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comments15.xml" ContentType="application/vnd.openxmlformats-officedocument.spreadsheetml.comments+xml"/>
  <Override PartName="/xl/drawings/drawing35.xml" ContentType="application/vnd.openxmlformats-officedocument.drawing+xml"/>
  <Override PartName="/xl/comments16.xml" ContentType="application/vnd.openxmlformats-officedocument.spreadsheetml.comments+xml"/>
  <Override PartName="/xl/drawings/drawing36.xml" ContentType="application/vnd.openxmlformats-officedocument.drawing+xml"/>
  <Override PartName="/xl/comments17.xml" ContentType="application/vnd.openxmlformats-officedocument.spreadsheetml.comments+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comments20.xml" ContentType="application/vnd.openxmlformats-officedocument.spreadsheetml.comments+xml"/>
  <Override PartName="/xl/drawings/drawing40.xml" ContentType="application/vnd.openxmlformats-officedocument.drawing+xml"/>
  <Override PartName="/xl/comments21.xml" ContentType="application/vnd.openxmlformats-officedocument.spreadsheetml.comments+xml"/>
  <Override PartName="/xl/drawings/drawing41.xml" ContentType="application/vnd.openxmlformats-officedocument.drawing+xml"/>
  <Override PartName="/xl/comments22.xml" ContentType="application/vnd.openxmlformats-officedocument.spreadsheetml.comments+xml"/>
  <Override PartName="/xl/drawings/drawing42.xml" ContentType="application/vnd.openxmlformats-officedocument.drawing+xml"/>
  <Override PartName="/xl/comments23.xml" ContentType="application/vnd.openxmlformats-officedocument.spreadsheetml.comments+xml"/>
  <Override PartName="/xl/drawings/drawing43.xml" ContentType="application/vnd.openxmlformats-officedocument.drawing+xml"/>
  <Override PartName="/xl/comments24.xml" ContentType="application/vnd.openxmlformats-officedocument.spreadsheetml.comments+xml"/>
  <Override PartName="/xl/drawings/drawing44.xml" ContentType="application/vnd.openxmlformats-officedocument.drawing+xml"/>
  <Override PartName="/xl/comments25.xml" ContentType="application/vnd.openxmlformats-officedocument.spreadsheetml.comments+xml"/>
  <Override PartName="/xl/drawings/drawing45.xml" ContentType="application/vnd.openxmlformats-officedocument.drawing+xml"/>
  <Override PartName="/xl/charts/chart1.xml" ContentType="application/vnd.openxmlformats-officedocument.drawingml.chart+xml"/>
  <Override PartName="/xl/drawings/drawing46.xml" ContentType="application/vnd.openxmlformats-officedocument.drawing+xml"/>
  <Override PartName="/xl/charts/chart2.xml" ContentType="application/vnd.openxmlformats-officedocument.drawingml.chart+xml"/>
  <Override PartName="/xl/drawings/drawing47.xml" ContentType="application/vnd.openxmlformats-officedocument.drawing+xml"/>
  <Override PartName="/xl/charts/chart3.xml" ContentType="application/vnd.openxmlformats-officedocument.drawingml.chart+xml"/>
  <Override PartName="/xl/drawings/drawing48.xml" ContentType="application/vnd.openxmlformats-officedocument.drawing+xml"/>
  <Override PartName="/xl/charts/chart4.xml" ContentType="application/vnd.openxmlformats-officedocument.drawingml.chart+xml"/>
  <Override PartName="/xl/drawings/drawing49.xml" ContentType="application/vnd.openxmlformats-officedocument.drawing+xml"/>
  <Override PartName="/xl/charts/chart5.xml" ContentType="application/vnd.openxmlformats-officedocument.drawingml.chart+xml"/>
  <Override PartName="/xl/drawings/drawing50.xml" ContentType="application/vnd.openxmlformats-officedocument.drawing+xml"/>
  <Override PartName="/xl/charts/chart6.xml" ContentType="application/vnd.openxmlformats-officedocument.drawingml.chart+xml"/>
  <Override PartName="/xl/drawings/drawing51.xml" ContentType="application/vnd.openxmlformats-officedocument.drawing+xml"/>
  <Override PartName="/xl/charts/chart7.xml" ContentType="application/vnd.openxmlformats-officedocument.drawingml.chart+xml"/>
  <Override PartName="/xl/drawings/drawing52.xml" ContentType="application/vnd.openxmlformats-officedocument.drawing+xml"/>
  <Override PartName="/xl/charts/chart8.xml" ContentType="application/vnd.openxmlformats-officedocument.drawingml.chart+xml"/>
  <Override PartName="/xl/drawings/drawing53.xml" ContentType="application/vnd.openxmlformats-officedocument.drawing+xml"/>
  <Override PartName="/xl/charts/chart9.xml" ContentType="application/vnd.openxmlformats-officedocument.drawingml.chart+xml"/>
  <Override PartName="/xl/drawings/drawing54.xml" ContentType="application/vnd.openxmlformats-officedocument.drawing+xml"/>
  <Override PartName="/xl/charts/chart10.xml" ContentType="application/vnd.openxmlformats-officedocument.drawingml.chart+xml"/>
  <Override PartName="/xl/drawings/drawing55.xml" ContentType="application/vnd.openxmlformats-officedocument.drawing+xml"/>
  <Override PartName="/xl/charts/chart11.xml" ContentType="application/vnd.openxmlformats-officedocument.drawingml.chart+xml"/>
  <Override PartName="/xl/drawings/drawing56.xml" ContentType="application/vnd.openxmlformats-officedocument.drawing+xml"/>
  <Override PartName="/xl/charts/chart12.xml" ContentType="application/vnd.openxmlformats-officedocument.drawingml.chart+xml"/>
  <Override PartName="/xl/drawings/drawing57.xml" ContentType="application/vnd.openxmlformats-officedocument.drawing+xml"/>
  <Override PartName="/xl/comments26.xml" ContentType="application/vnd.openxmlformats-officedocument.spreadsheetml.comments+xml"/>
  <Override PartName="/xl/drawings/drawing58.xml" ContentType="application/vnd.openxmlformats-officedocument.drawing+xml"/>
  <Override PartName="/xl/charts/chart13.xml" ContentType="application/vnd.openxmlformats-officedocument.drawingml.chart+xml"/>
  <Override PartName="/xl/drawings/drawing59.xml" ContentType="application/vnd.openxmlformats-officedocument.drawing+xml"/>
  <Override PartName="/xl/comments27.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omments30.xml" ContentType="application/vnd.openxmlformats-officedocument.spreadsheetml.comments+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09"/>
  <workbookPr codeName="ThisWorkbook"/>
  <mc:AlternateContent xmlns:mc="http://schemas.openxmlformats.org/markup-compatibility/2006">
    <mc:Choice Requires="x15">
      <x15ac:absPath xmlns:x15ac="http://schemas.microsoft.com/office/spreadsheetml/2010/11/ac" url="/Users/israelandmonica/Box Sync/FinMin/Financial_Ministry_Public_Folder/APPLICATION_TOOLS/SIP Software/"/>
    </mc:Choice>
  </mc:AlternateContent>
  <xr:revisionPtr revIDLastSave="0" documentId="13_ncr:1_{FDA2BE65-7AD9-0248-A7D7-B26D600D9739}" xr6:coauthVersionLast="40" xr6:coauthVersionMax="40" xr10:uidLastSave="{00000000-0000-0000-0000-000000000000}"/>
  <workbookProtection workbookPassword="D20A" lockStructure="1"/>
  <bookViews>
    <workbookView showSheetTabs="0" xWindow="37220" yWindow="1800" windowWidth="25600" windowHeight="14520" tabRatio="874" xr2:uid="{00000000-000D-0000-FFFF-FFFF00000000}"/>
  </bookViews>
  <sheets>
    <sheet name="Intro" sheetId="1" r:id="rId1"/>
    <sheet name="FAQ" sheetId="2" r:id="rId2"/>
    <sheet name="Help" sheetId="3" r:id="rId3"/>
    <sheet name="Tab-02_VG" sheetId="4" r:id="rId4"/>
    <sheet name="Setup" sheetId="5" r:id="rId5"/>
    <sheet name="Tab-01_PI" sheetId="6" r:id="rId6"/>
    <sheet name="Tab-03_AD_index" sheetId="33" r:id="rId7"/>
    <sheet name="Tab-03_AD-M01" sheetId="7" r:id="rId8"/>
    <sheet name="Tab-03_AD-M02" sheetId="8" r:id="rId9"/>
    <sheet name="Tab-03_AD-M03" sheetId="9" r:id="rId10"/>
    <sheet name="Tab-03_AD-M04" sheetId="10" r:id="rId11"/>
    <sheet name="Tab-03_AD-M05" sheetId="11" r:id="rId12"/>
    <sheet name="Tab-03_AD-M06" sheetId="12" r:id="rId13"/>
    <sheet name="Tab-03_AD-M07" sheetId="13" r:id="rId14"/>
    <sheet name="Tab-03_AD-M08" sheetId="14" r:id="rId15"/>
    <sheet name="Tab-03_AD-M09" sheetId="15" r:id="rId16"/>
    <sheet name="Tab-03_AD-M10" sheetId="16" r:id="rId17"/>
    <sheet name="Tab-03_AD-M11" sheetId="17" r:id="rId18"/>
    <sheet name="Tab-03_AD-M12" sheetId="18" r:id="rId19"/>
    <sheet name="Tab-03A_Forecast" sheetId="19" r:id="rId20"/>
    <sheet name="Tab-03A_Forecast-2" sheetId="56" r:id="rId21"/>
    <sheet name="Tab-03A_Forecast-3" sheetId="57" r:id="rId22"/>
    <sheet name="Tab-03A_Forecast-4" sheetId="59" r:id="rId23"/>
    <sheet name="Tab-03A_Forecast-5" sheetId="60" r:id="rId24"/>
    <sheet name="Tab-03A_Forecast-6" sheetId="61" r:id="rId25"/>
    <sheet name="Tab-03A_Forecast-7" sheetId="62" r:id="rId26"/>
    <sheet name="Tab-03A_Forecast-8" sheetId="63" r:id="rId27"/>
    <sheet name="Tab-03A_Forecast-9" sheetId="64" r:id="rId28"/>
    <sheet name="Tab-03A_Forecast-10" sheetId="65" r:id="rId29"/>
    <sheet name="Tab-03A_Forecast-11" sheetId="66" r:id="rId30"/>
    <sheet name="Tab-03A_Forecast-12" sheetId="67" r:id="rId31"/>
    <sheet name="Tab-06_Daily" sheetId="20" r:id="rId32"/>
    <sheet name="Month01-Track" sheetId="21" r:id="rId33"/>
    <sheet name="Month02-Track" sheetId="22" r:id="rId34"/>
    <sheet name="Month03-Track" sheetId="23" r:id="rId35"/>
    <sheet name="Month04-Track" sheetId="24" r:id="rId36"/>
    <sheet name="Month05-Track" sheetId="25" r:id="rId37"/>
    <sheet name="Month06-Track" sheetId="26" r:id="rId38"/>
    <sheet name="Month07-Track" sheetId="27" r:id="rId39"/>
    <sheet name="Month08-Track" sheetId="28" r:id="rId40"/>
    <sheet name="Month09-Track" sheetId="29" r:id="rId41"/>
    <sheet name="Month10-Track" sheetId="30" r:id="rId42"/>
    <sheet name="Month11-Track" sheetId="31" r:id="rId43"/>
    <sheet name="Month12-Track" sheetId="32" r:id="rId44"/>
    <sheet name="Month01-Analyze" sheetId="41" r:id="rId45"/>
    <sheet name="Month02-Analyze" sheetId="42" r:id="rId46"/>
    <sheet name="Month03-Analyze" sheetId="43" r:id="rId47"/>
    <sheet name="Month04-Analyze" sheetId="44" r:id="rId48"/>
    <sheet name="Month05-Analyze" sheetId="45" r:id="rId49"/>
    <sheet name="Month06-Analyze" sheetId="46" r:id="rId50"/>
    <sheet name="Month07-Analyze" sheetId="47" r:id="rId51"/>
    <sheet name="Month08-Analyze" sheetId="48" r:id="rId52"/>
    <sheet name="Month09-Analyze" sheetId="49" r:id="rId53"/>
    <sheet name="Month10-Analyze" sheetId="50" r:id="rId54"/>
    <sheet name="Month11-Analyze" sheetId="51" r:id="rId55"/>
    <sheet name="Month12-Analyze" sheetId="52" r:id="rId56"/>
    <sheet name="Tab-04_IE" sheetId="34" r:id="rId57"/>
    <sheet name="IE_Chart" sheetId="36" r:id="rId58"/>
    <sheet name="Tab-05_IA" sheetId="35" r:id="rId59"/>
    <sheet name="Tab-03_RP" sheetId="37" r:id="rId60"/>
    <sheet name="Tab-03_RP-2" sheetId="38" r:id="rId61"/>
    <sheet name="Tab-03_RP-3" sheetId="39" r:id="rId62"/>
    <sheet name="Tab-03A_Save_Forecast" sheetId="40" r:id="rId63"/>
    <sheet name="Tab-08_RO" sheetId="53" r:id="rId64"/>
    <sheet name="Tab-08A_CAL" sheetId="54" r:id="rId65"/>
    <sheet name="Tab-09_Notes" sheetId="55" r:id="rId66"/>
  </sheets>
  <definedNames>
    <definedName name="_xlnm._FilterDatabase" localSheetId="1" hidden="1">FAQ!$B$12:$D$62</definedName>
    <definedName name="Acct_Tracking" localSheetId="33">'Month02-Track'!$O$16:$O$215</definedName>
    <definedName name="Acct_Tracking" localSheetId="34">'Month03-Track'!$O$16:$O$215</definedName>
    <definedName name="Acct_Tracking" localSheetId="35">'Month04-Track'!$O$16:$O$215</definedName>
    <definedName name="Acct_Tracking" localSheetId="36">'Month05-Track'!$O$16:$O$215</definedName>
    <definedName name="Acct_Tracking" localSheetId="37">'Month06-Track'!$O$16:$O$215</definedName>
    <definedName name="Acct_Tracking" localSheetId="38">'Month07-Track'!$O$16:$O$215</definedName>
    <definedName name="Acct_Tracking" localSheetId="39">'Month08-Track'!$O$16:$O$215</definedName>
    <definedName name="Acct_Tracking" localSheetId="40">'Month09-Track'!$O$16:$O$215</definedName>
    <definedName name="Acct_Tracking" localSheetId="41">'Month10-Track'!$O$16:$O$215</definedName>
    <definedName name="Acct_Tracking" localSheetId="42">'Month11-Track'!$O$16:$O$215</definedName>
    <definedName name="Acct_Tracking" localSheetId="43">'Month12-Track'!$O$16:$O$215</definedName>
    <definedName name="Acct_Tracking">'Month01-Track'!$O$16:$O$215</definedName>
    <definedName name="AcctsM01" comment="All accounts">'Tab-03_AD-M01'!$B$5:$C$11</definedName>
    <definedName name="AcctsM02">'Tab-03_AD-M02'!$B$5:$C$11</definedName>
    <definedName name="AcctsM03">'Tab-03_AD-M03'!$B$5:$C$11</definedName>
    <definedName name="AcctsM04">'Tab-03_AD-M04'!$B$5:$C$11</definedName>
    <definedName name="AcctsM05">'Tab-03_AD-M05'!$B$5:$C$11</definedName>
    <definedName name="AcctsM06">'Tab-03_AD-M06'!$B$5:$C$11</definedName>
    <definedName name="AcctsM07">'Tab-03_AD-M07'!$B$5:$C$11</definedName>
    <definedName name="AcctsM08">'Tab-03_AD-M08'!$B$5:$C$11</definedName>
    <definedName name="AcctsM09">'Tab-03_AD-M09'!$B$5:$C$11</definedName>
    <definedName name="AcctsM10">'Tab-03_AD-M10'!$B$5:$C$11</definedName>
    <definedName name="AcctsM11">'Tab-03_AD-M11'!$B$5:$C$11</definedName>
    <definedName name="AcctsM12">'Tab-03_AD-M12'!$B$5:$C$11</definedName>
    <definedName name="CATEGORIES">Setup!#REF!</definedName>
    <definedName name="childcare" localSheetId="45">'Month02-Analyze'!$J$22:$J$28</definedName>
    <definedName name="childcare" localSheetId="46">'Month03-Analyze'!$J$22:$J$28</definedName>
    <definedName name="childcare" localSheetId="47">'Month04-Analyze'!$J$22:$J$28</definedName>
    <definedName name="childcare" localSheetId="48">'Month05-Analyze'!$J$22:$J$28</definedName>
    <definedName name="childcare" localSheetId="49">'Month06-Analyze'!$J$22:$J$28</definedName>
    <definedName name="childcare" localSheetId="50">'Month07-Analyze'!$J$22:$J$28</definedName>
    <definedName name="childcare" localSheetId="51">'Month08-Analyze'!$J$22:$J$28</definedName>
    <definedName name="childcare" localSheetId="52">'Month09-Analyze'!$J$22:$J$28</definedName>
    <definedName name="childcare" localSheetId="53">'Month10-Analyze'!$J$22:$J$28</definedName>
    <definedName name="childcare" localSheetId="54">'Month11-Analyze'!$J$22:$J$28</definedName>
    <definedName name="childcare" localSheetId="55">'Month12-Analyze'!$J$22:$J$28</definedName>
    <definedName name="childcare">'Month01-Analyze'!$J$22:$J$28</definedName>
    <definedName name="CLOTHING" localSheetId="45">'Month02-Analyze'!$D$22:$D$28</definedName>
    <definedName name="CLOTHING" localSheetId="46">'Month03-Analyze'!$D$22:$D$28</definedName>
    <definedName name="CLOTHING" localSheetId="47">'Month04-Analyze'!$D$22:$D$28</definedName>
    <definedName name="CLOTHING" localSheetId="48">'Month05-Analyze'!$D$22:$D$28</definedName>
    <definedName name="CLOTHING" localSheetId="49">'Month06-Analyze'!$D$22:$D$28</definedName>
    <definedName name="CLOTHING" localSheetId="50">'Month07-Analyze'!$D$22:$D$28</definedName>
    <definedName name="CLOTHING" localSheetId="51">'Month08-Analyze'!$D$22:$D$28</definedName>
    <definedName name="CLOTHING" localSheetId="52">'Month09-Analyze'!$D$22:$D$28</definedName>
    <definedName name="CLOTHING" localSheetId="53">'Month10-Analyze'!$D$22:$D$28</definedName>
    <definedName name="CLOTHING" localSheetId="54">'Month11-Analyze'!$D$22:$D$28</definedName>
    <definedName name="CLOTHING" localSheetId="55">'Month12-Analyze'!$D$22:$D$28</definedName>
    <definedName name="CLOTHING">'Month01-Analyze'!$D$22:$D$28</definedName>
    <definedName name="data30_1">'Month01-Track'!$M$16:$M$215</definedName>
    <definedName name="data30_10">'Month10-Track'!$M$16:$M$215</definedName>
    <definedName name="data30_11">'Month11-Track'!$M$16:$M$215</definedName>
    <definedName name="data30_12">'Month12-Track'!$M$16:$M$215</definedName>
    <definedName name="data30_2">'Month02-Track'!$M$16:$M$215</definedName>
    <definedName name="data30_3">'Month03-Track'!$M$16:$M$215</definedName>
    <definedName name="data30_4">'Month04-Track'!$M$16:$M$215</definedName>
    <definedName name="data30_5">'Month05-Track'!$M$16:$M$215</definedName>
    <definedName name="data30_6">'Month06-Track'!$M$16:$M$215</definedName>
    <definedName name="data30_7">'Month07-Track'!$M$16:$M$215</definedName>
    <definedName name="data30_8">'Month08-Track'!$M$16:$M$215</definedName>
    <definedName name="data30_9">'Month09-Track'!$M$16:$M$215</definedName>
    <definedName name="date_range" localSheetId="6">'Tab-03_AD_index'!$U$10:$W$21</definedName>
    <definedName name="date_range">'Tab-06_Daily'!$U$10:$W$21</definedName>
    <definedName name="debt_table" comment="Table of debt">'Tab-05_IA'!$U$53:$AF$84</definedName>
    <definedName name="descrip30_1">'Month01-Track'!$K$16:$K$215</definedName>
    <definedName name="descrip30_10">'Month10-Track'!$K$16:$K$215</definedName>
    <definedName name="descrip30_11">'Month11-Track'!$K$16:$K$215</definedName>
    <definedName name="descrip30_12">'Month12-Track'!$K$16:$K$215</definedName>
    <definedName name="descrip30_2">'Month02-Track'!$K$16:$K$215</definedName>
    <definedName name="descrip30_3">'Month03-Track'!$K$16:$K$215</definedName>
    <definedName name="descrip30_4">'Month04-Track'!$K$16:$K$215</definedName>
    <definedName name="descrip30_5">'Month05-Track'!$K$16:$K$215</definedName>
    <definedName name="descrip30_6">'Month06-Track'!$K$16:$K$215</definedName>
    <definedName name="descrip30_7">'Month07-Track'!$K$16:$K$215</definedName>
    <definedName name="descrip30_8">'Month08-Track'!$K$16:$K$215</definedName>
    <definedName name="descrip30_9">'Month09-Track'!$K$16:$K$215</definedName>
    <definedName name="DTHLOOKUP" localSheetId="33">'Month02-Track'!$AC$14:$AO$16</definedName>
    <definedName name="DTHLOOKUP" localSheetId="34">'Month03-Track'!$AC$14:$AO$16</definedName>
    <definedName name="DTHLOOKUP" localSheetId="35">'Month04-Track'!$AC$14:$AO$16</definedName>
    <definedName name="DTHLOOKUP" localSheetId="36">'Month05-Track'!$AC$14:$AO$16</definedName>
    <definedName name="DTHLOOKUP" localSheetId="37">'Month06-Track'!$AC$14:$AO$16</definedName>
    <definedName name="DTHLOOKUP" localSheetId="38">'Month07-Track'!$AC$14:$AO$16</definedName>
    <definedName name="DTHLOOKUP" localSheetId="39">'Month08-Track'!$AC$14:$AO$16</definedName>
    <definedName name="DTHLOOKUP" localSheetId="40">'Month09-Track'!$AC$14:$AO$16</definedName>
    <definedName name="DTHLOOKUP" localSheetId="41">'Month10-Track'!$AC$14:$AO$16</definedName>
    <definedName name="DTHLOOKUP" localSheetId="42">'Month11-Track'!$AC$14:$AO$16</definedName>
    <definedName name="DTHLOOKUP" localSheetId="43">'Month12-Track'!$AC$14:$AO$16</definedName>
    <definedName name="DTHLOOKUP">'Month01-Track'!$AC$14:$AO$16</definedName>
    <definedName name="ExpenseData">'Tab-04_IE'!$O$18:$O$61</definedName>
    <definedName name="ExpenseDescrip">'Tab-04_IE'!$E$18:$G$61</definedName>
    <definedName name="ExpensePercent">'Tab-04_IE'!$P$18:$P$61</definedName>
    <definedName name="Expenses" comment="Expense Categories defined in Setup">Setup!#REF!,Setup!#REF!,Setup!#REF!,Setup!#REF!,Setup!#REF!</definedName>
    <definedName name="Health" localSheetId="45">'Month02-Analyze'!$D$31:$D$37</definedName>
    <definedName name="Health" localSheetId="46">'Month03-Analyze'!$D$31:$D$37</definedName>
    <definedName name="Health" localSheetId="47">'Month04-Analyze'!$D$31:$D$37</definedName>
    <definedName name="Health" localSheetId="48">'Month05-Analyze'!$D$31:$D$37</definedName>
    <definedName name="Health" localSheetId="49">'Month06-Analyze'!$D$31:$D$37</definedName>
    <definedName name="Health" localSheetId="50">'Month07-Analyze'!$D$31:$D$37</definedName>
    <definedName name="Health" localSheetId="51">'Month08-Analyze'!$D$31:$D$37</definedName>
    <definedName name="Health" localSheetId="52">'Month09-Analyze'!$D$31:$D$37</definedName>
    <definedName name="Health" localSheetId="53">'Month10-Analyze'!$D$31:$D$37</definedName>
    <definedName name="Health" localSheetId="54">'Month11-Analyze'!$D$31:$D$37</definedName>
    <definedName name="Health" localSheetId="55">'Month12-Analyze'!$D$31:$D$37</definedName>
    <definedName name="Health">'Month01-Analyze'!$D$31:$D$37</definedName>
    <definedName name="housing" localSheetId="45">'Month02-Analyze'!$J$31:$J$37</definedName>
    <definedName name="housing" localSheetId="46">'Month03-Analyze'!$J$31:$J$37</definedName>
    <definedName name="housing" localSheetId="47">'Month04-Analyze'!$J$31:$J$37</definedName>
    <definedName name="housing" localSheetId="48">'Month05-Analyze'!$J$31:$J$37</definedName>
    <definedName name="housing" localSheetId="49">'Month06-Analyze'!$J$31:$J$37</definedName>
    <definedName name="housing" localSheetId="50">'Month07-Analyze'!$J$31:$J$37</definedName>
    <definedName name="housing" localSheetId="51">'Month08-Analyze'!$J$31:$J$37</definedName>
    <definedName name="housing" localSheetId="52">'Month09-Analyze'!$J$31:$J$37</definedName>
    <definedName name="housing" localSheetId="53">'Month10-Analyze'!$J$31:$J$37</definedName>
    <definedName name="housing" localSheetId="54">'Month11-Analyze'!$J$31:$J$37</definedName>
    <definedName name="housing" localSheetId="55">'Month12-Analyze'!$J$31:$J$37</definedName>
    <definedName name="housing">'Month01-Analyze'!$J$31:$J$37</definedName>
    <definedName name="i" localSheetId="8">'Tab-03_AD-M02'!$F$37</definedName>
    <definedName name="i" localSheetId="9">'Tab-03_AD-M03'!$F$37</definedName>
    <definedName name="i" localSheetId="10">'Tab-03_AD-M04'!$F$37</definedName>
    <definedName name="i" localSheetId="11">'Tab-03_AD-M05'!$F$37</definedName>
    <definedName name="i" localSheetId="12">'Tab-03_AD-M06'!$F$37</definedName>
    <definedName name="i" localSheetId="13">'Tab-03_AD-M07'!$F$37</definedName>
    <definedName name="i" localSheetId="14">'Tab-03_AD-M08'!$F$37</definedName>
    <definedName name="i" localSheetId="15">'Tab-03_AD-M09'!$F$37</definedName>
    <definedName name="i" localSheetId="16">'Tab-03_AD-M10'!$F$37</definedName>
    <definedName name="i" localSheetId="17">'Tab-03_AD-M11'!$F$37</definedName>
    <definedName name="i" localSheetId="18">'Tab-03_AD-M12'!$F$37</definedName>
    <definedName name="i" localSheetId="59">'Tab-03_RP-3'!$I$14</definedName>
    <definedName name="i">'Tab-03_AD-M01'!$F$37</definedName>
    <definedName name="IAAccounts">Setup!#REF!</definedName>
    <definedName name="IAPay1">'Tab-05_IA'!$E$10:$E$84</definedName>
    <definedName name="IAPay2">'Tab-05_IA'!$F$10:$F$84</definedName>
    <definedName name="IAPay3">'Tab-05_IA'!$G$10:$G$84</definedName>
    <definedName name="IAPay4">'Tab-05_IA'!$H$10:$H$84</definedName>
    <definedName name="IAPay5">'Tab-05_IA'!$I$10:$I$84</definedName>
    <definedName name="IASelection" comment="Selected accounts for Income Allocation expenses">'Tab-05_IA'!$M$10:$M$84</definedName>
    <definedName name="LabelGiving">Setup!$B$10:$B$16</definedName>
    <definedName name="m1c10a" localSheetId="45">'Month02-Analyze'!$J$40:$J$46</definedName>
    <definedName name="m1c10a" localSheetId="46">'Month03-Analyze'!$J$40:$J$46</definedName>
    <definedName name="m1c10a" localSheetId="47">'Month04-Analyze'!$J$40:$J$46</definedName>
    <definedName name="m1c10a" localSheetId="48">'Month05-Analyze'!$J$40:$J$46</definedName>
    <definedName name="m1c10a" localSheetId="49">'Month06-Analyze'!$J$40:$J$46</definedName>
    <definedName name="m1c10a" localSheetId="50">'Month07-Analyze'!$J$40:$J$46</definedName>
    <definedName name="m1c10a" localSheetId="51">'Month08-Analyze'!$J$40:$J$46</definedName>
    <definedName name="m1c10a" localSheetId="52">'Month09-Analyze'!$J$40:$J$46</definedName>
    <definedName name="m1c10a" localSheetId="53">'Month10-Analyze'!$J$40:$J$46</definedName>
    <definedName name="m1c10a" localSheetId="54">'Month11-Analyze'!$J$40:$J$46</definedName>
    <definedName name="m1c10a" localSheetId="55">'Month12-Analyze'!$J$40:$J$46</definedName>
    <definedName name="m1c10a">'Month01-Analyze'!$J$40:$J$46</definedName>
    <definedName name="m1c10b" localSheetId="45">'Month02-Analyze'!$K$40:$K$46</definedName>
    <definedName name="m1c10b" localSheetId="46">'Month03-Analyze'!$K$40:$K$46</definedName>
    <definedName name="m1c10b" localSheetId="47">'Month04-Analyze'!$K$40:$K$46</definedName>
    <definedName name="m1c10b" localSheetId="48">'Month05-Analyze'!$K$40:$K$46</definedName>
    <definedName name="m1c10b" localSheetId="49">'Month06-Analyze'!$K$40:$K$46</definedName>
    <definedName name="m1c10b" localSheetId="50">'Month07-Analyze'!$K$40:$K$46</definedName>
    <definedName name="m1c10b" localSheetId="51">'Month08-Analyze'!$K$40:$K$46</definedName>
    <definedName name="m1c10b" localSheetId="52">'Month09-Analyze'!$K$40:$K$46</definedName>
    <definedName name="m1c10b" localSheetId="53">'Month10-Analyze'!$K$40:$K$46</definedName>
    <definedName name="m1c10b" localSheetId="54">'Month11-Analyze'!$K$40:$K$46</definedName>
    <definedName name="m1c10b" localSheetId="55">'Month12-Analyze'!$K$40:$K$46</definedName>
    <definedName name="m1c10b">'Month01-Analyze'!$K$40:$K$46</definedName>
    <definedName name="m1c11a" localSheetId="45">'Month02-Analyze'!$D$49:$D$55</definedName>
    <definedName name="m1c11a" localSheetId="46">'Month03-Analyze'!$D$49:$D$55</definedName>
    <definedName name="m1c11a" localSheetId="47">'Month04-Analyze'!$D$49:$D$55</definedName>
    <definedName name="m1c11a" localSheetId="48">'Month05-Analyze'!$D$49:$D$55</definedName>
    <definedName name="m1c11a" localSheetId="49">'Month06-Analyze'!$D$49:$D$55</definedName>
    <definedName name="m1c11a" localSheetId="50">'Month07-Analyze'!$D$49:$D$55</definedName>
    <definedName name="m1c11a" localSheetId="51">'Month08-Analyze'!$D$49:$D$55</definedName>
    <definedName name="m1c11a" localSheetId="52">'Month09-Analyze'!$D$49:$D$55</definedName>
    <definedName name="m1c11a" localSheetId="53">'Month10-Analyze'!$D$49:$D$55</definedName>
    <definedName name="m1c11a" localSheetId="54">'Month11-Analyze'!$D$49:$D$55</definedName>
    <definedName name="m1c11a" localSheetId="55">'Month12-Analyze'!$D$49:$D$55</definedName>
    <definedName name="m1c11a">'Month01-Analyze'!$D$49:$D$55</definedName>
    <definedName name="m1c11b" localSheetId="45">'Month02-Analyze'!$E$49:$E$55</definedName>
    <definedName name="m1c11b" localSheetId="46">'Month03-Analyze'!$E$49:$E$55</definedName>
    <definedName name="m1c11b" localSheetId="47">'Month04-Analyze'!$E$49:$E$55</definedName>
    <definedName name="m1c11b" localSheetId="48">'Month05-Analyze'!$E$49:$E$55</definedName>
    <definedName name="m1c11b" localSheetId="49">'Month06-Analyze'!$E$49:$E$55</definedName>
    <definedName name="m1c11b" localSheetId="50">'Month07-Analyze'!$E$49:$E$55</definedName>
    <definedName name="m1c11b" localSheetId="51">'Month08-Analyze'!$E$49:$E$55</definedName>
    <definedName name="m1c11b" localSheetId="52">'Month09-Analyze'!$E$49:$E$55</definedName>
    <definedName name="m1c11b" localSheetId="53">'Month10-Analyze'!$E$49:$E$55</definedName>
    <definedName name="m1c11b" localSheetId="54">'Month11-Analyze'!$E$49:$E$55</definedName>
    <definedName name="m1c11b" localSheetId="55">'Month12-Analyze'!$E$49:$E$55</definedName>
    <definedName name="m1c11b">'Month01-Analyze'!$E$49:$E$55</definedName>
    <definedName name="m1c12a" localSheetId="45">'Month02-Analyze'!$J$49:$J$55</definedName>
    <definedName name="m1c12a" localSheetId="46">'Month03-Analyze'!$J$49:$J$55</definedName>
    <definedName name="m1c12a" localSheetId="47">'Month04-Analyze'!$J$49:$J$55</definedName>
    <definedName name="m1c12a" localSheetId="48">'Month05-Analyze'!$J$49:$J$55</definedName>
    <definedName name="m1c12a" localSheetId="49">'Month06-Analyze'!$J$49:$J$55</definedName>
    <definedName name="m1c12a" localSheetId="50">'Month07-Analyze'!$J$49:$J$55</definedName>
    <definedName name="m1c12a" localSheetId="51">'Month08-Analyze'!$J$49:$J$55</definedName>
    <definedName name="m1c12a" localSheetId="52">'Month09-Analyze'!$J$49:$J$55</definedName>
    <definedName name="m1c12a" localSheetId="53">'Month10-Analyze'!$J$49:$J$55</definedName>
    <definedName name="m1c12a" localSheetId="54">'Month11-Analyze'!$J$49:$J$55</definedName>
    <definedName name="m1c12a" localSheetId="55">'Month12-Analyze'!$J$49:$J$55</definedName>
    <definedName name="m1c12a">'Month01-Analyze'!$J$49:$J$55</definedName>
    <definedName name="m1c12b" localSheetId="45">'Month02-Analyze'!$K$49:$K$55</definedName>
    <definedName name="m1c12b" localSheetId="46">'Month03-Analyze'!$K$49:$K$55</definedName>
    <definedName name="m1c12b" localSheetId="47">'Month04-Analyze'!$K$49:$K$55</definedName>
    <definedName name="m1c12b" localSheetId="48">'Month05-Analyze'!$K$49:$K$55</definedName>
    <definedName name="m1c12b" localSheetId="49">'Month06-Analyze'!$K$49:$K$55</definedName>
    <definedName name="m1c12b" localSheetId="50">'Month07-Analyze'!$K$49:$K$55</definedName>
    <definedName name="m1c12b" localSheetId="51">'Month08-Analyze'!$K$49:$K$55</definedName>
    <definedName name="m1c12b" localSheetId="52">'Month09-Analyze'!$K$49:$K$55</definedName>
    <definedName name="m1c12b" localSheetId="53">'Month10-Analyze'!$K$49:$K$55</definedName>
    <definedName name="m1c12b" localSheetId="54">'Month11-Analyze'!$K$49:$K$55</definedName>
    <definedName name="m1c12b" localSheetId="55">'Month12-Analyze'!$K$49:$K$55</definedName>
    <definedName name="m1c12b">'Month01-Analyze'!$K$49:$K$55</definedName>
    <definedName name="m1c13a" localSheetId="45">'Month02-Analyze'!$D$58:$D$64</definedName>
    <definedName name="m1c13a" localSheetId="46">'Month03-Analyze'!$D$58:$D$64</definedName>
    <definedName name="m1c13a" localSheetId="47">'Month04-Analyze'!$D$58:$D$64</definedName>
    <definedName name="m1c13a" localSheetId="48">'Month05-Analyze'!$D$58:$D$64</definedName>
    <definedName name="m1c13a" localSheetId="49">'Month06-Analyze'!$D$58:$D$64</definedName>
    <definedName name="m1c13a" localSheetId="50">'Month07-Analyze'!$D$58:$D$64</definedName>
    <definedName name="m1c13a" localSheetId="51">'Month08-Analyze'!$D$58:$D$64</definedName>
    <definedName name="m1c13a" localSheetId="52">'Month09-Analyze'!$D$58:$D$64</definedName>
    <definedName name="m1c13a" localSheetId="53">'Month10-Analyze'!$D$58:$D$64</definedName>
    <definedName name="m1c13a" localSheetId="54">'Month11-Analyze'!$D$58:$D$64</definedName>
    <definedName name="m1c13a" localSheetId="55">'Month12-Analyze'!$D$58:$D$64</definedName>
    <definedName name="m1c13a">'Month01-Analyze'!$D$58:$D$64</definedName>
    <definedName name="m1c13b" localSheetId="45">'Month02-Analyze'!$E$58:$E$64</definedName>
    <definedName name="m1c13b" localSheetId="46">'Month03-Analyze'!$E$58:$E$64</definedName>
    <definedName name="m1c13b" localSheetId="47">'Month04-Analyze'!$E$58:$E$64</definedName>
    <definedName name="m1c13b" localSheetId="48">'Month05-Analyze'!$E$58:$E$64</definedName>
    <definedName name="m1c13b" localSheetId="49">'Month06-Analyze'!$E$58:$E$64</definedName>
    <definedName name="m1c13b" localSheetId="50">'Month07-Analyze'!$E$58:$E$64</definedName>
    <definedName name="m1c13b" localSheetId="51">'Month08-Analyze'!$E$58:$E$64</definedName>
    <definedName name="m1c13b" localSheetId="52">'Month09-Analyze'!$E$58:$E$64</definedName>
    <definedName name="m1c13b" localSheetId="53">'Month10-Analyze'!$E$58:$E$64</definedName>
    <definedName name="m1c13b" localSheetId="54">'Month11-Analyze'!$E$58:$E$64</definedName>
    <definedName name="m1c13b" localSheetId="55">'Month12-Analyze'!$E$58:$E$64</definedName>
    <definedName name="m1c13b">'Month01-Analyze'!$E$58:$E$64</definedName>
    <definedName name="m1c14a" localSheetId="45">'Month02-Analyze'!$J$58:$J$64</definedName>
    <definedName name="m1c14a" localSheetId="46">'Month03-Analyze'!$J$58:$J$64</definedName>
    <definedName name="m1c14a" localSheetId="47">'Month04-Analyze'!$J$58:$J$64</definedName>
    <definedName name="m1c14a" localSheetId="48">'Month05-Analyze'!$J$58:$J$64</definedName>
    <definedName name="m1c14a" localSheetId="49">'Month06-Analyze'!$J$58:$J$64</definedName>
    <definedName name="m1c14a" localSheetId="50">'Month07-Analyze'!$J$58:$J$64</definedName>
    <definedName name="m1c14a" localSheetId="51">'Month08-Analyze'!$J$58:$J$64</definedName>
    <definedName name="m1c14a" localSheetId="52">'Month09-Analyze'!$J$58:$J$64</definedName>
    <definedName name="m1c14a" localSheetId="53">'Month10-Analyze'!$J$58:$J$64</definedName>
    <definedName name="m1c14a" localSheetId="54">'Month11-Analyze'!$J$58:$J$64</definedName>
    <definedName name="m1c14a" localSheetId="55">'Month12-Analyze'!$J$58:$J$64</definedName>
    <definedName name="m1c14a">'Month01-Analyze'!$J$58:$J$64</definedName>
    <definedName name="m1c14b" localSheetId="45">'Month02-Analyze'!$K$58:$K$64</definedName>
    <definedName name="m1c14b" localSheetId="46">'Month03-Analyze'!$K$58:$K$64</definedName>
    <definedName name="m1c14b" localSheetId="47">'Month04-Analyze'!$K$58:$K$64</definedName>
    <definedName name="m1c14b" localSheetId="48">'Month05-Analyze'!$K$58:$K$64</definedName>
    <definedName name="m1c14b" localSheetId="49">'Month06-Analyze'!$K$58:$K$64</definedName>
    <definedName name="m1c14b" localSheetId="50">'Month07-Analyze'!$K$58:$K$64</definedName>
    <definedName name="m1c14b" localSheetId="51">'Month08-Analyze'!$K$58:$K$64</definedName>
    <definedName name="m1c14b" localSheetId="52">'Month09-Analyze'!$K$58:$K$64</definedName>
    <definedName name="m1c14b" localSheetId="53">'Month10-Analyze'!$K$58:$K$64</definedName>
    <definedName name="m1c14b" localSheetId="54">'Month11-Analyze'!$K$58:$K$64</definedName>
    <definedName name="m1c14b" localSheetId="55">'Month12-Analyze'!$K$58:$K$64</definedName>
    <definedName name="m1c14b">'Month01-Analyze'!$K$58:$K$64</definedName>
    <definedName name="m1c15a" localSheetId="45">'Month02-Analyze'!$D$67:$D$73</definedName>
    <definedName name="m1c15a" localSheetId="46">'Month03-Analyze'!$D$67:$D$73</definedName>
    <definedName name="m1c15a" localSheetId="47">'Month04-Analyze'!$D$67:$D$73</definedName>
    <definedName name="m1c15a" localSheetId="48">'Month05-Analyze'!$D$67:$D$73</definedName>
    <definedName name="m1c15a" localSheetId="49">'Month06-Analyze'!$D$67:$D$73</definedName>
    <definedName name="m1c15a" localSheetId="50">'Month07-Analyze'!$D$67:$D$73</definedName>
    <definedName name="m1c15a" localSheetId="51">'Month08-Analyze'!$D$67:$D$73</definedName>
    <definedName name="m1c15a" localSheetId="52">'Month09-Analyze'!$D$67:$D$73</definedName>
    <definedName name="m1c15a" localSheetId="53">'Month10-Analyze'!$D$67:$D$73</definedName>
    <definedName name="m1c15a" localSheetId="54">'Month11-Analyze'!$D$67:$D$73</definedName>
    <definedName name="m1c15a" localSheetId="55">'Month12-Analyze'!$D$67:$D$73</definedName>
    <definedName name="m1c15a">'Month01-Analyze'!$D$67:$D$73</definedName>
    <definedName name="m1c15b" localSheetId="45">'Month02-Analyze'!$E$67:$E$73</definedName>
    <definedName name="m1c15b" localSheetId="46">'Month03-Analyze'!$E$67:$E$73</definedName>
    <definedName name="m1c15b" localSheetId="47">'Month04-Analyze'!$E$67:$E$73</definedName>
    <definedName name="m1c15b" localSheetId="48">'Month05-Analyze'!$E$67:$E$73</definedName>
    <definedName name="m1c15b" localSheetId="49">'Month06-Analyze'!$E$67:$E$73</definedName>
    <definedName name="m1c15b" localSheetId="50">'Month07-Analyze'!$E$67:$E$73</definedName>
    <definedName name="m1c15b" localSheetId="51">'Month08-Analyze'!$E$67:$E$73</definedName>
    <definedName name="m1c15b" localSheetId="52">'Month09-Analyze'!$E$67:$E$73</definedName>
    <definedName name="m1c15b" localSheetId="53">'Month10-Analyze'!$E$67:$E$73</definedName>
    <definedName name="m1c15b" localSheetId="54">'Month11-Analyze'!$E$67:$E$73</definedName>
    <definedName name="m1c15b" localSheetId="55">'Month12-Analyze'!$E$67:$E$73</definedName>
    <definedName name="m1c15b">'Month01-Analyze'!$E$67:$E$73</definedName>
    <definedName name="m1c1a" localSheetId="45">'Month02-Analyze'!$D$4:$D$10</definedName>
    <definedName name="m1c1a" localSheetId="46">'Month03-Analyze'!$D$4:$D$10</definedName>
    <definedName name="m1c1a" localSheetId="47">'Month04-Analyze'!$D$4:$D$10</definedName>
    <definedName name="m1c1a" localSheetId="48">'Month05-Analyze'!$D$4:$D$10</definedName>
    <definedName name="m1c1a" localSheetId="49">'Month06-Analyze'!$D$4:$D$10</definedName>
    <definedName name="m1c1a" localSheetId="50">'Month07-Analyze'!$D$4:$D$10</definedName>
    <definedName name="m1c1a" localSheetId="51">'Month08-Analyze'!$D$4:$D$10</definedName>
    <definedName name="m1c1a" localSheetId="52">'Month09-Analyze'!$D$4:$D$10</definedName>
    <definedName name="m1c1a" localSheetId="53">'Month10-Analyze'!$D$4:$D$10</definedName>
    <definedName name="m1c1a" localSheetId="54">'Month11-Analyze'!$D$4:$D$10</definedName>
    <definedName name="m1c1a" localSheetId="55">'Month12-Analyze'!$D$4:$D$10</definedName>
    <definedName name="m1c1a">'Month01-Analyze'!$D$4:$D$10</definedName>
    <definedName name="m1c1b" localSheetId="45">'Month02-Analyze'!$E$4:$E$10</definedName>
    <definedName name="m1c1b" localSheetId="46">'Month03-Analyze'!$E$4:$E$10</definedName>
    <definedName name="m1c1b" localSheetId="47">'Month04-Analyze'!$E$4:$E$10</definedName>
    <definedName name="m1c1b" localSheetId="48">'Month05-Analyze'!$E$4:$E$10</definedName>
    <definedName name="m1c1b" localSheetId="49">'Month06-Analyze'!$E$4:$E$10</definedName>
    <definedName name="m1c1b" localSheetId="50">'Month07-Analyze'!$E$4:$E$10</definedName>
    <definedName name="m1c1b" localSheetId="51">'Month08-Analyze'!$E$4:$E$10</definedName>
    <definedName name="m1c1b" localSheetId="52">'Month09-Analyze'!$E$4:$E$10</definedName>
    <definedName name="m1c1b" localSheetId="53">'Month10-Analyze'!$E$4:$E$10</definedName>
    <definedName name="m1c1b" localSheetId="54">'Month11-Analyze'!$E$4:$E$10</definedName>
    <definedName name="m1c1b" localSheetId="55">'Month12-Analyze'!$E$4:$E$10</definedName>
    <definedName name="m1c1b">'Month01-Analyze'!$E$4:$E$10</definedName>
    <definedName name="m1c2a" localSheetId="45">'Month02-Analyze'!$J$4:$J$10</definedName>
    <definedName name="m1c2a" localSheetId="46">'Month03-Analyze'!$J$4:$J$10</definedName>
    <definedName name="m1c2a" localSheetId="47">'Month04-Analyze'!$J$4:$J$10</definedName>
    <definedName name="m1c2a" localSheetId="48">'Month05-Analyze'!$J$4:$J$10</definedName>
    <definedName name="m1c2a" localSheetId="49">'Month06-Analyze'!$J$4:$J$10</definedName>
    <definedName name="m1c2a" localSheetId="50">'Month07-Analyze'!$J$4:$J$10</definedName>
    <definedName name="m1c2a" localSheetId="51">'Month08-Analyze'!$J$4:$J$10</definedName>
    <definedName name="m1c2a" localSheetId="52">'Month09-Analyze'!$J$4:$J$10</definedName>
    <definedName name="m1c2a" localSheetId="53">'Month10-Analyze'!$J$4:$J$10</definedName>
    <definedName name="m1c2a" localSheetId="54">'Month11-Analyze'!$J$4:$J$10</definedName>
    <definedName name="m1c2a" localSheetId="55">'Month12-Analyze'!$J$4:$J$10</definedName>
    <definedName name="m1c2a">'Month01-Analyze'!$J$4:$J$10</definedName>
    <definedName name="m1c2b" localSheetId="45">'Month02-Analyze'!$K$4:$K$10</definedName>
    <definedName name="m1c2b" localSheetId="46">'Month03-Analyze'!$K$4:$K$10</definedName>
    <definedName name="m1c2b" localSheetId="47">'Month04-Analyze'!$K$4:$K$10</definedName>
    <definedName name="m1c2b" localSheetId="48">'Month05-Analyze'!$K$4:$K$10</definedName>
    <definedName name="m1c2b" localSheetId="49">'Month06-Analyze'!$K$4:$K$10</definedName>
    <definedName name="m1c2b" localSheetId="50">'Month07-Analyze'!$K$4:$K$10</definedName>
    <definedName name="m1c2b" localSheetId="51">'Month08-Analyze'!$K$4:$K$10</definedName>
    <definedName name="m1c2b" localSheetId="52">'Month09-Analyze'!$K$4:$K$10</definedName>
    <definedName name="m1c2b" localSheetId="53">'Month10-Analyze'!$K$4:$K$10</definedName>
    <definedName name="m1c2b" localSheetId="54">'Month11-Analyze'!$K$4:$K$10</definedName>
    <definedName name="m1c2b" localSheetId="55">'Month12-Analyze'!$K$4:$K$10</definedName>
    <definedName name="m1c2b">'Month01-Analyze'!$K$4:$K$10</definedName>
    <definedName name="m1c3a" localSheetId="45">'Month02-Analyze'!$D$13:$D$19</definedName>
    <definedName name="m1c3a" localSheetId="46">'Month03-Analyze'!$D$13:$D$19</definedName>
    <definedName name="m1c3a" localSheetId="47">'Month04-Analyze'!$D$13:$D$19</definedName>
    <definedName name="m1c3a" localSheetId="48">'Month05-Analyze'!$D$13:$D$19</definedName>
    <definedName name="m1c3a" localSheetId="49">'Month06-Analyze'!$D$13:$D$19</definedName>
    <definedName name="m1c3a" localSheetId="50">'Month07-Analyze'!$D$13:$D$19</definedName>
    <definedName name="m1c3a" localSheetId="51">'Month08-Analyze'!$D$13:$D$19</definedName>
    <definedName name="m1c3a" localSheetId="52">'Month09-Analyze'!$D$13:$D$19</definedName>
    <definedName name="m1c3a" localSheetId="53">'Month10-Analyze'!$D$13:$D$19</definedName>
    <definedName name="m1c3a" localSheetId="54">'Month11-Analyze'!$D$13:$D$19</definedName>
    <definedName name="m1c3a" localSheetId="55">'Month12-Analyze'!$D$13:$D$19</definedName>
    <definedName name="m1c3a">'Month01-Analyze'!$D$13:$D$19</definedName>
    <definedName name="m1c3b" localSheetId="45">'Month02-Analyze'!$E$13:$E$19</definedName>
    <definedName name="m1c3b" localSheetId="46">'Month03-Analyze'!$E$13:$E$19</definedName>
    <definedName name="m1c3b" localSheetId="47">'Month04-Analyze'!$E$13:$E$19</definedName>
    <definedName name="m1c3b" localSheetId="48">'Month05-Analyze'!$E$13:$E$19</definedName>
    <definedName name="m1c3b" localSheetId="49">'Month06-Analyze'!$E$13:$E$19</definedName>
    <definedName name="m1c3b" localSheetId="50">'Month07-Analyze'!$E$13:$E$19</definedName>
    <definedName name="m1c3b" localSheetId="51">'Month08-Analyze'!$E$13:$E$19</definedName>
    <definedName name="m1c3b" localSheetId="52">'Month09-Analyze'!$E$13:$E$19</definedName>
    <definedName name="m1c3b" localSheetId="53">'Month10-Analyze'!$E$13:$E$19</definedName>
    <definedName name="m1c3b" localSheetId="54">'Month11-Analyze'!$E$13:$E$19</definedName>
    <definedName name="m1c3b" localSheetId="55">'Month12-Analyze'!$E$13:$E$19</definedName>
    <definedName name="m1c3b">'Month01-Analyze'!$E$13:$E$19</definedName>
    <definedName name="m1c4a" localSheetId="45">'Month02-Analyze'!$J$13:$J$19</definedName>
    <definedName name="m1c4a" localSheetId="46">'Month03-Analyze'!$J$13:$J$19</definedName>
    <definedName name="m1c4a" localSheetId="47">'Month04-Analyze'!$J$13:$J$19</definedName>
    <definedName name="m1c4a" localSheetId="48">'Month05-Analyze'!$J$13:$J$19</definedName>
    <definedName name="m1c4a" localSheetId="49">'Month06-Analyze'!$J$13:$J$19</definedName>
    <definedName name="m1c4a" localSheetId="50">'Month07-Analyze'!$J$13:$J$19</definedName>
    <definedName name="m1c4a" localSheetId="51">'Month08-Analyze'!$J$13:$J$19</definedName>
    <definedName name="m1c4a" localSheetId="52">'Month09-Analyze'!$J$13:$J$19</definedName>
    <definedName name="m1c4a" localSheetId="53">'Month10-Analyze'!$J$13:$J$19</definedName>
    <definedName name="m1c4a" localSheetId="54">'Month11-Analyze'!$J$13:$J$19</definedName>
    <definedName name="m1c4a" localSheetId="55">'Month12-Analyze'!$J$13:$J$19</definedName>
    <definedName name="m1c4a">'Month01-Analyze'!$J$13:$J$19</definedName>
    <definedName name="m1c4b" localSheetId="45">'Month02-Analyze'!$K$13:$K$19</definedName>
    <definedName name="m1c4b" localSheetId="46">'Month03-Analyze'!$K$13:$K$19</definedName>
    <definedName name="m1c4b" localSheetId="47">'Month04-Analyze'!$K$13:$K$19</definedName>
    <definedName name="m1c4b" localSheetId="48">'Month05-Analyze'!$K$13:$K$19</definedName>
    <definedName name="m1c4b" localSheetId="49">'Month06-Analyze'!$K$13:$K$19</definedName>
    <definedName name="m1c4b" localSheetId="50">'Month07-Analyze'!$K$13:$K$19</definedName>
    <definedName name="m1c4b" localSheetId="51">'Month08-Analyze'!$K$13:$K$19</definedName>
    <definedName name="m1c4b" localSheetId="52">'Month09-Analyze'!$K$13:$K$19</definedName>
    <definedName name="m1c4b" localSheetId="53">'Month10-Analyze'!$K$13:$K$19</definedName>
    <definedName name="m1c4b" localSheetId="54">'Month11-Analyze'!$K$13:$K$19</definedName>
    <definedName name="m1c4b" localSheetId="55">'Month12-Analyze'!$K$13:$K$19</definedName>
    <definedName name="m1c4b">'Month01-Analyze'!$K$13:$K$19</definedName>
    <definedName name="m1c5a" localSheetId="45">'Month02-Analyze'!$D$22:$D$28</definedName>
    <definedName name="m1c5a" localSheetId="46">'Month03-Analyze'!$D$22:$D$28</definedName>
    <definedName name="m1c5a" localSheetId="47">'Month04-Analyze'!$D$22:$D$28</definedName>
    <definedName name="m1c5a" localSheetId="48">'Month05-Analyze'!$D$22:$D$28</definedName>
    <definedName name="m1c5a" localSheetId="49">'Month06-Analyze'!$D$22:$D$28</definedName>
    <definedName name="m1c5a" localSheetId="50">'Month07-Analyze'!$D$22:$D$28</definedName>
    <definedName name="m1c5a" localSheetId="51">'Month08-Analyze'!$D$22:$D$28</definedName>
    <definedName name="m1c5a" localSheetId="52">'Month09-Analyze'!$D$22:$D$28</definedName>
    <definedName name="m1c5a" localSheetId="53">'Month10-Analyze'!$D$22:$D$28</definedName>
    <definedName name="m1c5a" localSheetId="54">'Month11-Analyze'!$D$22:$D$28</definedName>
    <definedName name="m1c5a" localSheetId="55">'Month12-Analyze'!$D$22:$D$28</definedName>
    <definedName name="m1c5a">'Month01-Analyze'!$D$22:$D$28</definedName>
    <definedName name="m1c5b" localSheetId="45">'Month02-Analyze'!$E$22:$E$28</definedName>
    <definedName name="m1c5b" localSheetId="46">'Month03-Analyze'!$E$22:$E$28</definedName>
    <definedName name="m1c5b" localSheetId="47">'Month04-Analyze'!$E$22:$E$28</definedName>
    <definedName name="m1c5b" localSheetId="48">'Month05-Analyze'!$E$22:$E$28</definedName>
    <definedName name="m1c5b" localSheetId="49">'Month06-Analyze'!$E$22:$E$28</definedName>
    <definedName name="m1c5b" localSheetId="50">'Month07-Analyze'!$E$22:$E$28</definedName>
    <definedName name="m1c5b" localSheetId="51">'Month08-Analyze'!$E$22:$E$28</definedName>
    <definedName name="m1c5b" localSheetId="52">'Month09-Analyze'!$E$22:$E$28</definedName>
    <definedName name="m1c5b" localSheetId="53">'Month10-Analyze'!$E$22:$E$28</definedName>
    <definedName name="m1c5b" localSheetId="54">'Month11-Analyze'!$E$22:$E$28</definedName>
    <definedName name="m1c5b" localSheetId="55">'Month12-Analyze'!$E$22:$E$28</definedName>
    <definedName name="m1c5b">'Month01-Analyze'!$E$22:$E$28</definedName>
    <definedName name="m1c6a" localSheetId="45">'Month02-Analyze'!$J$22:$J$28</definedName>
    <definedName name="m1c6a" localSheetId="46">'Month03-Analyze'!$J$22:$J$28</definedName>
    <definedName name="m1c6a" localSheetId="47">'Month04-Analyze'!$J$22:$J$28</definedName>
    <definedName name="m1c6a" localSheetId="48">'Month05-Analyze'!$J$22:$J$28</definedName>
    <definedName name="m1c6a" localSheetId="49">'Month06-Analyze'!$J$22:$J$28</definedName>
    <definedName name="m1c6a" localSheetId="50">'Month07-Analyze'!$J$22:$J$28</definedName>
    <definedName name="m1c6a" localSheetId="51">'Month08-Analyze'!$J$22:$J$28</definedName>
    <definedName name="m1c6a" localSheetId="52">'Month09-Analyze'!$J$22:$J$28</definedName>
    <definedName name="m1c6a" localSheetId="53">'Month10-Analyze'!$J$22:$J$28</definedName>
    <definedName name="m1c6a" localSheetId="54">'Month11-Analyze'!$J$22:$J$28</definedName>
    <definedName name="m1c6a" localSheetId="55">'Month12-Analyze'!$J$22:$J$28</definedName>
    <definedName name="m1c6a">'Month01-Analyze'!$J$22:$J$28</definedName>
    <definedName name="m1c6b" localSheetId="45">'Month02-Analyze'!$K$22:$K$28</definedName>
    <definedName name="m1c6b" localSheetId="46">'Month03-Analyze'!$K$22:$K$28</definedName>
    <definedName name="m1c6b" localSheetId="47">'Month04-Analyze'!$K$22:$K$28</definedName>
    <definedName name="m1c6b" localSheetId="48">'Month05-Analyze'!$K$22:$K$28</definedName>
    <definedName name="m1c6b" localSheetId="49">'Month06-Analyze'!$K$22:$K$28</definedName>
    <definedName name="m1c6b" localSheetId="50">'Month07-Analyze'!$K$22:$K$28</definedName>
    <definedName name="m1c6b" localSheetId="51">'Month08-Analyze'!$K$22:$K$28</definedName>
    <definedName name="m1c6b" localSheetId="52">'Month09-Analyze'!$K$22:$K$28</definedName>
    <definedName name="m1c6b" localSheetId="53">'Month10-Analyze'!$K$22:$K$28</definedName>
    <definedName name="m1c6b" localSheetId="54">'Month11-Analyze'!$K$22:$K$28</definedName>
    <definedName name="m1c6b" localSheetId="55">'Month12-Analyze'!$K$22:$K$28</definedName>
    <definedName name="m1c6b">'Month01-Analyze'!$K$22:$K$28</definedName>
    <definedName name="m1c7a" localSheetId="45">'Month02-Analyze'!$D$31:$D$37</definedName>
    <definedName name="m1c7a" localSheetId="46">'Month03-Analyze'!$D$31:$D$37</definedName>
    <definedName name="m1c7a" localSheetId="47">'Month04-Analyze'!$D$31:$D$37</definedName>
    <definedName name="m1c7a" localSheetId="48">'Month05-Analyze'!$D$31:$D$37</definedName>
    <definedName name="m1c7a" localSheetId="49">'Month06-Analyze'!$D$31:$D$37</definedName>
    <definedName name="m1c7a" localSheetId="50">'Month07-Analyze'!$D$31:$D$37</definedName>
    <definedName name="m1c7a" localSheetId="51">'Month08-Analyze'!$D$31:$D$37</definedName>
    <definedName name="m1c7a" localSheetId="52">'Month09-Analyze'!$D$31:$D$37</definedName>
    <definedName name="m1c7a" localSheetId="53">'Month10-Analyze'!$D$31:$D$37</definedName>
    <definedName name="m1c7a" localSheetId="54">'Month11-Analyze'!$D$31:$D$37</definedName>
    <definedName name="m1c7a" localSheetId="55">'Month12-Analyze'!$D$31:$D$37</definedName>
    <definedName name="m1c7a">'Month01-Analyze'!$D$31:$D$37</definedName>
    <definedName name="m1c7b" localSheetId="45">'Month02-Analyze'!$E$31:$E$37</definedName>
    <definedName name="m1c7b" localSheetId="46">'Month03-Analyze'!$E$31:$E$37</definedName>
    <definedName name="m1c7b" localSheetId="47">'Month04-Analyze'!$E$31:$E$37</definedName>
    <definedName name="m1c7b" localSheetId="48">'Month05-Analyze'!$E$31:$E$37</definedName>
    <definedName name="m1c7b" localSheetId="49">'Month06-Analyze'!$E$31:$E$37</definedName>
    <definedName name="m1c7b" localSheetId="50">'Month07-Analyze'!$E$31:$E$37</definedName>
    <definedName name="m1c7b" localSheetId="51">'Month08-Analyze'!$E$31:$E$37</definedName>
    <definedName name="m1c7b" localSheetId="52">'Month09-Analyze'!$E$31:$E$37</definedName>
    <definedName name="m1c7b" localSheetId="53">'Month10-Analyze'!$E$31:$E$37</definedName>
    <definedName name="m1c7b" localSheetId="54">'Month11-Analyze'!$E$31:$E$37</definedName>
    <definedName name="m1c7b" localSheetId="55">'Month12-Analyze'!$E$31:$E$37</definedName>
    <definedName name="m1c7b">'Month01-Analyze'!$E$31:$E$37</definedName>
    <definedName name="m1c8a" localSheetId="45">'Month02-Analyze'!$J$31:$J$37</definedName>
    <definedName name="m1c8a" localSheetId="46">'Month03-Analyze'!$J$31:$J$37</definedName>
    <definedName name="m1c8a" localSheetId="47">'Month04-Analyze'!$J$31:$J$37</definedName>
    <definedName name="m1c8a" localSheetId="48">'Month05-Analyze'!$J$31:$J$37</definedName>
    <definedName name="m1c8a" localSheetId="49">'Month06-Analyze'!$J$31:$J$37</definedName>
    <definedName name="m1c8a" localSheetId="50">'Month07-Analyze'!$J$31:$J$37</definedName>
    <definedName name="m1c8a" localSheetId="51">'Month08-Analyze'!$J$31:$J$37</definedName>
    <definedName name="m1c8a" localSheetId="52">'Month09-Analyze'!$J$31:$J$37</definedName>
    <definedName name="m1c8a" localSheetId="53">'Month10-Analyze'!$J$31:$J$37</definedName>
    <definedName name="m1c8a" localSheetId="54">'Month11-Analyze'!$J$31:$J$37</definedName>
    <definedName name="m1c8a" localSheetId="55">'Month12-Analyze'!$J$31:$J$37</definedName>
    <definedName name="m1c8a">'Month01-Analyze'!$J$31:$J$37</definedName>
    <definedName name="m1c8b" localSheetId="45">'Month02-Analyze'!$K$31:$K$37</definedName>
    <definedName name="m1c8b" localSheetId="46">'Month03-Analyze'!$K$31:$K$37</definedName>
    <definedName name="m1c8b" localSheetId="47">'Month04-Analyze'!$K$31:$K$37</definedName>
    <definedName name="m1c8b" localSheetId="48">'Month05-Analyze'!$K$31:$K$37</definedName>
    <definedName name="m1c8b" localSheetId="49">'Month06-Analyze'!$K$31:$K$37</definedName>
    <definedName name="m1c8b" localSheetId="50">'Month07-Analyze'!$K$31:$K$37</definedName>
    <definedName name="m1c8b" localSheetId="51">'Month08-Analyze'!$K$31:$K$37</definedName>
    <definedName name="m1c8b" localSheetId="52">'Month09-Analyze'!$K$31:$K$37</definedName>
    <definedName name="m1c8b" localSheetId="53">'Month10-Analyze'!$K$31:$K$37</definedName>
    <definedName name="m1c8b" localSheetId="54">'Month11-Analyze'!$K$31:$K$37</definedName>
    <definedName name="m1c8b" localSheetId="55">'Month12-Analyze'!$K$31:$K$37</definedName>
    <definedName name="m1c8b">'Month01-Analyze'!$K$31:$K$37</definedName>
    <definedName name="m1c9a" localSheetId="45">'Month02-Analyze'!$D$40:$D$46</definedName>
    <definedName name="m1c9a" localSheetId="46">'Month03-Analyze'!$D$40:$D$46</definedName>
    <definedName name="m1c9a" localSheetId="47">'Month04-Analyze'!$D$40:$D$46</definedName>
    <definedName name="m1c9a" localSheetId="48">'Month05-Analyze'!$D$40:$D$46</definedName>
    <definedName name="m1c9a" localSheetId="49">'Month06-Analyze'!$D$40:$D$46</definedName>
    <definedName name="m1c9a" localSheetId="50">'Month07-Analyze'!$D$40:$D$46</definedName>
    <definedName name="m1c9a" localSheetId="51">'Month08-Analyze'!$D$40:$D$46</definedName>
    <definedName name="m1c9a" localSheetId="52">'Month09-Analyze'!$D$40:$D$46</definedName>
    <definedName name="m1c9a" localSheetId="53">'Month10-Analyze'!$D$40:$D$46</definedName>
    <definedName name="m1c9a" localSheetId="54">'Month11-Analyze'!$D$40:$D$46</definedName>
    <definedName name="m1c9a" localSheetId="55">'Month12-Analyze'!$D$40:$D$46</definedName>
    <definedName name="m1c9a">'Month01-Analyze'!$D$40:$D$46</definedName>
    <definedName name="m1c9b" localSheetId="45">'Month02-Analyze'!$E$40:$E$46</definedName>
    <definedName name="m1c9b" localSheetId="46">'Month03-Analyze'!$E$40:$E$46</definedName>
    <definedName name="m1c9b" localSheetId="47">'Month04-Analyze'!$E$40:$E$46</definedName>
    <definedName name="m1c9b" localSheetId="48">'Month05-Analyze'!$E$40:$E$46</definedName>
    <definedName name="m1c9b" localSheetId="49">'Month06-Analyze'!$E$40:$E$46</definedName>
    <definedName name="m1c9b" localSheetId="50">'Month07-Analyze'!$E$40:$E$46</definedName>
    <definedName name="m1c9b" localSheetId="51">'Month08-Analyze'!$E$40:$E$46</definedName>
    <definedName name="m1c9b" localSheetId="52">'Month09-Analyze'!$E$40:$E$46</definedName>
    <definedName name="m1c9b" localSheetId="53">'Month10-Analyze'!$E$40:$E$46</definedName>
    <definedName name="m1c9b" localSheetId="54">'Month11-Analyze'!$E$40:$E$46</definedName>
    <definedName name="m1c9b" localSheetId="55">'Month12-Analyze'!$E$40:$E$46</definedName>
    <definedName name="m1c9b">'Month01-Analyze'!$E$40:$E$46</definedName>
    <definedName name="paid" localSheetId="33">'Month02-Track'!$A$16:$A$18</definedName>
    <definedName name="paid" localSheetId="34">'Month03-Track'!$A$16:$A$18</definedName>
    <definedName name="paid" localSheetId="35">'Month04-Track'!$A$16:$A$18</definedName>
    <definedName name="paid" localSheetId="36">'Month05-Track'!$A$16:$A$18</definedName>
    <definedName name="paid" localSheetId="37">'Month06-Track'!$A$16:$A$18</definedName>
    <definedName name="paid" localSheetId="38">'Month07-Track'!$A$16:$A$18</definedName>
    <definedName name="paid" localSheetId="39">'Month08-Track'!$A$16:$A$18</definedName>
    <definedName name="paid" localSheetId="40">'Month09-Track'!$A$16:$A$18</definedName>
    <definedName name="paid" localSheetId="41">'Month10-Track'!$A$16:$A$18</definedName>
    <definedName name="paid" localSheetId="42">'Month11-Track'!$A$16:$A$18</definedName>
    <definedName name="paid" localSheetId="43">'Month12-Track'!$A$16:$A$18</definedName>
    <definedName name="paid">'Month01-Track'!$A$16:$A$18</definedName>
    <definedName name="_xlnm.Print_Area" localSheetId="1">FAQ!$A$1:$E$57</definedName>
    <definedName name="_xlnm.Print_Area" localSheetId="57">IE_Chart!$A$1:$J$56</definedName>
    <definedName name="_xlnm.Print_Area" localSheetId="44">'Month01-Analyze'!$A$2:$L$120</definedName>
    <definedName name="_xlnm.Print_Area" localSheetId="32">'Month01-Track'!$H$1:$Q$228</definedName>
    <definedName name="_xlnm.Print_Area" localSheetId="45">'Month02-Analyze'!$A$2:$L$120</definedName>
    <definedName name="_xlnm.Print_Area" localSheetId="33">'Month02-Track'!$H$1:$Q$225</definedName>
    <definedName name="_xlnm.Print_Area" localSheetId="46">'Month03-Analyze'!$A$2:$L$120</definedName>
    <definedName name="_xlnm.Print_Area" localSheetId="34">'Month03-Track'!$H$1:$Q$225</definedName>
    <definedName name="_xlnm.Print_Area" localSheetId="47">'Month04-Analyze'!$A$2:$L$120</definedName>
    <definedName name="_xlnm.Print_Area" localSheetId="35">'Month04-Track'!$H$1:$Q$225</definedName>
    <definedName name="_xlnm.Print_Area" localSheetId="48">'Month05-Analyze'!$A$2:$L$120</definedName>
    <definedName name="_xlnm.Print_Area" localSheetId="36">'Month05-Track'!$H$1:$Q$225</definedName>
    <definedName name="_xlnm.Print_Area" localSheetId="49">'Month06-Analyze'!$A$2:$L$120</definedName>
    <definedName name="_xlnm.Print_Area" localSheetId="37">'Month06-Track'!$H$1:$Q$225</definedName>
    <definedName name="_xlnm.Print_Area" localSheetId="50">'Month07-Analyze'!$A$2:$L$120</definedName>
    <definedName name="_xlnm.Print_Area" localSheetId="38">'Month07-Track'!$H$1:$Q$225</definedName>
    <definedName name="_xlnm.Print_Area" localSheetId="51">'Month08-Analyze'!$A$2:$L$120</definedName>
    <definedName name="_xlnm.Print_Area" localSheetId="39">'Month08-Track'!$H$1:$Q$225</definedName>
    <definedName name="_xlnm.Print_Area" localSheetId="52">'Month09-Analyze'!$A$2:$L$120</definedName>
    <definedName name="_xlnm.Print_Area" localSheetId="40">'Month09-Track'!$H$1:$Q$225</definedName>
    <definedName name="_xlnm.Print_Area" localSheetId="53">'Month10-Analyze'!$A$2:$L$120</definedName>
    <definedName name="_xlnm.Print_Area" localSheetId="41">'Month10-Track'!$H$1:$Q$225</definedName>
    <definedName name="_xlnm.Print_Area" localSheetId="54">'Month11-Analyze'!$A$2:$L$120</definedName>
    <definedName name="_xlnm.Print_Area" localSheetId="42">'Month11-Track'!$H$1:$Q$225</definedName>
    <definedName name="_xlnm.Print_Area" localSheetId="55">'Month12-Analyze'!$A$2:$L$120</definedName>
    <definedName name="_xlnm.Print_Area" localSheetId="43">'Month12-Track'!$H$1:$Q$225</definedName>
    <definedName name="_xlnm.Print_Area" localSheetId="4">Setup!$A$2:$G$40,Setup!#REF!</definedName>
    <definedName name="_xlnm.Print_Area" localSheetId="5">'Tab-01_PI'!$A$2:$E$41,'Tab-01_PI'!$G$2:$N$37</definedName>
    <definedName name="_xlnm.Print_Area" localSheetId="3">'Tab-02_VG'!$A$2:$J$45</definedName>
    <definedName name="_xlnm.Print_Area" localSheetId="7">'Tab-03_AD-M01'!$A$1:$L$74</definedName>
    <definedName name="_xlnm.Print_Area" localSheetId="8">'Tab-03_AD-M02'!$A$1:$L$74</definedName>
    <definedName name="_xlnm.Print_Area" localSheetId="9">'Tab-03_AD-M03'!$A$1:$L$74</definedName>
    <definedName name="_xlnm.Print_Area" localSheetId="10">'Tab-03_AD-M04'!$A$1:$L$74</definedName>
    <definedName name="_xlnm.Print_Area" localSheetId="11">'Tab-03_AD-M05'!$A$1:$L$74</definedName>
    <definedName name="_xlnm.Print_Area" localSheetId="12">'Tab-03_AD-M06'!$A$1:$L$74</definedName>
    <definedName name="_xlnm.Print_Area" localSheetId="13">'Tab-03_AD-M07'!$A$1:$L$74</definedName>
    <definedName name="_xlnm.Print_Area" localSheetId="14">'Tab-03_AD-M08'!$A$1:$L$74</definedName>
    <definedName name="_xlnm.Print_Area" localSheetId="15">'Tab-03_AD-M09'!$A$1:$L$74</definedName>
    <definedName name="_xlnm.Print_Area" localSheetId="16">'Tab-03_AD-M10'!$A$1:$L$74</definedName>
    <definedName name="_xlnm.Print_Area" localSheetId="17">'Tab-03_AD-M11'!$A$1:$L$74</definedName>
    <definedName name="_xlnm.Print_Area" localSheetId="18">'Tab-03_AD-M12'!$A$1:$L$74</definedName>
    <definedName name="_xlnm.Print_Area" localSheetId="59">'Tab-03_RP'!$A$1:$J$36</definedName>
    <definedName name="_xlnm.Print_Area" localSheetId="60">'Tab-03_RP-2'!$A$2:$I$17</definedName>
    <definedName name="_xlnm.Print_Area" localSheetId="19">'Tab-03A_Forecast'!$A$2:$BO$39</definedName>
    <definedName name="_xlnm.Print_Area" localSheetId="28">'Tab-03A_Forecast-10'!$A$2:$BO$39</definedName>
    <definedName name="_xlnm.Print_Area" localSheetId="29">'Tab-03A_Forecast-11'!$A$2:$BO$39</definedName>
    <definedName name="_xlnm.Print_Area" localSheetId="30">'Tab-03A_Forecast-12'!$A$2:$BO$39</definedName>
    <definedName name="_xlnm.Print_Area" localSheetId="20">'Tab-03A_Forecast-2'!$A$2:$BO$39</definedName>
    <definedName name="_xlnm.Print_Area" localSheetId="21">'Tab-03A_Forecast-3'!$A$2:$BO$39</definedName>
    <definedName name="_xlnm.Print_Area" localSheetId="22">'Tab-03A_Forecast-4'!$A$2:$BO$39</definedName>
    <definedName name="_xlnm.Print_Area" localSheetId="23">'Tab-03A_Forecast-5'!$A$2:$BO$39</definedName>
    <definedName name="_xlnm.Print_Area" localSheetId="24">'Tab-03A_Forecast-6'!$A$2:$BO$39</definedName>
    <definedName name="_xlnm.Print_Area" localSheetId="25">'Tab-03A_Forecast-7'!$A$2:$BO$39</definedName>
    <definedName name="_xlnm.Print_Area" localSheetId="26">'Tab-03A_Forecast-8'!$A$2:$BO$39</definedName>
    <definedName name="_xlnm.Print_Area" localSheetId="27">'Tab-03A_Forecast-9'!$A$2:$BO$39</definedName>
    <definedName name="_xlnm.Print_Area" localSheetId="62">'Tab-03A_Save_Forecast'!$B$2:$BH$34</definedName>
    <definedName name="_xlnm.Print_Area" localSheetId="56">'Tab-04_IE'!$A$1:$Q$68</definedName>
    <definedName name="_xlnm.Print_Area" localSheetId="58">'Tab-05_IA'!$A$5:$M$95</definedName>
    <definedName name="_xlnm.Print_Area" localSheetId="31">'Tab-06_Daily'!$A$1:$M$33</definedName>
    <definedName name="_xlnm.Print_Area" localSheetId="63">'Tab-08_RO'!$A$1:$F$33</definedName>
    <definedName name="_xlnm.Print_Titles" localSheetId="1">FAQ!$2:$12</definedName>
    <definedName name="_xlnm.Print_Titles" localSheetId="32">'Month01-Track'!$12:$14</definedName>
    <definedName name="_xlnm.Print_Titles" localSheetId="33">'Month02-Track'!$12:$14</definedName>
    <definedName name="_xlnm.Print_Titles" localSheetId="34">'Month03-Track'!$12:$14</definedName>
    <definedName name="_xlnm.Print_Titles" localSheetId="35">'Month04-Track'!$12:$14</definedName>
    <definedName name="_xlnm.Print_Titles" localSheetId="36">'Month05-Track'!$12:$14</definedName>
    <definedName name="_xlnm.Print_Titles" localSheetId="37">'Month06-Track'!$12:$14</definedName>
    <definedName name="_xlnm.Print_Titles" localSheetId="38">'Month07-Track'!$12:$14</definedName>
    <definedName name="_xlnm.Print_Titles" localSheetId="39">'Month08-Track'!$12:$14</definedName>
    <definedName name="_xlnm.Print_Titles" localSheetId="40">'Month09-Track'!$12:$14</definedName>
    <definedName name="_xlnm.Print_Titles" localSheetId="41">'Month10-Track'!$12:$14</definedName>
    <definedName name="_xlnm.Print_Titles" localSheetId="42">'Month11-Track'!$12:$14</definedName>
    <definedName name="_xlnm.Print_Titles" localSheetId="43">'Month12-Track'!$12:$14</definedName>
    <definedName name="_xlnm.Print_Titles" localSheetId="3">'Tab-02_VG'!$4:$15</definedName>
    <definedName name="_xlnm.Print_Titles" localSheetId="61">'Tab-03_RP-3'!$3:$4</definedName>
    <definedName name="_xlnm.Print_Titles" localSheetId="19">'Tab-03A_Forecast'!$2:$4</definedName>
    <definedName name="_xlnm.Print_Titles" localSheetId="28">'Tab-03A_Forecast-10'!$2:$4</definedName>
    <definedName name="_xlnm.Print_Titles" localSheetId="29">'Tab-03A_Forecast-11'!$2:$4</definedName>
    <definedName name="_xlnm.Print_Titles" localSheetId="30">'Tab-03A_Forecast-12'!$2:$4</definedName>
    <definedName name="_xlnm.Print_Titles" localSheetId="20">'Tab-03A_Forecast-2'!$2:$4</definedName>
    <definedName name="_xlnm.Print_Titles" localSheetId="21">'Tab-03A_Forecast-3'!$2:$4</definedName>
    <definedName name="_xlnm.Print_Titles" localSheetId="22">'Tab-03A_Forecast-4'!$2:$4</definedName>
    <definedName name="_xlnm.Print_Titles" localSheetId="23">'Tab-03A_Forecast-5'!$2:$4</definedName>
    <definedName name="_xlnm.Print_Titles" localSheetId="24">'Tab-03A_Forecast-6'!$2:$4</definedName>
    <definedName name="_xlnm.Print_Titles" localSheetId="25">'Tab-03A_Forecast-7'!$2:$4</definedName>
    <definedName name="_xlnm.Print_Titles" localSheetId="26">'Tab-03A_Forecast-8'!$2:$4</definedName>
    <definedName name="_xlnm.Print_Titles" localSheetId="27">'Tab-03A_Forecast-9'!$2:$4</definedName>
    <definedName name="_xlnm.Print_Titles" localSheetId="62">'Tab-03A_Save_Forecast'!$2:$4</definedName>
    <definedName name="_xlnm.Print_Titles" localSheetId="56">'Tab-04_IE'!$2:$6</definedName>
    <definedName name="_xlnm.Print_Titles" localSheetId="58">'Tab-05_IA'!$5:$6</definedName>
    <definedName name="Sum_Changes" localSheetId="33">'Month02-Track'!$AB$14:$AO$215</definedName>
    <definedName name="Sum_Changes" localSheetId="34">'Month03-Track'!$AB$14:$AO$215</definedName>
    <definedName name="Sum_Changes" localSheetId="35">'Month04-Track'!$AB$14:$AO$215</definedName>
    <definedName name="Sum_Changes" localSheetId="36">'Month05-Track'!$AB$14:$AO$215</definedName>
    <definedName name="Sum_Changes" localSheetId="37">'Month06-Track'!$AB$14:$AO$215</definedName>
    <definedName name="Sum_Changes" localSheetId="38">'Month07-Track'!$AB$14:$AO$215</definedName>
    <definedName name="Sum_Changes" localSheetId="39">'Month08-Track'!$AB$14:$AO$215</definedName>
    <definedName name="Sum_Changes" localSheetId="40">'Month09-Track'!$AB$14:$AO$215</definedName>
    <definedName name="Sum_Changes" localSheetId="41">'Month10-Track'!$AB$14:$AO$215</definedName>
    <definedName name="Sum_Changes" localSheetId="42">'Month11-Track'!$AB$14:$AO$215</definedName>
    <definedName name="Sum_Changes" localSheetId="43">'Month12-Track'!$AB$14:$AO$215</definedName>
    <definedName name="Sum_Changes" comment="Changes from daily tracking. First column changing balance and second column gives change for row.">'Month01-Track'!$AB$14:$AO$215</definedName>
    <definedName name="YEAR" localSheetId="63">'Tab-08_RO'!$A$2:$A$2</definedName>
    <definedName name="YEAR" localSheetId="64">'Tab-08A_CAL'!$A$2:$A$2</definedName>
    <definedName name="Z_3D49E59F_0664_4008_BC41_60EB5048CD87_.wvu.Cols" localSheetId="1" hidden="1">FAQ!$E:$E</definedName>
    <definedName name="Z_3D49E59F_0664_4008_BC41_60EB5048CD87_.wvu.Cols" localSheetId="32" hidden="1">'Month01-Track'!$A:$F,'Month01-Track'!$P:$P,'Month01-Track'!$R:$R,'Month01-Track'!$T:$AP</definedName>
    <definedName name="Z_3D49E59F_0664_4008_BC41_60EB5048CD87_.wvu.Cols" localSheetId="33" hidden="1">'Month02-Track'!$A:$F,'Month02-Track'!$P:$P,'Month02-Track'!$R:$R,'Month02-Track'!$T:$AP</definedName>
    <definedName name="Z_3D49E59F_0664_4008_BC41_60EB5048CD87_.wvu.Cols" localSheetId="34" hidden="1">'Month03-Track'!$A:$F,'Month03-Track'!$P:$P,'Month03-Track'!$R:$R,'Month03-Track'!$T:$AP</definedName>
    <definedName name="Z_3D49E59F_0664_4008_BC41_60EB5048CD87_.wvu.Cols" localSheetId="35" hidden="1">'Month04-Track'!$A:$F,'Month04-Track'!$P:$P,'Month04-Track'!$R:$R,'Month04-Track'!$T:$AP</definedName>
    <definedName name="Z_3D49E59F_0664_4008_BC41_60EB5048CD87_.wvu.Cols" localSheetId="36" hidden="1">'Month05-Track'!$A:$F,'Month05-Track'!$P:$P,'Month05-Track'!$R:$R,'Month05-Track'!$T:$AP</definedName>
    <definedName name="Z_3D49E59F_0664_4008_BC41_60EB5048CD87_.wvu.Cols" localSheetId="37" hidden="1">'Month06-Track'!$A:$F,'Month06-Track'!$P:$P,'Month06-Track'!$R:$R,'Month06-Track'!$T:$AP</definedName>
    <definedName name="Z_3D49E59F_0664_4008_BC41_60EB5048CD87_.wvu.Cols" localSheetId="38" hidden="1">'Month07-Track'!$A:$F,'Month07-Track'!$P:$P,'Month07-Track'!$R:$R,'Month07-Track'!$T:$AP</definedName>
    <definedName name="Z_3D49E59F_0664_4008_BC41_60EB5048CD87_.wvu.Cols" localSheetId="39" hidden="1">'Month08-Track'!$A:$F,'Month08-Track'!$P:$P,'Month08-Track'!$R:$R,'Month08-Track'!$T:$AP</definedName>
    <definedName name="Z_3D49E59F_0664_4008_BC41_60EB5048CD87_.wvu.Cols" localSheetId="40" hidden="1">'Month09-Track'!$A:$F,'Month09-Track'!$P:$P,'Month09-Track'!$R:$R,'Month09-Track'!$T:$AP</definedName>
    <definedName name="Z_3D49E59F_0664_4008_BC41_60EB5048CD87_.wvu.Cols" localSheetId="41" hidden="1">'Month10-Track'!$A:$F,'Month10-Track'!$P:$P,'Month10-Track'!$R:$R,'Month10-Track'!$T:$AP</definedName>
    <definedName name="Z_3D49E59F_0664_4008_BC41_60EB5048CD87_.wvu.Cols" localSheetId="42" hidden="1">'Month11-Track'!$A:$F,'Month11-Track'!$P:$P,'Month11-Track'!$R:$R,'Month11-Track'!$T:$AP</definedName>
    <definedName name="Z_3D49E59F_0664_4008_BC41_60EB5048CD87_.wvu.Cols" localSheetId="43" hidden="1">'Month12-Track'!$A:$F,'Month12-Track'!$P:$P,'Month12-Track'!$R:$R,'Month12-Track'!$T:$AP</definedName>
    <definedName name="Z_3D49E59F_0664_4008_BC41_60EB5048CD87_.wvu.Cols" localSheetId="6" hidden="1">'Tab-03_AD_index'!$U:$W</definedName>
    <definedName name="Z_3D49E59F_0664_4008_BC41_60EB5048CD87_.wvu.Cols" localSheetId="60" hidden="1">'Tab-03_RP-2'!$K:$AC</definedName>
    <definedName name="Z_3D49E59F_0664_4008_BC41_60EB5048CD87_.wvu.Cols" localSheetId="61" hidden="1">'Tab-03_RP-3'!$L:$L</definedName>
    <definedName name="Z_3D49E59F_0664_4008_BC41_60EB5048CD87_.wvu.Cols" localSheetId="62" hidden="1">'Tab-03A_Save_Forecast'!$A:$B,'Tab-03A_Save_Forecast'!$BA:$BF</definedName>
    <definedName name="Z_3D49E59F_0664_4008_BC41_60EB5048CD87_.wvu.Cols" localSheetId="56" hidden="1">'Tab-04_IE'!$A:$C,'Tab-04_IE'!$S:$IB</definedName>
    <definedName name="Z_3D49E59F_0664_4008_BC41_60EB5048CD87_.wvu.Cols" localSheetId="58" hidden="1">'Tab-05_IA'!$K:$K,'Tab-05_IA'!$N:$AI</definedName>
    <definedName name="Z_3D49E59F_0664_4008_BC41_60EB5048CD87_.wvu.Cols" localSheetId="31" hidden="1">'Tab-06_Daily'!$T:$X</definedName>
    <definedName name="Z_3D49E59F_0664_4008_BC41_60EB5048CD87_.wvu.FilterData" localSheetId="1" hidden="1">FAQ!$B$12:$D$62</definedName>
    <definedName name="Z_3D49E59F_0664_4008_BC41_60EB5048CD87_.wvu.PrintArea" localSheetId="1" hidden="1">FAQ!$A$1:$E$57</definedName>
    <definedName name="Z_3D49E59F_0664_4008_BC41_60EB5048CD87_.wvu.PrintArea" localSheetId="44" hidden="1">'Month01-Analyze'!$A$2:$L$120</definedName>
    <definedName name="Z_3D49E59F_0664_4008_BC41_60EB5048CD87_.wvu.PrintArea" localSheetId="32" hidden="1">'Month01-Track'!$H$1:$Q$225</definedName>
    <definedName name="Z_3D49E59F_0664_4008_BC41_60EB5048CD87_.wvu.PrintArea" localSheetId="45" hidden="1">'Month02-Analyze'!$A$2:$L$120</definedName>
    <definedName name="Z_3D49E59F_0664_4008_BC41_60EB5048CD87_.wvu.PrintArea" localSheetId="33" hidden="1">'Month02-Track'!$H$1:$Q$225</definedName>
    <definedName name="Z_3D49E59F_0664_4008_BC41_60EB5048CD87_.wvu.PrintArea" localSheetId="46" hidden="1">'Month03-Analyze'!$A$2:$L$120</definedName>
    <definedName name="Z_3D49E59F_0664_4008_BC41_60EB5048CD87_.wvu.PrintArea" localSheetId="34" hidden="1">'Month03-Track'!$H$1:$Q$225</definedName>
    <definedName name="Z_3D49E59F_0664_4008_BC41_60EB5048CD87_.wvu.PrintArea" localSheetId="47" hidden="1">'Month04-Analyze'!$A$2:$L$120</definedName>
    <definedName name="Z_3D49E59F_0664_4008_BC41_60EB5048CD87_.wvu.PrintArea" localSheetId="35" hidden="1">'Month04-Track'!$H$1:$Q$225</definedName>
    <definedName name="Z_3D49E59F_0664_4008_BC41_60EB5048CD87_.wvu.PrintArea" localSheetId="48" hidden="1">'Month05-Analyze'!$A$2:$L$120</definedName>
    <definedName name="Z_3D49E59F_0664_4008_BC41_60EB5048CD87_.wvu.PrintArea" localSheetId="36" hidden="1">'Month05-Track'!$H$1:$Q$225</definedName>
    <definedName name="Z_3D49E59F_0664_4008_BC41_60EB5048CD87_.wvu.PrintArea" localSheetId="49" hidden="1">'Month06-Analyze'!$A$2:$L$120</definedName>
    <definedName name="Z_3D49E59F_0664_4008_BC41_60EB5048CD87_.wvu.PrintArea" localSheetId="37" hidden="1">'Month06-Track'!$H$1:$Q$225</definedName>
    <definedName name="Z_3D49E59F_0664_4008_BC41_60EB5048CD87_.wvu.PrintArea" localSheetId="50" hidden="1">'Month07-Analyze'!$A$2:$L$120</definedName>
    <definedName name="Z_3D49E59F_0664_4008_BC41_60EB5048CD87_.wvu.PrintArea" localSheetId="38" hidden="1">'Month07-Track'!$H$1:$Q$225</definedName>
    <definedName name="Z_3D49E59F_0664_4008_BC41_60EB5048CD87_.wvu.PrintArea" localSheetId="51" hidden="1">'Month08-Analyze'!$A$2:$L$120</definedName>
    <definedName name="Z_3D49E59F_0664_4008_BC41_60EB5048CD87_.wvu.PrintArea" localSheetId="39" hidden="1">'Month08-Track'!$H$1:$Q$225</definedName>
    <definedName name="Z_3D49E59F_0664_4008_BC41_60EB5048CD87_.wvu.PrintArea" localSheetId="52" hidden="1">'Month09-Analyze'!$A$2:$L$120</definedName>
    <definedName name="Z_3D49E59F_0664_4008_BC41_60EB5048CD87_.wvu.PrintArea" localSheetId="40" hidden="1">'Month09-Track'!$H$1:$Q$225</definedName>
    <definedName name="Z_3D49E59F_0664_4008_BC41_60EB5048CD87_.wvu.PrintArea" localSheetId="53" hidden="1">'Month10-Analyze'!$A$2:$L$120</definedName>
    <definedName name="Z_3D49E59F_0664_4008_BC41_60EB5048CD87_.wvu.PrintArea" localSheetId="41" hidden="1">'Month10-Track'!$H$1:$Q$225</definedName>
    <definedName name="Z_3D49E59F_0664_4008_BC41_60EB5048CD87_.wvu.PrintArea" localSheetId="54" hidden="1">'Month11-Analyze'!$A$2:$L$120</definedName>
    <definedName name="Z_3D49E59F_0664_4008_BC41_60EB5048CD87_.wvu.PrintArea" localSheetId="42" hidden="1">'Month11-Track'!$H$1:$Q$225</definedName>
    <definedName name="Z_3D49E59F_0664_4008_BC41_60EB5048CD87_.wvu.PrintArea" localSheetId="55" hidden="1">'Month12-Analyze'!$A$2:$L$120</definedName>
    <definedName name="Z_3D49E59F_0664_4008_BC41_60EB5048CD87_.wvu.PrintArea" localSheetId="43" hidden="1">'Month12-Track'!$H$1:$Q$225</definedName>
    <definedName name="Z_3D49E59F_0664_4008_BC41_60EB5048CD87_.wvu.PrintArea" localSheetId="4" hidden="1">Setup!$A$1:$E$41</definedName>
    <definedName name="Z_3D49E59F_0664_4008_BC41_60EB5048CD87_.wvu.PrintArea" localSheetId="5" hidden="1">'Tab-01_PI'!$A$2:$E$41,'Tab-01_PI'!$G$2:$N$37</definedName>
    <definedName name="Z_3D49E59F_0664_4008_BC41_60EB5048CD87_.wvu.PrintArea" localSheetId="3" hidden="1">'Tab-02_VG'!$A$2:$J$45</definedName>
    <definedName name="Z_3D49E59F_0664_4008_BC41_60EB5048CD87_.wvu.PrintArea" localSheetId="7" hidden="1">'Tab-03_AD-M01'!$A$1:$L$74</definedName>
    <definedName name="Z_3D49E59F_0664_4008_BC41_60EB5048CD87_.wvu.PrintArea" localSheetId="8" hidden="1">'Tab-03_AD-M02'!$A$1:$L$74</definedName>
    <definedName name="Z_3D49E59F_0664_4008_BC41_60EB5048CD87_.wvu.PrintArea" localSheetId="9" hidden="1">'Tab-03_AD-M03'!$A$1:$L$74</definedName>
    <definedName name="Z_3D49E59F_0664_4008_BC41_60EB5048CD87_.wvu.PrintArea" localSheetId="10" hidden="1">'Tab-03_AD-M04'!$A$1:$L$74</definedName>
    <definedName name="Z_3D49E59F_0664_4008_BC41_60EB5048CD87_.wvu.PrintArea" localSheetId="11" hidden="1">'Tab-03_AD-M05'!$A$1:$L$74</definedName>
    <definedName name="Z_3D49E59F_0664_4008_BC41_60EB5048CD87_.wvu.PrintArea" localSheetId="12" hidden="1">'Tab-03_AD-M06'!$A$1:$L$74</definedName>
    <definedName name="Z_3D49E59F_0664_4008_BC41_60EB5048CD87_.wvu.PrintArea" localSheetId="13" hidden="1">'Tab-03_AD-M07'!$A$1:$L$74</definedName>
    <definedName name="Z_3D49E59F_0664_4008_BC41_60EB5048CD87_.wvu.PrintArea" localSheetId="14" hidden="1">'Tab-03_AD-M08'!$A$1:$L$74</definedName>
    <definedName name="Z_3D49E59F_0664_4008_BC41_60EB5048CD87_.wvu.PrintArea" localSheetId="15" hidden="1">'Tab-03_AD-M09'!$A$1:$L$74</definedName>
    <definedName name="Z_3D49E59F_0664_4008_BC41_60EB5048CD87_.wvu.PrintArea" localSheetId="16" hidden="1">'Tab-03_AD-M10'!$A$1:$L$74</definedName>
    <definedName name="Z_3D49E59F_0664_4008_BC41_60EB5048CD87_.wvu.PrintArea" localSheetId="17" hidden="1">'Tab-03_AD-M11'!$A$1:$L$74</definedName>
    <definedName name="Z_3D49E59F_0664_4008_BC41_60EB5048CD87_.wvu.PrintArea" localSheetId="18" hidden="1">'Tab-03_AD-M12'!$A$1:$L$74</definedName>
    <definedName name="Z_3D49E59F_0664_4008_BC41_60EB5048CD87_.wvu.PrintArea" localSheetId="59" hidden="1">'Tab-03_RP'!$A$1:$J$36</definedName>
    <definedName name="Z_3D49E59F_0664_4008_BC41_60EB5048CD87_.wvu.PrintArea" localSheetId="60" hidden="1">'Tab-03_RP-2'!$A$2:$I$17</definedName>
    <definedName name="Z_3D49E59F_0664_4008_BC41_60EB5048CD87_.wvu.PrintArea" localSheetId="19" hidden="1">'Tab-03A_Forecast'!$A$2:$BO$39</definedName>
    <definedName name="Z_3D49E59F_0664_4008_BC41_60EB5048CD87_.wvu.PrintArea" localSheetId="28" hidden="1">'Tab-03A_Forecast-10'!$A$2:$BO$39</definedName>
    <definedName name="Z_3D49E59F_0664_4008_BC41_60EB5048CD87_.wvu.PrintArea" localSheetId="29" hidden="1">'Tab-03A_Forecast-11'!$A$2:$BO$39</definedName>
    <definedName name="Z_3D49E59F_0664_4008_BC41_60EB5048CD87_.wvu.PrintArea" localSheetId="30" hidden="1">'Tab-03A_Forecast-12'!$A$2:$BO$39</definedName>
    <definedName name="Z_3D49E59F_0664_4008_BC41_60EB5048CD87_.wvu.PrintArea" localSheetId="20" hidden="1">'Tab-03A_Forecast-2'!$A$2:$BO$39</definedName>
    <definedName name="Z_3D49E59F_0664_4008_BC41_60EB5048CD87_.wvu.PrintArea" localSheetId="21" hidden="1">'Tab-03A_Forecast-3'!$A$2:$BO$39</definedName>
    <definedName name="Z_3D49E59F_0664_4008_BC41_60EB5048CD87_.wvu.PrintArea" localSheetId="22" hidden="1">'Tab-03A_Forecast-4'!$A$2:$BO$39</definedName>
    <definedName name="Z_3D49E59F_0664_4008_BC41_60EB5048CD87_.wvu.PrintArea" localSheetId="23" hidden="1">'Tab-03A_Forecast-5'!$A$2:$BO$39</definedName>
    <definedName name="Z_3D49E59F_0664_4008_BC41_60EB5048CD87_.wvu.PrintArea" localSheetId="24" hidden="1">'Tab-03A_Forecast-6'!$A$2:$BO$39</definedName>
    <definedName name="Z_3D49E59F_0664_4008_BC41_60EB5048CD87_.wvu.PrintArea" localSheetId="25" hidden="1">'Tab-03A_Forecast-7'!$A$2:$BO$39</definedName>
    <definedName name="Z_3D49E59F_0664_4008_BC41_60EB5048CD87_.wvu.PrintArea" localSheetId="26" hidden="1">'Tab-03A_Forecast-8'!$A$2:$BO$39</definedName>
    <definedName name="Z_3D49E59F_0664_4008_BC41_60EB5048CD87_.wvu.PrintArea" localSheetId="27" hidden="1">'Tab-03A_Forecast-9'!$A$2:$BO$39</definedName>
    <definedName name="Z_3D49E59F_0664_4008_BC41_60EB5048CD87_.wvu.PrintArea" localSheetId="62" hidden="1">'Tab-03A_Save_Forecast'!$B$2:$BH$34</definedName>
    <definedName name="Z_3D49E59F_0664_4008_BC41_60EB5048CD87_.wvu.PrintArea" localSheetId="56" hidden="1">'Tab-04_IE'!$A$1:$Q$68</definedName>
    <definedName name="Z_3D49E59F_0664_4008_BC41_60EB5048CD87_.wvu.PrintArea" localSheetId="58" hidden="1">'Tab-05_IA'!$A$2:$M$95</definedName>
    <definedName name="Z_3D49E59F_0664_4008_BC41_60EB5048CD87_.wvu.PrintArea" localSheetId="63" hidden="1">'Tab-08_RO'!$A$1:$F$43</definedName>
    <definedName name="Z_3D49E59F_0664_4008_BC41_60EB5048CD87_.wvu.PrintTitles" localSheetId="1" hidden="1">FAQ!$2:$12</definedName>
    <definedName name="Z_3D49E59F_0664_4008_BC41_60EB5048CD87_.wvu.PrintTitles" localSheetId="32" hidden="1">'Month01-Track'!$12:$14</definedName>
    <definedName name="Z_3D49E59F_0664_4008_BC41_60EB5048CD87_.wvu.PrintTitles" localSheetId="33" hidden="1">'Month02-Track'!$12:$14</definedName>
    <definedName name="Z_3D49E59F_0664_4008_BC41_60EB5048CD87_.wvu.PrintTitles" localSheetId="34" hidden="1">'Month03-Track'!$12:$14</definedName>
    <definedName name="Z_3D49E59F_0664_4008_BC41_60EB5048CD87_.wvu.PrintTitles" localSheetId="35" hidden="1">'Month04-Track'!$12:$14</definedName>
    <definedName name="Z_3D49E59F_0664_4008_BC41_60EB5048CD87_.wvu.PrintTitles" localSheetId="36" hidden="1">'Month05-Track'!$12:$14</definedName>
    <definedName name="Z_3D49E59F_0664_4008_BC41_60EB5048CD87_.wvu.PrintTitles" localSheetId="37" hidden="1">'Month06-Track'!$12:$14</definedName>
    <definedName name="Z_3D49E59F_0664_4008_BC41_60EB5048CD87_.wvu.PrintTitles" localSheetId="38" hidden="1">'Month07-Track'!$12:$14</definedName>
    <definedName name="Z_3D49E59F_0664_4008_BC41_60EB5048CD87_.wvu.PrintTitles" localSheetId="39" hidden="1">'Month08-Track'!$12:$14</definedName>
    <definedName name="Z_3D49E59F_0664_4008_BC41_60EB5048CD87_.wvu.PrintTitles" localSheetId="40" hidden="1">'Month09-Track'!$12:$14</definedName>
    <definedName name="Z_3D49E59F_0664_4008_BC41_60EB5048CD87_.wvu.PrintTitles" localSheetId="41" hidden="1">'Month10-Track'!$12:$14</definedName>
    <definedName name="Z_3D49E59F_0664_4008_BC41_60EB5048CD87_.wvu.PrintTitles" localSheetId="42" hidden="1">'Month11-Track'!$12:$14</definedName>
    <definedName name="Z_3D49E59F_0664_4008_BC41_60EB5048CD87_.wvu.PrintTitles" localSheetId="43" hidden="1">'Month12-Track'!$12:$14</definedName>
    <definedName name="Z_3D49E59F_0664_4008_BC41_60EB5048CD87_.wvu.PrintTitles" localSheetId="3" hidden="1">'Tab-02_VG'!$4:$15</definedName>
    <definedName name="Z_3D49E59F_0664_4008_BC41_60EB5048CD87_.wvu.PrintTitles" localSheetId="61" hidden="1">'Tab-03_RP-3'!$3:$4</definedName>
    <definedName name="Z_3D49E59F_0664_4008_BC41_60EB5048CD87_.wvu.PrintTitles" localSheetId="19" hidden="1">'Tab-03A_Forecast'!$2:$4</definedName>
    <definedName name="Z_3D49E59F_0664_4008_BC41_60EB5048CD87_.wvu.PrintTitles" localSheetId="28" hidden="1">'Tab-03A_Forecast-10'!$2:$4</definedName>
    <definedName name="Z_3D49E59F_0664_4008_BC41_60EB5048CD87_.wvu.PrintTitles" localSheetId="29" hidden="1">'Tab-03A_Forecast-11'!$2:$4</definedName>
    <definedName name="Z_3D49E59F_0664_4008_BC41_60EB5048CD87_.wvu.PrintTitles" localSheetId="30" hidden="1">'Tab-03A_Forecast-12'!$2:$4</definedName>
    <definedName name="Z_3D49E59F_0664_4008_BC41_60EB5048CD87_.wvu.PrintTitles" localSheetId="20" hidden="1">'Tab-03A_Forecast-2'!$2:$4</definedName>
    <definedName name="Z_3D49E59F_0664_4008_BC41_60EB5048CD87_.wvu.PrintTitles" localSheetId="21" hidden="1">'Tab-03A_Forecast-3'!$2:$4</definedName>
    <definedName name="Z_3D49E59F_0664_4008_BC41_60EB5048CD87_.wvu.PrintTitles" localSheetId="22" hidden="1">'Tab-03A_Forecast-4'!$2:$4</definedName>
    <definedName name="Z_3D49E59F_0664_4008_BC41_60EB5048CD87_.wvu.PrintTitles" localSheetId="23" hidden="1">'Tab-03A_Forecast-5'!$2:$4</definedName>
    <definedName name="Z_3D49E59F_0664_4008_BC41_60EB5048CD87_.wvu.PrintTitles" localSheetId="24" hidden="1">'Tab-03A_Forecast-6'!$2:$4</definedName>
    <definedName name="Z_3D49E59F_0664_4008_BC41_60EB5048CD87_.wvu.PrintTitles" localSheetId="25" hidden="1">'Tab-03A_Forecast-7'!$2:$4</definedName>
    <definedName name="Z_3D49E59F_0664_4008_BC41_60EB5048CD87_.wvu.PrintTitles" localSheetId="26" hidden="1">'Tab-03A_Forecast-8'!$2:$4</definedName>
    <definedName name="Z_3D49E59F_0664_4008_BC41_60EB5048CD87_.wvu.PrintTitles" localSheetId="27" hidden="1">'Tab-03A_Forecast-9'!$2:$4</definedName>
    <definedName name="Z_3D49E59F_0664_4008_BC41_60EB5048CD87_.wvu.PrintTitles" localSheetId="62" hidden="1">'Tab-03A_Save_Forecast'!$2:$4</definedName>
    <definedName name="Z_3D49E59F_0664_4008_BC41_60EB5048CD87_.wvu.PrintTitles" localSheetId="56" hidden="1">'Tab-04_IE'!$6:$6</definedName>
    <definedName name="Z_3D49E59F_0664_4008_BC41_60EB5048CD87_.wvu.PrintTitles" localSheetId="58" hidden="1">'Tab-05_IA'!$2:$9</definedName>
    <definedName name="Z_3D49E59F_0664_4008_BC41_60EB5048CD87_.wvu.Rows" localSheetId="1" hidden="1">FAQ!$3:$9</definedName>
    <definedName name="Z_3D49E59F_0664_4008_BC41_60EB5048CD87_.wvu.Rows" localSheetId="32" hidden="1">'Month01-Track'!$15:$15</definedName>
    <definedName name="Z_3D49E59F_0664_4008_BC41_60EB5048CD87_.wvu.Rows" localSheetId="33" hidden="1">'Month02-Track'!$15:$15</definedName>
    <definedName name="Z_3D49E59F_0664_4008_BC41_60EB5048CD87_.wvu.Rows" localSheetId="34" hidden="1">'Month03-Track'!$15:$15</definedName>
    <definedName name="Z_3D49E59F_0664_4008_BC41_60EB5048CD87_.wvu.Rows" localSheetId="35" hidden="1">'Month04-Track'!$15:$15</definedName>
    <definedName name="Z_3D49E59F_0664_4008_BC41_60EB5048CD87_.wvu.Rows" localSheetId="36" hidden="1">'Month05-Track'!$15:$15</definedName>
    <definedName name="Z_3D49E59F_0664_4008_BC41_60EB5048CD87_.wvu.Rows" localSheetId="37" hidden="1">'Month06-Track'!$15:$15</definedName>
    <definedName name="Z_3D49E59F_0664_4008_BC41_60EB5048CD87_.wvu.Rows" localSheetId="38" hidden="1">'Month07-Track'!$15:$15</definedName>
    <definedName name="Z_3D49E59F_0664_4008_BC41_60EB5048CD87_.wvu.Rows" localSheetId="39" hidden="1">'Month08-Track'!$15:$15</definedName>
    <definedName name="Z_3D49E59F_0664_4008_BC41_60EB5048CD87_.wvu.Rows" localSheetId="40" hidden="1">'Month09-Track'!$15:$15</definedName>
    <definedName name="Z_3D49E59F_0664_4008_BC41_60EB5048CD87_.wvu.Rows" localSheetId="41" hidden="1">'Month10-Track'!$15:$15</definedName>
    <definedName name="Z_3D49E59F_0664_4008_BC41_60EB5048CD87_.wvu.Rows" localSheetId="42" hidden="1">'Month11-Track'!$15:$15</definedName>
    <definedName name="Z_3D49E59F_0664_4008_BC41_60EB5048CD87_.wvu.Rows" localSheetId="43" hidden="1">'Month12-Track'!$15:$15</definedName>
    <definedName name="Z_3D49E59F_0664_4008_BC41_60EB5048CD87_.wvu.Rows" localSheetId="4" hidden="1">Setup!#REF!</definedName>
    <definedName name="Z_43ADE452_16C1_48AF_BAAE_CBF08858B664_.wvu.Cols" localSheetId="1" hidden="1">FAQ!$E:$E</definedName>
    <definedName name="Z_43ADE452_16C1_48AF_BAAE_CBF08858B664_.wvu.Cols" localSheetId="32" hidden="1">'Month01-Track'!$A:$F,'Month01-Track'!$P:$P,'Month01-Track'!$R:$R,'Month01-Track'!$T:$AQ</definedName>
    <definedName name="Z_43ADE452_16C1_48AF_BAAE_CBF08858B664_.wvu.Cols" localSheetId="33" hidden="1">'Month02-Track'!$A:$F,'Month02-Track'!$P:$P,'Month02-Track'!$R:$R,'Month02-Track'!$T:$AP</definedName>
    <definedName name="Z_43ADE452_16C1_48AF_BAAE_CBF08858B664_.wvu.Cols" localSheetId="34" hidden="1">'Month03-Track'!$A:$F,'Month03-Track'!$P:$P,'Month03-Track'!$R:$R,'Month03-Track'!$T:$AP</definedName>
    <definedName name="Z_43ADE452_16C1_48AF_BAAE_CBF08858B664_.wvu.Cols" localSheetId="35" hidden="1">'Month04-Track'!$A:$F,'Month04-Track'!$P:$P,'Month04-Track'!$R:$R,'Month04-Track'!$T:$AP</definedName>
    <definedName name="Z_43ADE452_16C1_48AF_BAAE_CBF08858B664_.wvu.Cols" localSheetId="36" hidden="1">'Month05-Track'!$A:$F,'Month05-Track'!$P:$P,'Month05-Track'!$R:$R,'Month05-Track'!$T:$AP</definedName>
    <definedName name="Z_43ADE452_16C1_48AF_BAAE_CBF08858B664_.wvu.Cols" localSheetId="37" hidden="1">'Month06-Track'!$A:$F,'Month06-Track'!$P:$P,'Month06-Track'!$R:$R,'Month06-Track'!$T:$AP</definedName>
    <definedName name="Z_43ADE452_16C1_48AF_BAAE_CBF08858B664_.wvu.Cols" localSheetId="38" hidden="1">'Month07-Track'!$A:$F,'Month07-Track'!$P:$P,'Month07-Track'!$R:$R,'Month07-Track'!$T:$AP</definedName>
    <definedName name="Z_43ADE452_16C1_48AF_BAAE_CBF08858B664_.wvu.Cols" localSheetId="39" hidden="1">'Month08-Track'!$A:$F,'Month08-Track'!$P:$P,'Month08-Track'!$R:$R,'Month08-Track'!$T:$AP</definedName>
    <definedName name="Z_43ADE452_16C1_48AF_BAAE_CBF08858B664_.wvu.Cols" localSheetId="40" hidden="1">'Month09-Track'!$A:$F,'Month09-Track'!$P:$P,'Month09-Track'!$R:$R,'Month09-Track'!$T:$AP</definedName>
    <definedName name="Z_43ADE452_16C1_48AF_BAAE_CBF08858B664_.wvu.Cols" localSheetId="41" hidden="1">'Month10-Track'!$A:$F,'Month10-Track'!$P:$P,'Month10-Track'!$R:$R,'Month10-Track'!$T:$AP</definedName>
    <definedName name="Z_43ADE452_16C1_48AF_BAAE_CBF08858B664_.wvu.Cols" localSheetId="42" hidden="1">'Month11-Track'!$A:$F,'Month11-Track'!$P:$P,'Month11-Track'!$R:$R,'Month11-Track'!$T:$AP</definedName>
    <definedName name="Z_43ADE452_16C1_48AF_BAAE_CBF08858B664_.wvu.Cols" localSheetId="43" hidden="1">'Month12-Track'!$A:$F,'Month12-Track'!$P:$P,'Month12-Track'!$R:$R,'Month12-Track'!$T:$AP</definedName>
    <definedName name="Z_43ADE452_16C1_48AF_BAAE_CBF08858B664_.wvu.Cols" localSheetId="6" hidden="1">'Tab-03_AD_index'!$U:$W</definedName>
    <definedName name="Z_43ADE452_16C1_48AF_BAAE_CBF08858B664_.wvu.Cols" localSheetId="60" hidden="1">'Tab-03_RP-2'!$K:$AC</definedName>
    <definedName name="Z_43ADE452_16C1_48AF_BAAE_CBF08858B664_.wvu.Cols" localSheetId="61" hidden="1">'Tab-03_RP-3'!$L:$L</definedName>
    <definedName name="Z_43ADE452_16C1_48AF_BAAE_CBF08858B664_.wvu.Cols" localSheetId="62" hidden="1">'Tab-03A_Save_Forecast'!$A:$B,'Tab-03A_Save_Forecast'!$BA:$BF</definedName>
    <definedName name="Z_43ADE452_16C1_48AF_BAAE_CBF08858B664_.wvu.Cols" localSheetId="56" hidden="1">'Tab-04_IE'!$S:$S</definedName>
    <definedName name="Z_43ADE452_16C1_48AF_BAAE_CBF08858B664_.wvu.Cols" localSheetId="58" hidden="1">'Tab-05_IA'!$N:$Y</definedName>
    <definedName name="Z_43ADE452_16C1_48AF_BAAE_CBF08858B664_.wvu.Cols" localSheetId="31" hidden="1">'Tab-06_Daily'!$S:$T</definedName>
    <definedName name="Z_43ADE452_16C1_48AF_BAAE_CBF08858B664_.wvu.FilterData" localSheetId="1" hidden="1">FAQ!$B$12:$D$62</definedName>
    <definedName name="Z_43ADE452_16C1_48AF_BAAE_CBF08858B664_.wvu.PrintArea" localSheetId="1" hidden="1">FAQ!$A$1:$E$57</definedName>
    <definedName name="Z_43ADE452_16C1_48AF_BAAE_CBF08858B664_.wvu.PrintArea" localSheetId="44" hidden="1">'Month01-Analyze'!$A$2:$L$120</definedName>
    <definedName name="Z_43ADE452_16C1_48AF_BAAE_CBF08858B664_.wvu.PrintArea" localSheetId="32" hidden="1">'Month01-Track'!$H$1:$Q$216</definedName>
    <definedName name="Z_43ADE452_16C1_48AF_BAAE_CBF08858B664_.wvu.PrintArea" localSheetId="45" hidden="1">'Month02-Analyze'!$A$2:$L$120</definedName>
    <definedName name="Z_43ADE452_16C1_48AF_BAAE_CBF08858B664_.wvu.PrintArea" localSheetId="33" hidden="1">'Month02-Track'!$H$1:$Q$225</definedName>
    <definedName name="Z_43ADE452_16C1_48AF_BAAE_CBF08858B664_.wvu.PrintArea" localSheetId="46" hidden="1">'Month03-Analyze'!$A$2:$L$120</definedName>
    <definedName name="Z_43ADE452_16C1_48AF_BAAE_CBF08858B664_.wvu.PrintArea" localSheetId="34" hidden="1">'Month03-Track'!$H$1:$Q$225</definedName>
    <definedName name="Z_43ADE452_16C1_48AF_BAAE_CBF08858B664_.wvu.PrintArea" localSheetId="47" hidden="1">'Month04-Analyze'!$A$2:$L$120</definedName>
    <definedName name="Z_43ADE452_16C1_48AF_BAAE_CBF08858B664_.wvu.PrintArea" localSheetId="35" hidden="1">'Month04-Track'!$H$1:$Q$225</definedName>
    <definedName name="Z_43ADE452_16C1_48AF_BAAE_CBF08858B664_.wvu.PrintArea" localSheetId="48" hidden="1">'Month05-Analyze'!$A$2:$L$120</definedName>
    <definedName name="Z_43ADE452_16C1_48AF_BAAE_CBF08858B664_.wvu.PrintArea" localSheetId="36" hidden="1">'Month05-Track'!$H$1:$Q$225</definedName>
    <definedName name="Z_43ADE452_16C1_48AF_BAAE_CBF08858B664_.wvu.PrintArea" localSheetId="49" hidden="1">'Month06-Analyze'!$A$2:$L$120</definedName>
    <definedName name="Z_43ADE452_16C1_48AF_BAAE_CBF08858B664_.wvu.PrintArea" localSheetId="37" hidden="1">'Month06-Track'!$H$1:$Q$225</definedName>
    <definedName name="Z_43ADE452_16C1_48AF_BAAE_CBF08858B664_.wvu.PrintArea" localSheetId="50" hidden="1">'Month07-Analyze'!$A$2:$L$120</definedName>
    <definedName name="Z_43ADE452_16C1_48AF_BAAE_CBF08858B664_.wvu.PrintArea" localSheetId="38" hidden="1">'Month07-Track'!$H$1:$Q$225</definedName>
    <definedName name="Z_43ADE452_16C1_48AF_BAAE_CBF08858B664_.wvu.PrintArea" localSheetId="51" hidden="1">'Month08-Analyze'!$A$2:$L$120</definedName>
    <definedName name="Z_43ADE452_16C1_48AF_BAAE_CBF08858B664_.wvu.PrintArea" localSheetId="39" hidden="1">'Month08-Track'!$H$1:$Q$225</definedName>
    <definedName name="Z_43ADE452_16C1_48AF_BAAE_CBF08858B664_.wvu.PrintArea" localSheetId="52" hidden="1">'Month09-Analyze'!$A$2:$L$120</definedName>
    <definedName name="Z_43ADE452_16C1_48AF_BAAE_CBF08858B664_.wvu.PrintArea" localSheetId="40" hidden="1">'Month09-Track'!$H$1:$Q$225</definedName>
    <definedName name="Z_43ADE452_16C1_48AF_BAAE_CBF08858B664_.wvu.PrintArea" localSheetId="53" hidden="1">'Month10-Analyze'!$A$2:$L$120</definedName>
    <definedName name="Z_43ADE452_16C1_48AF_BAAE_CBF08858B664_.wvu.PrintArea" localSheetId="41" hidden="1">'Month10-Track'!$H$1:$Q$225</definedName>
    <definedName name="Z_43ADE452_16C1_48AF_BAAE_CBF08858B664_.wvu.PrintArea" localSheetId="54" hidden="1">'Month11-Analyze'!$A$2:$L$120</definedName>
    <definedName name="Z_43ADE452_16C1_48AF_BAAE_CBF08858B664_.wvu.PrintArea" localSheetId="42" hidden="1">'Month11-Track'!$H$1:$Q$225</definedName>
    <definedName name="Z_43ADE452_16C1_48AF_BAAE_CBF08858B664_.wvu.PrintArea" localSheetId="55" hidden="1">'Month12-Analyze'!$A$2:$L$120</definedName>
    <definedName name="Z_43ADE452_16C1_48AF_BAAE_CBF08858B664_.wvu.PrintArea" localSheetId="43" hidden="1">'Month12-Track'!$H$1:$Q$225</definedName>
    <definedName name="Z_43ADE452_16C1_48AF_BAAE_CBF08858B664_.wvu.PrintArea" localSheetId="4" hidden="1">Setup!$A$2:$G$41,Setup!#REF!</definedName>
    <definedName name="Z_43ADE452_16C1_48AF_BAAE_CBF08858B664_.wvu.PrintArea" localSheetId="5" hidden="1">'Tab-01_PI'!$A$2:$E$41,'Tab-01_PI'!$G$2:$N$37</definedName>
    <definedName name="Z_43ADE452_16C1_48AF_BAAE_CBF08858B664_.wvu.PrintArea" localSheetId="3" hidden="1">'Tab-02_VG'!$A$2:$J$45</definedName>
    <definedName name="Z_43ADE452_16C1_48AF_BAAE_CBF08858B664_.wvu.PrintArea" localSheetId="7" hidden="1">'Tab-03_AD-M01'!$A$1:$L$74</definedName>
    <definedName name="Z_43ADE452_16C1_48AF_BAAE_CBF08858B664_.wvu.PrintArea" localSheetId="8" hidden="1">'Tab-03_AD-M02'!$A$1:$L$74</definedName>
    <definedName name="Z_43ADE452_16C1_48AF_BAAE_CBF08858B664_.wvu.PrintArea" localSheetId="9" hidden="1">'Tab-03_AD-M03'!$A$1:$L$74</definedName>
    <definedName name="Z_43ADE452_16C1_48AF_BAAE_CBF08858B664_.wvu.PrintArea" localSheetId="10" hidden="1">'Tab-03_AD-M04'!$A$1:$L$74</definedName>
    <definedName name="Z_43ADE452_16C1_48AF_BAAE_CBF08858B664_.wvu.PrintArea" localSheetId="11" hidden="1">'Tab-03_AD-M05'!$A$1:$L$74</definedName>
    <definedName name="Z_43ADE452_16C1_48AF_BAAE_CBF08858B664_.wvu.PrintArea" localSheetId="12" hidden="1">'Tab-03_AD-M06'!$A$1:$L$74</definedName>
    <definedName name="Z_43ADE452_16C1_48AF_BAAE_CBF08858B664_.wvu.PrintArea" localSheetId="13" hidden="1">'Tab-03_AD-M07'!$A$1:$L$74</definedName>
    <definedName name="Z_43ADE452_16C1_48AF_BAAE_CBF08858B664_.wvu.PrintArea" localSheetId="14" hidden="1">'Tab-03_AD-M08'!$A$1:$L$74</definedName>
    <definedName name="Z_43ADE452_16C1_48AF_BAAE_CBF08858B664_.wvu.PrintArea" localSheetId="15" hidden="1">'Tab-03_AD-M09'!$A$1:$L$74</definedName>
    <definedName name="Z_43ADE452_16C1_48AF_BAAE_CBF08858B664_.wvu.PrintArea" localSheetId="16" hidden="1">'Tab-03_AD-M10'!$A$1:$L$74</definedName>
    <definedName name="Z_43ADE452_16C1_48AF_BAAE_CBF08858B664_.wvu.PrintArea" localSheetId="17" hidden="1">'Tab-03_AD-M11'!$A$1:$L$74</definedName>
    <definedName name="Z_43ADE452_16C1_48AF_BAAE_CBF08858B664_.wvu.PrintArea" localSheetId="18" hidden="1">'Tab-03_AD-M12'!$A$1:$L$74</definedName>
    <definedName name="Z_43ADE452_16C1_48AF_BAAE_CBF08858B664_.wvu.PrintArea" localSheetId="59" hidden="1">'Tab-03_RP'!$A$1:$J$36</definedName>
    <definedName name="Z_43ADE452_16C1_48AF_BAAE_CBF08858B664_.wvu.PrintArea" localSheetId="60" hidden="1">'Tab-03_RP-2'!$A$2:$I$17</definedName>
    <definedName name="Z_43ADE452_16C1_48AF_BAAE_CBF08858B664_.wvu.PrintArea" localSheetId="19" hidden="1">'Tab-03A_Forecast'!$A$2:$BO$39</definedName>
    <definedName name="Z_43ADE452_16C1_48AF_BAAE_CBF08858B664_.wvu.PrintArea" localSheetId="28" hidden="1">'Tab-03A_Forecast-10'!$A$2:$BO$39</definedName>
    <definedName name="Z_43ADE452_16C1_48AF_BAAE_CBF08858B664_.wvu.PrintArea" localSheetId="29" hidden="1">'Tab-03A_Forecast-11'!$A$2:$BO$39</definedName>
    <definedName name="Z_43ADE452_16C1_48AF_BAAE_CBF08858B664_.wvu.PrintArea" localSheetId="30" hidden="1">'Tab-03A_Forecast-12'!$A$2:$BO$39</definedName>
    <definedName name="Z_43ADE452_16C1_48AF_BAAE_CBF08858B664_.wvu.PrintArea" localSheetId="20" hidden="1">'Tab-03A_Forecast-2'!$A$2:$BO$39</definedName>
    <definedName name="Z_43ADE452_16C1_48AF_BAAE_CBF08858B664_.wvu.PrintArea" localSheetId="21" hidden="1">'Tab-03A_Forecast-3'!$A$2:$BO$39</definedName>
    <definedName name="Z_43ADE452_16C1_48AF_BAAE_CBF08858B664_.wvu.PrintArea" localSheetId="22" hidden="1">'Tab-03A_Forecast-4'!$A$2:$BO$39</definedName>
    <definedName name="Z_43ADE452_16C1_48AF_BAAE_CBF08858B664_.wvu.PrintArea" localSheetId="23" hidden="1">'Tab-03A_Forecast-5'!$A$2:$BO$39</definedName>
    <definedName name="Z_43ADE452_16C1_48AF_BAAE_CBF08858B664_.wvu.PrintArea" localSheetId="24" hidden="1">'Tab-03A_Forecast-6'!$A$2:$BO$39</definedName>
    <definedName name="Z_43ADE452_16C1_48AF_BAAE_CBF08858B664_.wvu.PrintArea" localSheetId="25" hidden="1">'Tab-03A_Forecast-7'!$A$2:$BO$39</definedName>
    <definedName name="Z_43ADE452_16C1_48AF_BAAE_CBF08858B664_.wvu.PrintArea" localSheetId="26" hidden="1">'Tab-03A_Forecast-8'!$A$2:$BO$39</definedName>
    <definedName name="Z_43ADE452_16C1_48AF_BAAE_CBF08858B664_.wvu.PrintArea" localSheetId="27" hidden="1">'Tab-03A_Forecast-9'!$A$2:$BO$39</definedName>
    <definedName name="Z_43ADE452_16C1_48AF_BAAE_CBF08858B664_.wvu.PrintArea" localSheetId="62" hidden="1">'Tab-03A_Save_Forecast'!$B$2:$BH$34</definedName>
    <definedName name="Z_43ADE452_16C1_48AF_BAAE_CBF08858B664_.wvu.PrintArea" localSheetId="56" hidden="1">'Tab-04_IE'!$D$2:$Q$68,'Tab-04_IE'!$S$18:$IF$37</definedName>
    <definedName name="Z_43ADE452_16C1_48AF_BAAE_CBF08858B664_.wvu.PrintArea" localSheetId="58" hidden="1">'Tab-05_IA'!$A$5:$K$95</definedName>
    <definedName name="Z_43ADE452_16C1_48AF_BAAE_CBF08858B664_.wvu.PrintArea" localSheetId="63" hidden="1">'Tab-08_RO'!$A$1:$F$43</definedName>
    <definedName name="Z_43ADE452_16C1_48AF_BAAE_CBF08858B664_.wvu.PrintTitles" localSheetId="1" hidden="1">FAQ!$2:$12</definedName>
    <definedName name="Z_43ADE452_16C1_48AF_BAAE_CBF08858B664_.wvu.PrintTitles" localSheetId="32" hidden="1">'Month01-Track'!$12:$14</definedName>
    <definedName name="Z_43ADE452_16C1_48AF_BAAE_CBF08858B664_.wvu.PrintTitles" localSheetId="33" hidden="1">'Month02-Track'!$12:$14</definedName>
    <definedName name="Z_43ADE452_16C1_48AF_BAAE_CBF08858B664_.wvu.PrintTitles" localSheetId="34" hidden="1">'Month03-Track'!$12:$14</definedName>
    <definedName name="Z_43ADE452_16C1_48AF_BAAE_CBF08858B664_.wvu.PrintTitles" localSheetId="35" hidden="1">'Month04-Track'!$12:$14</definedName>
    <definedName name="Z_43ADE452_16C1_48AF_BAAE_CBF08858B664_.wvu.PrintTitles" localSheetId="36" hidden="1">'Month05-Track'!$12:$14</definedName>
    <definedName name="Z_43ADE452_16C1_48AF_BAAE_CBF08858B664_.wvu.PrintTitles" localSheetId="37" hidden="1">'Month06-Track'!$12:$14</definedName>
    <definedName name="Z_43ADE452_16C1_48AF_BAAE_CBF08858B664_.wvu.PrintTitles" localSheetId="38" hidden="1">'Month07-Track'!$12:$14</definedName>
    <definedName name="Z_43ADE452_16C1_48AF_BAAE_CBF08858B664_.wvu.PrintTitles" localSheetId="39" hidden="1">'Month08-Track'!$12:$14</definedName>
    <definedName name="Z_43ADE452_16C1_48AF_BAAE_CBF08858B664_.wvu.PrintTitles" localSheetId="40" hidden="1">'Month09-Track'!$12:$14</definedName>
    <definedName name="Z_43ADE452_16C1_48AF_BAAE_CBF08858B664_.wvu.PrintTitles" localSheetId="41" hidden="1">'Month10-Track'!$12:$14</definedName>
    <definedName name="Z_43ADE452_16C1_48AF_BAAE_CBF08858B664_.wvu.PrintTitles" localSheetId="42" hidden="1">'Month11-Track'!$12:$14</definedName>
    <definedName name="Z_43ADE452_16C1_48AF_BAAE_CBF08858B664_.wvu.PrintTitles" localSheetId="43" hidden="1">'Month12-Track'!$12:$14</definedName>
    <definedName name="Z_43ADE452_16C1_48AF_BAAE_CBF08858B664_.wvu.PrintTitles" localSheetId="3" hidden="1">'Tab-02_VG'!$4:$15</definedName>
    <definedName name="Z_43ADE452_16C1_48AF_BAAE_CBF08858B664_.wvu.PrintTitles" localSheetId="61" hidden="1">'Tab-03_RP-3'!$3:$4</definedName>
    <definedName name="Z_43ADE452_16C1_48AF_BAAE_CBF08858B664_.wvu.PrintTitles" localSheetId="19" hidden="1">'Tab-03A_Forecast'!$2:$4</definedName>
    <definedName name="Z_43ADE452_16C1_48AF_BAAE_CBF08858B664_.wvu.PrintTitles" localSheetId="28" hidden="1">'Tab-03A_Forecast-10'!$2:$4</definedName>
    <definedName name="Z_43ADE452_16C1_48AF_BAAE_CBF08858B664_.wvu.PrintTitles" localSheetId="29" hidden="1">'Tab-03A_Forecast-11'!$2:$4</definedName>
    <definedName name="Z_43ADE452_16C1_48AF_BAAE_CBF08858B664_.wvu.PrintTitles" localSheetId="30" hidden="1">'Tab-03A_Forecast-12'!$2:$4</definedName>
    <definedName name="Z_43ADE452_16C1_48AF_BAAE_CBF08858B664_.wvu.PrintTitles" localSheetId="20" hidden="1">'Tab-03A_Forecast-2'!$2:$4</definedName>
    <definedName name="Z_43ADE452_16C1_48AF_BAAE_CBF08858B664_.wvu.PrintTitles" localSheetId="21" hidden="1">'Tab-03A_Forecast-3'!$2:$4</definedName>
    <definedName name="Z_43ADE452_16C1_48AF_BAAE_CBF08858B664_.wvu.PrintTitles" localSheetId="22" hidden="1">'Tab-03A_Forecast-4'!$2:$4</definedName>
    <definedName name="Z_43ADE452_16C1_48AF_BAAE_CBF08858B664_.wvu.PrintTitles" localSheetId="23" hidden="1">'Tab-03A_Forecast-5'!$2:$4</definedName>
    <definedName name="Z_43ADE452_16C1_48AF_BAAE_CBF08858B664_.wvu.PrintTitles" localSheetId="24" hidden="1">'Tab-03A_Forecast-6'!$2:$4</definedName>
    <definedName name="Z_43ADE452_16C1_48AF_BAAE_CBF08858B664_.wvu.PrintTitles" localSheetId="25" hidden="1">'Tab-03A_Forecast-7'!$2:$4</definedName>
    <definedName name="Z_43ADE452_16C1_48AF_BAAE_CBF08858B664_.wvu.PrintTitles" localSheetId="26" hidden="1">'Tab-03A_Forecast-8'!$2:$4</definedName>
    <definedName name="Z_43ADE452_16C1_48AF_BAAE_CBF08858B664_.wvu.PrintTitles" localSheetId="27" hidden="1">'Tab-03A_Forecast-9'!$2:$4</definedName>
    <definedName name="Z_43ADE452_16C1_48AF_BAAE_CBF08858B664_.wvu.PrintTitles" localSheetId="62" hidden="1">'Tab-03A_Save_Forecast'!$2:$4</definedName>
    <definedName name="Z_43ADE452_16C1_48AF_BAAE_CBF08858B664_.wvu.PrintTitles" localSheetId="56" hidden="1">'Tab-04_IE'!$2:$6</definedName>
    <definedName name="Z_43ADE452_16C1_48AF_BAAE_CBF08858B664_.wvu.PrintTitles" localSheetId="58" hidden="1">'Tab-05_IA'!$5:$6</definedName>
    <definedName name="Z_43ADE452_16C1_48AF_BAAE_CBF08858B664_.wvu.Rows" localSheetId="1" hidden="1">FAQ!$3:$9</definedName>
    <definedName name="Z_43ADE452_16C1_48AF_BAAE_CBF08858B664_.wvu.Rows" localSheetId="33" hidden="1">'Month02-Track'!$15:$15</definedName>
    <definedName name="Z_43ADE452_16C1_48AF_BAAE_CBF08858B664_.wvu.Rows" localSheetId="34" hidden="1">'Month03-Track'!$15:$15</definedName>
    <definedName name="Z_43ADE452_16C1_48AF_BAAE_CBF08858B664_.wvu.Rows" localSheetId="35" hidden="1">'Month04-Track'!$15:$15</definedName>
    <definedName name="Z_43ADE452_16C1_48AF_BAAE_CBF08858B664_.wvu.Rows" localSheetId="36" hidden="1">'Month05-Track'!$15:$15</definedName>
    <definedName name="Z_43ADE452_16C1_48AF_BAAE_CBF08858B664_.wvu.Rows" localSheetId="37" hidden="1">'Month06-Track'!$15:$15</definedName>
    <definedName name="Z_43ADE452_16C1_48AF_BAAE_CBF08858B664_.wvu.Rows" localSheetId="38" hidden="1">'Month07-Track'!$15:$15</definedName>
    <definedName name="Z_43ADE452_16C1_48AF_BAAE_CBF08858B664_.wvu.Rows" localSheetId="39" hidden="1">'Month08-Track'!$15:$15</definedName>
    <definedName name="Z_43ADE452_16C1_48AF_BAAE_CBF08858B664_.wvu.Rows" localSheetId="40" hidden="1">'Month09-Track'!$15:$15</definedName>
    <definedName name="Z_43ADE452_16C1_48AF_BAAE_CBF08858B664_.wvu.Rows" localSheetId="41" hidden="1">'Month10-Track'!$15:$15</definedName>
    <definedName name="Z_43ADE452_16C1_48AF_BAAE_CBF08858B664_.wvu.Rows" localSheetId="42" hidden="1">'Month11-Track'!$15:$15</definedName>
    <definedName name="Z_43ADE452_16C1_48AF_BAAE_CBF08858B664_.wvu.Rows" localSheetId="43" hidden="1">'Month12-Track'!$15:$15</definedName>
    <definedName name="Z_43ADE452_16C1_48AF_BAAE_CBF08858B664_.wvu.Rows" localSheetId="4" hidden="1">Setup!#REF!</definedName>
    <definedName name="Z_43ADE452_16C1_48AF_BAAE_CBF08858B664_.wvu.Rows" localSheetId="56" hidden="1">'Tab-04_IE'!$21:$24,'Tab-04_IE'!$26:$29,'Tab-04_IE'!$31:$34,'Tab-04_IE'!$36:$39,'Tab-04_IE'!$41:$44,'Tab-04_IE'!$46:$49,'Tab-04_IE'!$51:$54,'Tab-04_IE'!$56:$61</definedName>
    <definedName name="Z_9611838A_1C53_47F1_8140_A6F69DDCF4B6_.wvu.Cols" localSheetId="1" hidden="1">FAQ!$E:$E</definedName>
    <definedName name="Z_9611838A_1C53_47F1_8140_A6F69DDCF4B6_.wvu.Cols" localSheetId="32" hidden="1">'Month01-Track'!$A:$F,'Month01-Track'!$P:$P,'Month01-Track'!$R:$R,'Month01-Track'!$T:$AP</definedName>
    <definedName name="Z_9611838A_1C53_47F1_8140_A6F69DDCF4B6_.wvu.Cols" localSheetId="33" hidden="1">'Month02-Track'!$A:$F,'Month02-Track'!$P:$P,'Month02-Track'!$R:$R,'Month02-Track'!$T:$AP</definedName>
    <definedName name="Z_9611838A_1C53_47F1_8140_A6F69DDCF4B6_.wvu.Cols" localSheetId="34" hidden="1">'Month03-Track'!$A:$F,'Month03-Track'!$P:$P,'Month03-Track'!$R:$R,'Month03-Track'!$T:$AP</definedName>
    <definedName name="Z_9611838A_1C53_47F1_8140_A6F69DDCF4B6_.wvu.Cols" localSheetId="35" hidden="1">'Month04-Track'!$A:$F,'Month04-Track'!$P:$P,'Month04-Track'!$R:$R,'Month04-Track'!$T:$AP</definedName>
    <definedName name="Z_9611838A_1C53_47F1_8140_A6F69DDCF4B6_.wvu.Cols" localSheetId="36" hidden="1">'Month05-Track'!$A:$F,'Month05-Track'!$P:$P,'Month05-Track'!$R:$R,'Month05-Track'!$T:$AP</definedName>
    <definedName name="Z_9611838A_1C53_47F1_8140_A6F69DDCF4B6_.wvu.Cols" localSheetId="37" hidden="1">'Month06-Track'!$A:$F,'Month06-Track'!$P:$P,'Month06-Track'!$R:$R,'Month06-Track'!$T:$AP</definedName>
    <definedName name="Z_9611838A_1C53_47F1_8140_A6F69DDCF4B6_.wvu.Cols" localSheetId="38" hidden="1">'Month07-Track'!$A:$F,'Month07-Track'!$P:$P,'Month07-Track'!$R:$R,'Month07-Track'!$T:$AP</definedName>
    <definedName name="Z_9611838A_1C53_47F1_8140_A6F69DDCF4B6_.wvu.Cols" localSheetId="39" hidden="1">'Month08-Track'!$A:$F,'Month08-Track'!$P:$P,'Month08-Track'!$R:$R,'Month08-Track'!$T:$AP</definedName>
    <definedName name="Z_9611838A_1C53_47F1_8140_A6F69DDCF4B6_.wvu.Cols" localSheetId="40" hidden="1">'Month09-Track'!$A:$F,'Month09-Track'!$P:$P,'Month09-Track'!$R:$R,'Month09-Track'!$T:$AP</definedName>
    <definedName name="Z_9611838A_1C53_47F1_8140_A6F69DDCF4B6_.wvu.Cols" localSheetId="41" hidden="1">'Month10-Track'!$A:$F,'Month10-Track'!$P:$P,'Month10-Track'!$R:$R,'Month10-Track'!$T:$AP</definedName>
    <definedName name="Z_9611838A_1C53_47F1_8140_A6F69DDCF4B6_.wvu.Cols" localSheetId="42" hidden="1">'Month11-Track'!$A:$F,'Month11-Track'!$P:$P,'Month11-Track'!$R:$R,'Month11-Track'!$T:$AP</definedName>
    <definedName name="Z_9611838A_1C53_47F1_8140_A6F69DDCF4B6_.wvu.Cols" localSheetId="43" hidden="1">'Month12-Track'!$A:$F,'Month12-Track'!$P:$P,'Month12-Track'!$R:$R,'Month12-Track'!$T:$AP</definedName>
    <definedName name="Z_9611838A_1C53_47F1_8140_A6F69DDCF4B6_.wvu.Cols" localSheetId="6" hidden="1">'Tab-03_AD_index'!$U:$W</definedName>
    <definedName name="Z_9611838A_1C53_47F1_8140_A6F69DDCF4B6_.wvu.Cols" localSheetId="60" hidden="1">'Tab-03_RP-2'!$K:$AC</definedName>
    <definedName name="Z_9611838A_1C53_47F1_8140_A6F69DDCF4B6_.wvu.Cols" localSheetId="61" hidden="1">'Tab-03_RP-3'!$L:$L</definedName>
    <definedName name="Z_9611838A_1C53_47F1_8140_A6F69DDCF4B6_.wvu.Cols" localSheetId="62" hidden="1">'Tab-03A_Save_Forecast'!$A:$B,'Tab-03A_Save_Forecast'!$BA:$BF</definedName>
    <definedName name="Z_9611838A_1C53_47F1_8140_A6F69DDCF4B6_.wvu.Cols" localSheetId="56" hidden="1">'Tab-04_IE'!$A:$C,'Tab-04_IE'!$S:$IB</definedName>
    <definedName name="Z_9611838A_1C53_47F1_8140_A6F69DDCF4B6_.wvu.Cols" localSheetId="58" hidden="1">'Tab-05_IA'!$K:$K,'Tab-05_IA'!$N:$AI</definedName>
    <definedName name="Z_9611838A_1C53_47F1_8140_A6F69DDCF4B6_.wvu.Cols" localSheetId="31" hidden="1">'Tab-06_Daily'!$T:$X</definedName>
    <definedName name="Z_9611838A_1C53_47F1_8140_A6F69DDCF4B6_.wvu.FilterData" localSheetId="1" hidden="1">FAQ!$B$12:$D$62</definedName>
    <definedName name="Z_9611838A_1C53_47F1_8140_A6F69DDCF4B6_.wvu.PrintArea" localSheetId="1" hidden="1">FAQ!$A$1:$E$57</definedName>
    <definedName name="Z_9611838A_1C53_47F1_8140_A6F69DDCF4B6_.wvu.PrintArea" localSheetId="44" hidden="1">'Month01-Analyze'!$A$2:$L$120</definedName>
    <definedName name="Z_9611838A_1C53_47F1_8140_A6F69DDCF4B6_.wvu.PrintArea" localSheetId="32" hidden="1">'Month01-Track'!$H$1:$Q$225</definedName>
    <definedName name="Z_9611838A_1C53_47F1_8140_A6F69DDCF4B6_.wvu.PrintArea" localSheetId="45" hidden="1">'Month02-Analyze'!$A$2:$L$120</definedName>
    <definedName name="Z_9611838A_1C53_47F1_8140_A6F69DDCF4B6_.wvu.PrintArea" localSheetId="33" hidden="1">'Month02-Track'!$H$1:$Q$225</definedName>
    <definedName name="Z_9611838A_1C53_47F1_8140_A6F69DDCF4B6_.wvu.PrintArea" localSheetId="46" hidden="1">'Month03-Analyze'!$A$2:$L$120</definedName>
    <definedName name="Z_9611838A_1C53_47F1_8140_A6F69DDCF4B6_.wvu.PrintArea" localSheetId="34" hidden="1">'Month03-Track'!$H$1:$Q$225</definedName>
    <definedName name="Z_9611838A_1C53_47F1_8140_A6F69DDCF4B6_.wvu.PrintArea" localSheetId="47" hidden="1">'Month04-Analyze'!$A$2:$L$120</definedName>
    <definedName name="Z_9611838A_1C53_47F1_8140_A6F69DDCF4B6_.wvu.PrintArea" localSheetId="35" hidden="1">'Month04-Track'!$H$1:$Q$225</definedName>
    <definedName name="Z_9611838A_1C53_47F1_8140_A6F69DDCF4B6_.wvu.PrintArea" localSheetId="48" hidden="1">'Month05-Analyze'!$A$2:$L$120</definedName>
    <definedName name="Z_9611838A_1C53_47F1_8140_A6F69DDCF4B6_.wvu.PrintArea" localSheetId="36" hidden="1">'Month05-Track'!$H$1:$Q$225</definedName>
    <definedName name="Z_9611838A_1C53_47F1_8140_A6F69DDCF4B6_.wvu.PrintArea" localSheetId="49" hidden="1">'Month06-Analyze'!$A$2:$L$120</definedName>
    <definedName name="Z_9611838A_1C53_47F1_8140_A6F69DDCF4B6_.wvu.PrintArea" localSheetId="37" hidden="1">'Month06-Track'!$H$1:$Q$225</definedName>
    <definedName name="Z_9611838A_1C53_47F1_8140_A6F69DDCF4B6_.wvu.PrintArea" localSheetId="50" hidden="1">'Month07-Analyze'!$A$2:$L$120</definedName>
    <definedName name="Z_9611838A_1C53_47F1_8140_A6F69DDCF4B6_.wvu.PrintArea" localSheetId="38" hidden="1">'Month07-Track'!$H$1:$Q$225</definedName>
    <definedName name="Z_9611838A_1C53_47F1_8140_A6F69DDCF4B6_.wvu.PrintArea" localSheetId="51" hidden="1">'Month08-Analyze'!$A$2:$L$120</definedName>
    <definedName name="Z_9611838A_1C53_47F1_8140_A6F69DDCF4B6_.wvu.PrintArea" localSheetId="39" hidden="1">'Month08-Track'!$H$1:$Q$225</definedName>
    <definedName name="Z_9611838A_1C53_47F1_8140_A6F69DDCF4B6_.wvu.PrintArea" localSheetId="52" hidden="1">'Month09-Analyze'!$A$2:$L$120</definedName>
    <definedName name="Z_9611838A_1C53_47F1_8140_A6F69DDCF4B6_.wvu.PrintArea" localSheetId="40" hidden="1">'Month09-Track'!$H$1:$Q$225</definedName>
    <definedName name="Z_9611838A_1C53_47F1_8140_A6F69DDCF4B6_.wvu.PrintArea" localSheetId="53" hidden="1">'Month10-Analyze'!$A$2:$L$120</definedName>
    <definedName name="Z_9611838A_1C53_47F1_8140_A6F69DDCF4B6_.wvu.PrintArea" localSheetId="41" hidden="1">'Month10-Track'!$H$1:$Q$225</definedName>
    <definedName name="Z_9611838A_1C53_47F1_8140_A6F69DDCF4B6_.wvu.PrintArea" localSheetId="54" hidden="1">'Month11-Analyze'!$A$2:$L$120</definedName>
    <definedName name="Z_9611838A_1C53_47F1_8140_A6F69DDCF4B6_.wvu.PrintArea" localSheetId="42" hidden="1">'Month11-Track'!$H$1:$Q$225</definedName>
    <definedName name="Z_9611838A_1C53_47F1_8140_A6F69DDCF4B6_.wvu.PrintArea" localSheetId="55" hidden="1">'Month12-Analyze'!$A$2:$L$120</definedName>
    <definedName name="Z_9611838A_1C53_47F1_8140_A6F69DDCF4B6_.wvu.PrintArea" localSheetId="43" hidden="1">'Month12-Track'!$H$1:$Q$225</definedName>
    <definedName name="Z_9611838A_1C53_47F1_8140_A6F69DDCF4B6_.wvu.PrintArea" localSheetId="4" hidden="1">Setup!$A$1:$E$41</definedName>
    <definedName name="Z_9611838A_1C53_47F1_8140_A6F69DDCF4B6_.wvu.PrintArea" localSheetId="5" hidden="1">'Tab-01_PI'!$A$2:$E$41,'Tab-01_PI'!$G$2:$N$37</definedName>
    <definedName name="Z_9611838A_1C53_47F1_8140_A6F69DDCF4B6_.wvu.PrintArea" localSheetId="3" hidden="1">'Tab-02_VG'!$A$2:$J$45</definedName>
    <definedName name="Z_9611838A_1C53_47F1_8140_A6F69DDCF4B6_.wvu.PrintArea" localSheetId="7" hidden="1">'Tab-03_AD-M01'!$A$1:$L$74</definedName>
    <definedName name="Z_9611838A_1C53_47F1_8140_A6F69DDCF4B6_.wvu.PrintArea" localSheetId="8" hidden="1">'Tab-03_AD-M02'!$A$1:$L$74</definedName>
    <definedName name="Z_9611838A_1C53_47F1_8140_A6F69DDCF4B6_.wvu.PrintArea" localSheetId="9" hidden="1">'Tab-03_AD-M03'!$A$1:$L$74</definedName>
    <definedName name="Z_9611838A_1C53_47F1_8140_A6F69DDCF4B6_.wvu.PrintArea" localSheetId="10" hidden="1">'Tab-03_AD-M04'!$A$1:$L$74</definedName>
    <definedName name="Z_9611838A_1C53_47F1_8140_A6F69DDCF4B6_.wvu.PrintArea" localSheetId="11" hidden="1">'Tab-03_AD-M05'!$A$1:$L$74</definedName>
    <definedName name="Z_9611838A_1C53_47F1_8140_A6F69DDCF4B6_.wvu.PrintArea" localSheetId="12" hidden="1">'Tab-03_AD-M06'!$A$1:$L$74</definedName>
    <definedName name="Z_9611838A_1C53_47F1_8140_A6F69DDCF4B6_.wvu.PrintArea" localSheetId="13" hidden="1">'Tab-03_AD-M07'!$A$1:$L$74</definedName>
    <definedName name="Z_9611838A_1C53_47F1_8140_A6F69DDCF4B6_.wvu.PrintArea" localSheetId="14" hidden="1">'Tab-03_AD-M08'!$A$1:$L$74</definedName>
    <definedName name="Z_9611838A_1C53_47F1_8140_A6F69DDCF4B6_.wvu.PrintArea" localSheetId="15" hidden="1">'Tab-03_AD-M09'!$A$1:$L$74</definedName>
    <definedName name="Z_9611838A_1C53_47F1_8140_A6F69DDCF4B6_.wvu.PrintArea" localSheetId="16" hidden="1">'Tab-03_AD-M10'!$A$1:$L$74</definedName>
    <definedName name="Z_9611838A_1C53_47F1_8140_A6F69DDCF4B6_.wvu.PrintArea" localSheetId="17" hidden="1">'Tab-03_AD-M11'!$A$1:$L$74</definedName>
    <definedName name="Z_9611838A_1C53_47F1_8140_A6F69DDCF4B6_.wvu.PrintArea" localSheetId="18" hidden="1">'Tab-03_AD-M12'!$A$1:$L$74</definedName>
    <definedName name="Z_9611838A_1C53_47F1_8140_A6F69DDCF4B6_.wvu.PrintArea" localSheetId="59" hidden="1">'Tab-03_RP'!$A$1:$J$36</definedName>
    <definedName name="Z_9611838A_1C53_47F1_8140_A6F69DDCF4B6_.wvu.PrintArea" localSheetId="60" hidden="1">'Tab-03_RP-2'!$A$2:$I$17</definedName>
    <definedName name="Z_9611838A_1C53_47F1_8140_A6F69DDCF4B6_.wvu.PrintArea" localSheetId="19" hidden="1">'Tab-03A_Forecast'!$A$2:$BO$39</definedName>
    <definedName name="Z_9611838A_1C53_47F1_8140_A6F69DDCF4B6_.wvu.PrintArea" localSheetId="28" hidden="1">'Tab-03A_Forecast-10'!$A$2:$BO$39</definedName>
    <definedName name="Z_9611838A_1C53_47F1_8140_A6F69DDCF4B6_.wvu.PrintArea" localSheetId="29" hidden="1">'Tab-03A_Forecast-11'!$A$2:$BO$39</definedName>
    <definedName name="Z_9611838A_1C53_47F1_8140_A6F69DDCF4B6_.wvu.PrintArea" localSheetId="30" hidden="1">'Tab-03A_Forecast-12'!$A$2:$BO$39</definedName>
    <definedName name="Z_9611838A_1C53_47F1_8140_A6F69DDCF4B6_.wvu.PrintArea" localSheetId="20" hidden="1">'Tab-03A_Forecast-2'!$A$2:$BO$39</definedName>
    <definedName name="Z_9611838A_1C53_47F1_8140_A6F69DDCF4B6_.wvu.PrintArea" localSheetId="21" hidden="1">'Tab-03A_Forecast-3'!$A$2:$BO$39</definedName>
    <definedName name="Z_9611838A_1C53_47F1_8140_A6F69DDCF4B6_.wvu.PrintArea" localSheetId="22" hidden="1">'Tab-03A_Forecast-4'!$A$2:$BO$39</definedName>
    <definedName name="Z_9611838A_1C53_47F1_8140_A6F69DDCF4B6_.wvu.PrintArea" localSheetId="23" hidden="1">'Tab-03A_Forecast-5'!$A$2:$BO$39</definedName>
    <definedName name="Z_9611838A_1C53_47F1_8140_A6F69DDCF4B6_.wvu.PrintArea" localSheetId="24" hidden="1">'Tab-03A_Forecast-6'!$A$2:$BO$39</definedName>
    <definedName name="Z_9611838A_1C53_47F1_8140_A6F69DDCF4B6_.wvu.PrintArea" localSheetId="25" hidden="1">'Tab-03A_Forecast-7'!$A$2:$BO$39</definedName>
    <definedName name="Z_9611838A_1C53_47F1_8140_A6F69DDCF4B6_.wvu.PrintArea" localSheetId="26" hidden="1">'Tab-03A_Forecast-8'!$A$2:$BO$39</definedName>
    <definedName name="Z_9611838A_1C53_47F1_8140_A6F69DDCF4B6_.wvu.PrintArea" localSheetId="27" hidden="1">'Tab-03A_Forecast-9'!$A$2:$BO$39</definedName>
    <definedName name="Z_9611838A_1C53_47F1_8140_A6F69DDCF4B6_.wvu.PrintArea" localSheetId="62" hidden="1">'Tab-03A_Save_Forecast'!$B$2:$BH$34</definedName>
    <definedName name="Z_9611838A_1C53_47F1_8140_A6F69DDCF4B6_.wvu.PrintArea" localSheetId="56" hidden="1">'Tab-04_IE'!$A$1:$Q$68</definedName>
    <definedName name="Z_9611838A_1C53_47F1_8140_A6F69DDCF4B6_.wvu.PrintArea" localSheetId="58" hidden="1">'Tab-05_IA'!$A$2:$M$95</definedName>
    <definedName name="Z_9611838A_1C53_47F1_8140_A6F69DDCF4B6_.wvu.PrintArea" localSheetId="63" hidden="1">'Tab-08_RO'!$A$1:$F$43</definedName>
    <definedName name="Z_9611838A_1C53_47F1_8140_A6F69DDCF4B6_.wvu.PrintTitles" localSheetId="1" hidden="1">FAQ!$2:$12</definedName>
    <definedName name="Z_9611838A_1C53_47F1_8140_A6F69DDCF4B6_.wvu.PrintTitles" localSheetId="32" hidden="1">'Month01-Track'!$12:$14</definedName>
    <definedName name="Z_9611838A_1C53_47F1_8140_A6F69DDCF4B6_.wvu.PrintTitles" localSheetId="33" hidden="1">'Month02-Track'!$12:$14</definedName>
    <definedName name="Z_9611838A_1C53_47F1_8140_A6F69DDCF4B6_.wvu.PrintTitles" localSheetId="34" hidden="1">'Month03-Track'!$12:$14</definedName>
    <definedName name="Z_9611838A_1C53_47F1_8140_A6F69DDCF4B6_.wvu.PrintTitles" localSheetId="35" hidden="1">'Month04-Track'!$12:$14</definedName>
    <definedName name="Z_9611838A_1C53_47F1_8140_A6F69DDCF4B6_.wvu.PrintTitles" localSheetId="36" hidden="1">'Month05-Track'!$12:$14</definedName>
    <definedName name="Z_9611838A_1C53_47F1_8140_A6F69DDCF4B6_.wvu.PrintTitles" localSheetId="37" hidden="1">'Month06-Track'!$12:$14</definedName>
    <definedName name="Z_9611838A_1C53_47F1_8140_A6F69DDCF4B6_.wvu.PrintTitles" localSheetId="38" hidden="1">'Month07-Track'!$12:$14</definedName>
    <definedName name="Z_9611838A_1C53_47F1_8140_A6F69DDCF4B6_.wvu.PrintTitles" localSheetId="39" hidden="1">'Month08-Track'!$12:$14</definedName>
    <definedName name="Z_9611838A_1C53_47F1_8140_A6F69DDCF4B6_.wvu.PrintTitles" localSheetId="40" hidden="1">'Month09-Track'!$12:$14</definedName>
    <definedName name="Z_9611838A_1C53_47F1_8140_A6F69DDCF4B6_.wvu.PrintTitles" localSheetId="41" hidden="1">'Month10-Track'!$12:$14</definedName>
    <definedName name="Z_9611838A_1C53_47F1_8140_A6F69DDCF4B6_.wvu.PrintTitles" localSheetId="42" hidden="1">'Month11-Track'!$12:$14</definedName>
    <definedName name="Z_9611838A_1C53_47F1_8140_A6F69DDCF4B6_.wvu.PrintTitles" localSheetId="43" hidden="1">'Month12-Track'!$12:$14</definedName>
    <definedName name="Z_9611838A_1C53_47F1_8140_A6F69DDCF4B6_.wvu.PrintTitles" localSheetId="3" hidden="1">'Tab-02_VG'!$4:$15</definedName>
    <definedName name="Z_9611838A_1C53_47F1_8140_A6F69DDCF4B6_.wvu.PrintTitles" localSheetId="61" hidden="1">'Tab-03_RP-3'!$3:$4</definedName>
    <definedName name="Z_9611838A_1C53_47F1_8140_A6F69DDCF4B6_.wvu.PrintTitles" localSheetId="19" hidden="1">'Tab-03A_Forecast'!$2:$4</definedName>
    <definedName name="Z_9611838A_1C53_47F1_8140_A6F69DDCF4B6_.wvu.PrintTitles" localSheetId="28" hidden="1">'Tab-03A_Forecast-10'!$2:$4</definedName>
    <definedName name="Z_9611838A_1C53_47F1_8140_A6F69DDCF4B6_.wvu.PrintTitles" localSheetId="29" hidden="1">'Tab-03A_Forecast-11'!$2:$4</definedName>
    <definedName name="Z_9611838A_1C53_47F1_8140_A6F69DDCF4B6_.wvu.PrintTitles" localSheetId="30" hidden="1">'Tab-03A_Forecast-12'!$2:$4</definedName>
    <definedName name="Z_9611838A_1C53_47F1_8140_A6F69DDCF4B6_.wvu.PrintTitles" localSheetId="20" hidden="1">'Tab-03A_Forecast-2'!$2:$4</definedName>
    <definedName name="Z_9611838A_1C53_47F1_8140_A6F69DDCF4B6_.wvu.PrintTitles" localSheetId="21" hidden="1">'Tab-03A_Forecast-3'!$2:$4</definedName>
    <definedName name="Z_9611838A_1C53_47F1_8140_A6F69DDCF4B6_.wvu.PrintTitles" localSheetId="22" hidden="1">'Tab-03A_Forecast-4'!$2:$4</definedName>
    <definedName name="Z_9611838A_1C53_47F1_8140_A6F69DDCF4B6_.wvu.PrintTitles" localSheetId="23" hidden="1">'Tab-03A_Forecast-5'!$2:$4</definedName>
    <definedName name="Z_9611838A_1C53_47F1_8140_A6F69DDCF4B6_.wvu.PrintTitles" localSheetId="24" hidden="1">'Tab-03A_Forecast-6'!$2:$4</definedName>
    <definedName name="Z_9611838A_1C53_47F1_8140_A6F69DDCF4B6_.wvu.PrintTitles" localSheetId="25" hidden="1">'Tab-03A_Forecast-7'!$2:$4</definedName>
    <definedName name="Z_9611838A_1C53_47F1_8140_A6F69DDCF4B6_.wvu.PrintTitles" localSheetId="26" hidden="1">'Tab-03A_Forecast-8'!$2:$4</definedName>
    <definedName name="Z_9611838A_1C53_47F1_8140_A6F69DDCF4B6_.wvu.PrintTitles" localSheetId="27" hidden="1">'Tab-03A_Forecast-9'!$2:$4</definedName>
    <definedName name="Z_9611838A_1C53_47F1_8140_A6F69DDCF4B6_.wvu.PrintTitles" localSheetId="62" hidden="1">'Tab-03A_Save_Forecast'!$2:$4</definedName>
    <definedName name="Z_9611838A_1C53_47F1_8140_A6F69DDCF4B6_.wvu.PrintTitles" localSheetId="56" hidden="1">'Tab-04_IE'!$6:$6</definedName>
    <definedName name="Z_9611838A_1C53_47F1_8140_A6F69DDCF4B6_.wvu.PrintTitles" localSheetId="58" hidden="1">'Tab-05_IA'!$2:$9</definedName>
    <definedName name="Z_9611838A_1C53_47F1_8140_A6F69DDCF4B6_.wvu.Rows" localSheetId="1" hidden="1">FAQ!$3:$9</definedName>
    <definedName name="Z_9611838A_1C53_47F1_8140_A6F69DDCF4B6_.wvu.Rows" localSheetId="32" hidden="1">'Month01-Track'!$15:$15</definedName>
    <definedName name="Z_9611838A_1C53_47F1_8140_A6F69DDCF4B6_.wvu.Rows" localSheetId="33" hidden="1">'Month02-Track'!$15:$15</definedName>
    <definedName name="Z_9611838A_1C53_47F1_8140_A6F69DDCF4B6_.wvu.Rows" localSheetId="34" hidden="1">'Month03-Track'!$15:$15</definedName>
    <definedName name="Z_9611838A_1C53_47F1_8140_A6F69DDCF4B6_.wvu.Rows" localSheetId="35" hidden="1">'Month04-Track'!$15:$15</definedName>
    <definedName name="Z_9611838A_1C53_47F1_8140_A6F69DDCF4B6_.wvu.Rows" localSheetId="36" hidden="1">'Month05-Track'!$15:$15</definedName>
    <definedName name="Z_9611838A_1C53_47F1_8140_A6F69DDCF4B6_.wvu.Rows" localSheetId="37" hidden="1">'Month06-Track'!$15:$15</definedName>
    <definedName name="Z_9611838A_1C53_47F1_8140_A6F69DDCF4B6_.wvu.Rows" localSheetId="38" hidden="1">'Month07-Track'!$15:$15</definedName>
    <definedName name="Z_9611838A_1C53_47F1_8140_A6F69DDCF4B6_.wvu.Rows" localSheetId="39" hidden="1">'Month08-Track'!$15:$15</definedName>
    <definedName name="Z_9611838A_1C53_47F1_8140_A6F69DDCF4B6_.wvu.Rows" localSheetId="40" hidden="1">'Month09-Track'!$15:$15</definedName>
    <definedName name="Z_9611838A_1C53_47F1_8140_A6F69DDCF4B6_.wvu.Rows" localSheetId="41" hidden="1">'Month10-Track'!$15:$15</definedName>
    <definedName name="Z_9611838A_1C53_47F1_8140_A6F69DDCF4B6_.wvu.Rows" localSheetId="42" hidden="1">'Month11-Track'!$15:$15</definedName>
    <definedName name="Z_9611838A_1C53_47F1_8140_A6F69DDCF4B6_.wvu.Rows" localSheetId="43" hidden="1">'Month12-Track'!$15:$15</definedName>
    <definedName name="Z_9611838A_1C53_47F1_8140_A6F69DDCF4B6_.wvu.Rows" localSheetId="4" hidden="1">Setup!#REF!</definedName>
  </definedNames>
  <calcPr calcId="191029"/>
  <customWorkbookViews>
    <customWorkbookView name="Israel Silva - Personal View" guid="{43ADE452-16C1-48AF-BAAE-CBF08858B664}" mergeInterval="0" personalView="1" maximized="1" windowWidth="1456" windowHeight="909" tabRatio="874" activeSheetId="19"/>
    <customWorkbookView name="israels - Personal View" guid="{3D49E59F-0664-4008-BC41-60EB5048CD87}" mergeInterval="0" personalView="1" xWindow="-1" yWindow="10" windowWidth="1276" windowHeight="770" tabRatio="951" activeSheetId="17"/>
    <customWorkbookView name="liane - Personal View" guid="{9611838A-1C53-47F1-8140-A6F69DDCF4B6}" mergeInterval="0" personalView="1" maximized="1" windowWidth="1676" windowHeight="791" tabRatio="951" activeSheetId="1"/>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L62" i="34" l="1"/>
  <c r="H62" i="34"/>
  <c r="I62" i="34"/>
  <c r="J62" i="34"/>
  <c r="K62" i="34"/>
  <c r="C69" i="41"/>
  <c r="B153" i="5"/>
  <c r="B152" i="5"/>
  <c r="B151" i="5"/>
  <c r="B150" i="5"/>
  <c r="B149" i="5"/>
  <c r="B148" i="5"/>
  <c r="C148" i="5" s="1"/>
  <c r="B147" i="5"/>
  <c r="N8" i="34"/>
  <c r="S132" i="34"/>
  <c r="S131" i="34"/>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D5" i="40"/>
  <c r="C157" i="5"/>
  <c r="C156" i="5"/>
  <c r="C155" i="5"/>
  <c r="C154" i="5"/>
  <c r="C153" i="5"/>
  <c r="R123" i="21" s="1"/>
  <c r="C152" i="5"/>
  <c r="R122" i="21"/>
  <c r="C151" i="5"/>
  <c r="R121" i="21"/>
  <c r="C150" i="5"/>
  <c r="R120" i="21"/>
  <c r="C149" i="5"/>
  <c r="R119" i="21"/>
  <c r="C147" i="5"/>
  <c r="R117" i="21" s="1"/>
  <c r="B146" i="5"/>
  <c r="C146" i="5"/>
  <c r="B145" i="5"/>
  <c r="C145" i="5"/>
  <c r="B144" i="5"/>
  <c r="C144" i="5"/>
  <c r="B143" i="5"/>
  <c r="C143" i="5"/>
  <c r="B142" i="5"/>
  <c r="C142" i="5" s="1"/>
  <c r="B141" i="5"/>
  <c r="C141" i="5" s="1"/>
  <c r="B140" i="5"/>
  <c r="C140" i="5"/>
  <c r="B139" i="5"/>
  <c r="C139" i="5"/>
  <c r="B138" i="5"/>
  <c r="C138" i="5"/>
  <c r="B137" i="5"/>
  <c r="C137" i="5"/>
  <c r="B136" i="5"/>
  <c r="C136" i="5" s="1"/>
  <c r="B135" i="5"/>
  <c r="C135" i="5" s="1"/>
  <c r="B134" i="5"/>
  <c r="C134" i="5"/>
  <c r="B133" i="5"/>
  <c r="C133" i="5"/>
  <c r="B132" i="5"/>
  <c r="C132" i="5"/>
  <c r="B131" i="5"/>
  <c r="C131" i="5"/>
  <c r="B130" i="5"/>
  <c r="C130" i="5" s="1"/>
  <c r="B129" i="5"/>
  <c r="C129" i="5" s="1"/>
  <c r="B128" i="5"/>
  <c r="C128" i="5"/>
  <c r="B127" i="5"/>
  <c r="C127" i="5"/>
  <c r="B126" i="5"/>
  <c r="C126" i="5"/>
  <c r="B125" i="5"/>
  <c r="C125" i="5"/>
  <c r="B124" i="5"/>
  <c r="C124" i="5" s="1"/>
  <c r="B123" i="5"/>
  <c r="C123" i="5" s="1"/>
  <c r="B122" i="5"/>
  <c r="C122" i="5"/>
  <c r="B121" i="5"/>
  <c r="C121" i="5"/>
  <c r="B120" i="5"/>
  <c r="C120" i="5"/>
  <c r="B119" i="5"/>
  <c r="C119" i="5"/>
  <c r="B118" i="5"/>
  <c r="C118" i="5" s="1"/>
  <c r="B117" i="5"/>
  <c r="C117" i="5" s="1"/>
  <c r="B116" i="5"/>
  <c r="C116" i="5"/>
  <c r="B115" i="5"/>
  <c r="C115" i="5"/>
  <c r="B114" i="5"/>
  <c r="C114" i="5"/>
  <c r="B113" i="5"/>
  <c r="C113" i="5"/>
  <c r="B112" i="5"/>
  <c r="C112" i="5" s="1"/>
  <c r="B111" i="5"/>
  <c r="C111" i="5" s="1"/>
  <c r="B110" i="5"/>
  <c r="C110" i="5"/>
  <c r="B109" i="5"/>
  <c r="C109" i="5"/>
  <c r="B108" i="5"/>
  <c r="C108" i="5"/>
  <c r="B107" i="5"/>
  <c r="C107" i="5"/>
  <c r="B106" i="5"/>
  <c r="C106" i="5" s="1"/>
  <c r="B105" i="5"/>
  <c r="C105" i="5" s="1"/>
  <c r="B104" i="5"/>
  <c r="C104" i="5"/>
  <c r="B103" i="5"/>
  <c r="C103" i="5"/>
  <c r="B102" i="5"/>
  <c r="C102" i="5"/>
  <c r="B101" i="5"/>
  <c r="C101" i="5"/>
  <c r="B100" i="5"/>
  <c r="C100" i="5" s="1"/>
  <c r="B99" i="5"/>
  <c r="C99" i="5" s="1"/>
  <c r="B98" i="5"/>
  <c r="C98" i="5"/>
  <c r="B97" i="5"/>
  <c r="C97" i="5"/>
  <c r="B96" i="5"/>
  <c r="C96" i="5"/>
  <c r="B95" i="5"/>
  <c r="C95" i="5"/>
  <c r="B94" i="5"/>
  <c r="C94" i="5" s="1"/>
  <c r="B93" i="5"/>
  <c r="C93" i="5" s="1"/>
  <c r="B92" i="5"/>
  <c r="C92" i="5"/>
  <c r="B91" i="5"/>
  <c r="C91" i="5"/>
  <c r="B90" i="5"/>
  <c r="C90" i="5"/>
  <c r="B89" i="5"/>
  <c r="C89" i="5"/>
  <c r="B88" i="5"/>
  <c r="C88" i="5" s="1"/>
  <c r="B87" i="5"/>
  <c r="C87" i="5" s="1"/>
  <c r="B86" i="5"/>
  <c r="C86" i="5"/>
  <c r="B85" i="5"/>
  <c r="C85" i="5"/>
  <c r="B84" i="5"/>
  <c r="C84" i="5"/>
  <c r="B83" i="5"/>
  <c r="C83" i="5"/>
  <c r="S56" i="34" s="1"/>
  <c r="B82" i="5"/>
  <c r="C82" i="5" s="1"/>
  <c r="B81" i="5"/>
  <c r="C81" i="5" s="1"/>
  <c r="B80" i="5"/>
  <c r="C80" i="5"/>
  <c r="B79" i="5"/>
  <c r="C79" i="5"/>
  <c r="B78" i="5"/>
  <c r="C78" i="5"/>
  <c r="B77" i="5"/>
  <c r="C77" i="5"/>
  <c r="R47" i="30" s="1"/>
  <c r="B76" i="5"/>
  <c r="C76" i="5" s="1"/>
  <c r="B75" i="5"/>
  <c r="C75" i="5" s="1"/>
  <c r="B74" i="5"/>
  <c r="C74" i="5"/>
  <c r="B73" i="5"/>
  <c r="C73" i="5"/>
  <c r="B72" i="5"/>
  <c r="C72" i="5"/>
  <c r="B71" i="5"/>
  <c r="C71" i="5"/>
  <c r="R41" i="24" s="1"/>
  <c r="B70" i="5"/>
  <c r="C70" i="5" s="1"/>
  <c r="B69" i="5"/>
  <c r="C69" i="5" s="1"/>
  <c r="B68" i="5"/>
  <c r="C68" i="5"/>
  <c r="B67" i="5"/>
  <c r="C67" i="5"/>
  <c r="B66" i="5"/>
  <c r="C66" i="5"/>
  <c r="B65" i="5"/>
  <c r="C65" i="5"/>
  <c r="B64" i="5"/>
  <c r="C64" i="5" s="1"/>
  <c r="B63" i="5"/>
  <c r="C63" i="5" s="1"/>
  <c r="B62" i="5"/>
  <c r="C62" i="5"/>
  <c r="B61" i="5"/>
  <c r="C61" i="5"/>
  <c r="B60" i="5"/>
  <c r="C60" i="5"/>
  <c r="B59" i="5"/>
  <c r="C59" i="5"/>
  <c r="R29" i="26" s="1"/>
  <c r="B58" i="5"/>
  <c r="C58" i="5" s="1"/>
  <c r="B57" i="5"/>
  <c r="C57" i="5" s="1"/>
  <c r="B56" i="5"/>
  <c r="C56" i="5"/>
  <c r="S29" i="34" s="1"/>
  <c r="B55" i="5"/>
  <c r="C55" i="5" s="1"/>
  <c r="B54" i="5"/>
  <c r="C54" i="5"/>
  <c r="S27" i="34" s="1"/>
  <c r="B53" i="5"/>
  <c r="C53" i="5"/>
  <c r="R23" i="29" s="1"/>
  <c r="B52" i="5"/>
  <c r="C52" i="5"/>
  <c r="R22" i="32" s="1"/>
  <c r="B51" i="5"/>
  <c r="C51" i="5" s="1"/>
  <c r="B50" i="5"/>
  <c r="C50" i="5"/>
  <c r="S23" i="34" s="1"/>
  <c r="B49" i="5"/>
  <c r="C49" i="5"/>
  <c r="R19" i="25" s="1"/>
  <c r="B48" i="5"/>
  <c r="C48" i="5"/>
  <c r="R18" i="30" s="1"/>
  <c r="B47" i="5"/>
  <c r="C47" i="5" s="1"/>
  <c r="B46" i="5"/>
  <c r="C46" i="5"/>
  <c r="S19" i="34" s="1"/>
  <c r="R18" i="32"/>
  <c r="R18" i="26"/>
  <c r="R18" i="22"/>
  <c r="R19" i="31"/>
  <c r="R19" i="29"/>
  <c r="R19" i="27"/>
  <c r="R19" i="21"/>
  <c r="R22" i="30"/>
  <c r="R22" i="26"/>
  <c r="R22" i="22"/>
  <c r="S26" i="34"/>
  <c r="R23" i="31"/>
  <c r="R23" i="25"/>
  <c r="R23" i="21"/>
  <c r="R24" i="22"/>
  <c r="R26" i="32"/>
  <c r="R26" i="30"/>
  <c r="R26" i="28"/>
  <c r="R26" i="26"/>
  <c r="R26" i="25"/>
  <c r="R26" i="24"/>
  <c r="R26" i="23"/>
  <c r="R26" i="22"/>
  <c r="R26" i="21"/>
  <c r="R29" i="28"/>
  <c r="R29" i="27"/>
  <c r="S33" i="34"/>
  <c r="R30" i="32"/>
  <c r="R30" i="31"/>
  <c r="R30" i="30"/>
  <c r="R30" i="29"/>
  <c r="R30" i="28"/>
  <c r="R30" i="27"/>
  <c r="R30" i="26"/>
  <c r="R30" i="25"/>
  <c r="R30" i="24"/>
  <c r="R30" i="23"/>
  <c r="R30" i="22"/>
  <c r="R30" i="21"/>
  <c r="S34" i="34"/>
  <c r="R31" i="32"/>
  <c r="R31" i="31"/>
  <c r="R31" i="30"/>
  <c r="R31" i="29"/>
  <c r="R31" i="28"/>
  <c r="R31" i="27"/>
  <c r="R31" i="26"/>
  <c r="R31" i="25"/>
  <c r="R31" i="24"/>
  <c r="R31" i="23"/>
  <c r="R31" i="22"/>
  <c r="R31" i="21"/>
  <c r="S35" i="34"/>
  <c r="R32" i="32"/>
  <c r="R32" i="31"/>
  <c r="R32" i="30"/>
  <c r="R32" i="29"/>
  <c r="R32" i="28"/>
  <c r="R32" i="27"/>
  <c r="R32" i="26"/>
  <c r="R32" i="25"/>
  <c r="R32" i="24"/>
  <c r="R32" i="23"/>
  <c r="R32" i="22"/>
  <c r="R32" i="21"/>
  <c r="S40" i="34"/>
  <c r="R37" i="32"/>
  <c r="R37" i="31"/>
  <c r="R37" i="30"/>
  <c r="R37" i="29"/>
  <c r="R37" i="28"/>
  <c r="R37" i="27"/>
  <c r="R37" i="26"/>
  <c r="R37" i="25"/>
  <c r="R37" i="24"/>
  <c r="R37" i="23"/>
  <c r="R37" i="22"/>
  <c r="R37" i="21"/>
  <c r="S41" i="34"/>
  <c r="R38" i="32"/>
  <c r="R38" i="31"/>
  <c r="R38" i="30"/>
  <c r="R38" i="29"/>
  <c r="R38" i="28"/>
  <c r="R38" i="27"/>
  <c r="R38" i="26"/>
  <c r="R38" i="25"/>
  <c r="R38" i="24"/>
  <c r="R38" i="23"/>
  <c r="R38" i="22"/>
  <c r="R38" i="21"/>
  <c r="R41" i="32"/>
  <c r="R41" i="27"/>
  <c r="R41" i="26"/>
  <c r="R41" i="25"/>
  <c r="S45" i="34"/>
  <c r="R42" i="32"/>
  <c r="R42" i="31"/>
  <c r="R42" i="30"/>
  <c r="R42" i="29"/>
  <c r="R42" i="28"/>
  <c r="R42" i="27"/>
  <c r="R42" i="26"/>
  <c r="R42" i="25"/>
  <c r="R42" i="24"/>
  <c r="R42" i="23"/>
  <c r="R42" i="22"/>
  <c r="R42" i="21"/>
  <c r="S46" i="34"/>
  <c r="R43" i="32"/>
  <c r="R43" i="31"/>
  <c r="R43" i="30"/>
  <c r="R43" i="29"/>
  <c r="R43" i="28"/>
  <c r="R43" i="27"/>
  <c r="R43" i="26"/>
  <c r="R43" i="25"/>
  <c r="R43" i="24"/>
  <c r="R43" i="23"/>
  <c r="R43" i="22"/>
  <c r="R43" i="21"/>
  <c r="S47" i="34"/>
  <c r="R44" i="32"/>
  <c r="R44" i="31"/>
  <c r="R44" i="30"/>
  <c r="R44" i="29"/>
  <c r="R44" i="28"/>
  <c r="R44" i="27"/>
  <c r="R44" i="26"/>
  <c r="R44" i="25"/>
  <c r="R44" i="24"/>
  <c r="R44" i="23"/>
  <c r="R44" i="22"/>
  <c r="R44" i="21"/>
  <c r="S50" i="34"/>
  <c r="R47" i="32"/>
  <c r="R47" i="31"/>
  <c r="R47" i="26"/>
  <c r="R47" i="21"/>
  <c r="S51" i="34"/>
  <c r="R48" i="32"/>
  <c r="R48" i="31"/>
  <c r="R48" i="30"/>
  <c r="R48" i="29"/>
  <c r="R48" i="28"/>
  <c r="R48" i="27"/>
  <c r="R48" i="26"/>
  <c r="R48" i="25"/>
  <c r="R48" i="24"/>
  <c r="R48" i="23"/>
  <c r="R48" i="22"/>
  <c r="R48" i="21"/>
  <c r="S52" i="34"/>
  <c r="R49" i="32"/>
  <c r="R49" i="31"/>
  <c r="R49" i="30"/>
  <c r="R49" i="29"/>
  <c r="R49" i="28"/>
  <c r="R49" i="27"/>
  <c r="R49" i="26"/>
  <c r="R49" i="25"/>
  <c r="R49" i="24"/>
  <c r="R49" i="23"/>
  <c r="R49" i="22"/>
  <c r="R49" i="21"/>
  <c r="S53" i="34"/>
  <c r="R50" i="32"/>
  <c r="R50" i="31"/>
  <c r="R50" i="30"/>
  <c r="R50" i="29"/>
  <c r="R50" i="28"/>
  <c r="R50" i="27"/>
  <c r="R50" i="26"/>
  <c r="R50" i="25"/>
  <c r="R50" i="24"/>
  <c r="R50" i="23"/>
  <c r="R50" i="22"/>
  <c r="R50" i="21"/>
  <c r="R51" i="25"/>
  <c r="R52" i="26"/>
  <c r="R53" i="32"/>
  <c r="R53" i="27"/>
  <c r="R53" i="26"/>
  <c r="R53" i="25"/>
  <c r="R53" i="24"/>
  <c r="R53" i="23"/>
  <c r="R53" i="22"/>
  <c r="R53" i="21"/>
  <c r="S57" i="34"/>
  <c r="R54" i="32"/>
  <c r="R54" i="31"/>
  <c r="R54" i="30"/>
  <c r="R54" i="29"/>
  <c r="R54" i="28"/>
  <c r="R54" i="27"/>
  <c r="R54" i="26"/>
  <c r="R54" i="25"/>
  <c r="R54" i="24"/>
  <c r="R54" i="23"/>
  <c r="R54" i="22"/>
  <c r="R54" i="21"/>
  <c r="S58" i="34"/>
  <c r="R55" i="32"/>
  <c r="R55" i="31"/>
  <c r="R55" i="30"/>
  <c r="R55" i="29"/>
  <c r="R55" i="28"/>
  <c r="R55" i="27"/>
  <c r="R55" i="26"/>
  <c r="R55" i="25"/>
  <c r="R55" i="24"/>
  <c r="R55" i="23"/>
  <c r="R55" i="22"/>
  <c r="R55" i="21"/>
  <c r="S59" i="34"/>
  <c r="R56" i="32"/>
  <c r="R56" i="31"/>
  <c r="R56" i="30"/>
  <c r="R56" i="29"/>
  <c r="R56" i="28"/>
  <c r="R56" i="27"/>
  <c r="R56" i="26"/>
  <c r="R56" i="25"/>
  <c r="R56" i="24"/>
  <c r="R56" i="23"/>
  <c r="R56" i="22"/>
  <c r="R56" i="21"/>
  <c r="R57" i="31"/>
  <c r="R58" i="32"/>
  <c r="S62" i="34"/>
  <c r="R59" i="32"/>
  <c r="R59" i="31"/>
  <c r="R59" i="30"/>
  <c r="R59" i="29"/>
  <c r="R59" i="28"/>
  <c r="R59" i="27"/>
  <c r="R59" i="26"/>
  <c r="R59" i="25"/>
  <c r="R59" i="24"/>
  <c r="R59" i="23"/>
  <c r="R59" i="22"/>
  <c r="R59" i="21"/>
  <c r="S63" i="34"/>
  <c r="R60" i="32"/>
  <c r="R60" i="31"/>
  <c r="R60" i="30"/>
  <c r="R60" i="29"/>
  <c r="R60" i="28"/>
  <c r="R60" i="27"/>
  <c r="R60" i="26"/>
  <c r="R60" i="25"/>
  <c r="R60" i="24"/>
  <c r="R60" i="23"/>
  <c r="R60" i="22"/>
  <c r="R60" i="21"/>
  <c r="S64" i="34"/>
  <c r="R61" i="32"/>
  <c r="R61" i="31"/>
  <c r="R61" i="30"/>
  <c r="R61" i="29"/>
  <c r="R61" i="28"/>
  <c r="R61" i="27"/>
  <c r="R61" i="26"/>
  <c r="R61" i="25"/>
  <c r="R61" i="24"/>
  <c r="R61" i="23"/>
  <c r="R61" i="22"/>
  <c r="R61" i="21"/>
  <c r="S65" i="34"/>
  <c r="R62" i="32"/>
  <c r="R62" i="31"/>
  <c r="R62" i="30"/>
  <c r="R62" i="29"/>
  <c r="R62" i="28"/>
  <c r="R62" i="27"/>
  <c r="R62" i="26"/>
  <c r="R62" i="25"/>
  <c r="R62" i="24"/>
  <c r="R62" i="23"/>
  <c r="R62" i="22"/>
  <c r="R62" i="21"/>
  <c r="R63" i="25"/>
  <c r="R64" i="26"/>
  <c r="S68" i="34"/>
  <c r="R65" i="32"/>
  <c r="R65" i="31"/>
  <c r="R65" i="30"/>
  <c r="R65" i="29"/>
  <c r="R65" i="28"/>
  <c r="R65" i="27"/>
  <c r="R65" i="26"/>
  <c r="R65" i="25"/>
  <c r="R65" i="24"/>
  <c r="R65" i="23"/>
  <c r="R65" i="22"/>
  <c r="R65" i="21"/>
  <c r="S69" i="34"/>
  <c r="R66" i="32"/>
  <c r="R66" i="31"/>
  <c r="R66" i="30"/>
  <c r="R66" i="29"/>
  <c r="R66" i="28"/>
  <c r="R66" i="27"/>
  <c r="R66" i="26"/>
  <c r="R66" i="25"/>
  <c r="R66" i="24"/>
  <c r="R66" i="23"/>
  <c r="R66" i="22"/>
  <c r="R66" i="21"/>
  <c r="S70" i="34"/>
  <c r="R67" i="32"/>
  <c r="R67" i="31"/>
  <c r="R67" i="30"/>
  <c r="R67" i="29"/>
  <c r="R67" i="28"/>
  <c r="R67" i="27"/>
  <c r="R67" i="26"/>
  <c r="R67" i="25"/>
  <c r="R67" i="24"/>
  <c r="R67" i="23"/>
  <c r="R67" i="22"/>
  <c r="R67" i="21"/>
  <c r="S71" i="34"/>
  <c r="R68" i="32"/>
  <c r="R68" i="31"/>
  <c r="R68" i="30"/>
  <c r="R68" i="29"/>
  <c r="R68" i="28"/>
  <c r="R68" i="27"/>
  <c r="R68" i="26"/>
  <c r="R68" i="25"/>
  <c r="R68" i="24"/>
  <c r="R68" i="23"/>
  <c r="R68" i="22"/>
  <c r="R68" i="21"/>
  <c r="S74" i="34"/>
  <c r="R71" i="32"/>
  <c r="R71" i="31"/>
  <c r="R71" i="30"/>
  <c r="R71" i="29"/>
  <c r="R71" i="28"/>
  <c r="R71" i="27"/>
  <c r="R71" i="26"/>
  <c r="R71" i="25"/>
  <c r="R71" i="24"/>
  <c r="R71" i="23"/>
  <c r="R71" i="22"/>
  <c r="R71" i="21"/>
  <c r="S75" i="34"/>
  <c r="R72" i="32"/>
  <c r="R72" i="31"/>
  <c r="R72" i="30"/>
  <c r="R72" i="29"/>
  <c r="R72" i="28"/>
  <c r="R72" i="27"/>
  <c r="R72" i="26"/>
  <c r="R72" i="25"/>
  <c r="R72" i="24"/>
  <c r="R72" i="23"/>
  <c r="R72" i="22"/>
  <c r="R72" i="21"/>
  <c r="S76" i="34"/>
  <c r="R73" i="32"/>
  <c r="R73" i="31"/>
  <c r="R73" i="30"/>
  <c r="R73" i="29"/>
  <c r="R73" i="28"/>
  <c r="R73" i="27"/>
  <c r="R73" i="26"/>
  <c r="R73" i="25"/>
  <c r="R73" i="24"/>
  <c r="R73" i="23"/>
  <c r="R73" i="22"/>
  <c r="R73" i="21"/>
  <c r="S77" i="34"/>
  <c r="R74" i="32"/>
  <c r="R74" i="31"/>
  <c r="R74" i="30"/>
  <c r="R74" i="29"/>
  <c r="R74" i="28"/>
  <c r="R74" i="27"/>
  <c r="R74" i="26"/>
  <c r="R74" i="25"/>
  <c r="R74" i="24"/>
  <c r="R74" i="23"/>
  <c r="R74" i="22"/>
  <c r="R74" i="21"/>
  <c r="S80" i="34"/>
  <c r="R77" i="32"/>
  <c r="R77" i="31"/>
  <c r="R77" i="30"/>
  <c r="R77" i="29"/>
  <c r="R77" i="28"/>
  <c r="R77" i="27"/>
  <c r="R77" i="26"/>
  <c r="R77" i="25"/>
  <c r="R77" i="24"/>
  <c r="R77" i="23"/>
  <c r="R77" i="22"/>
  <c r="R77" i="21"/>
  <c r="S81" i="34"/>
  <c r="R78" i="32"/>
  <c r="R78" i="31"/>
  <c r="R78" i="30"/>
  <c r="R78" i="29"/>
  <c r="R78" i="28"/>
  <c r="R78" i="27"/>
  <c r="R78" i="26"/>
  <c r="R78" i="25"/>
  <c r="R78" i="24"/>
  <c r="R78" i="23"/>
  <c r="R78" i="22"/>
  <c r="R78" i="21"/>
  <c r="S82" i="34"/>
  <c r="R79" i="32"/>
  <c r="R79" i="31"/>
  <c r="R79" i="30"/>
  <c r="R79" i="29"/>
  <c r="R79" i="28"/>
  <c r="R79" i="27"/>
  <c r="R79" i="26"/>
  <c r="R79" i="25"/>
  <c r="R79" i="24"/>
  <c r="R79" i="23"/>
  <c r="R79" i="22"/>
  <c r="R79" i="21"/>
  <c r="S83" i="34"/>
  <c r="R80" i="32"/>
  <c r="R80" i="31"/>
  <c r="R80" i="30"/>
  <c r="R80" i="29"/>
  <c r="R80" i="28"/>
  <c r="R80" i="27"/>
  <c r="R80" i="26"/>
  <c r="R80" i="25"/>
  <c r="R80" i="24"/>
  <c r="R80" i="23"/>
  <c r="R80" i="22"/>
  <c r="R80" i="21"/>
  <c r="S86" i="34"/>
  <c r="R83" i="32"/>
  <c r="R83" i="31"/>
  <c r="R83" i="30"/>
  <c r="R83" i="29"/>
  <c r="R83" i="28"/>
  <c r="R83" i="27"/>
  <c r="R83" i="26"/>
  <c r="R83" i="25"/>
  <c r="R83" i="24"/>
  <c r="R83" i="23"/>
  <c r="R83" i="22"/>
  <c r="R83" i="21"/>
  <c r="S87" i="34"/>
  <c r="R84" i="32"/>
  <c r="R84" i="31"/>
  <c r="R84" i="30"/>
  <c r="R84" i="29"/>
  <c r="R84" i="28"/>
  <c r="R84" i="27"/>
  <c r="R84" i="26"/>
  <c r="R84" i="25"/>
  <c r="R84" i="24"/>
  <c r="R84" i="23"/>
  <c r="R84" i="22"/>
  <c r="R84" i="21"/>
  <c r="S88" i="34"/>
  <c r="R85" i="32"/>
  <c r="R85" i="31"/>
  <c r="R85" i="30"/>
  <c r="R85" i="29"/>
  <c r="R85" i="28"/>
  <c r="R85" i="27"/>
  <c r="R85" i="26"/>
  <c r="R85" i="25"/>
  <c r="R85" i="24"/>
  <c r="R85" i="23"/>
  <c r="R85" i="22"/>
  <c r="R85" i="21"/>
  <c r="S89" i="34"/>
  <c r="R86" i="32"/>
  <c r="R86" i="31"/>
  <c r="R86" i="30"/>
  <c r="R86" i="29"/>
  <c r="R86" i="28"/>
  <c r="R86" i="27"/>
  <c r="R86" i="26"/>
  <c r="R86" i="25"/>
  <c r="R86" i="24"/>
  <c r="R86" i="23"/>
  <c r="R86" i="22"/>
  <c r="R86" i="21"/>
  <c r="R87" i="25"/>
  <c r="R88" i="26"/>
  <c r="S92" i="34"/>
  <c r="R89" i="32"/>
  <c r="R89" i="31"/>
  <c r="R89" i="30"/>
  <c r="R89" i="29"/>
  <c r="R89" i="28"/>
  <c r="R89" i="27"/>
  <c r="R89" i="26"/>
  <c r="R89" i="25"/>
  <c r="R89" i="24"/>
  <c r="R89" i="23"/>
  <c r="R89" i="22"/>
  <c r="R89" i="21"/>
  <c r="S93" i="34"/>
  <c r="R90" i="32"/>
  <c r="R90" i="31"/>
  <c r="R90" i="30"/>
  <c r="R90" i="29"/>
  <c r="R90" i="28"/>
  <c r="R90" i="27"/>
  <c r="R90" i="26"/>
  <c r="R90" i="25"/>
  <c r="R90" i="24"/>
  <c r="R90" i="23"/>
  <c r="R90" i="22"/>
  <c r="R90" i="21"/>
  <c r="S94" i="34"/>
  <c r="R91" i="32"/>
  <c r="R91" i="31"/>
  <c r="R91" i="30"/>
  <c r="R91" i="29"/>
  <c r="R91" i="28"/>
  <c r="R91" i="27"/>
  <c r="R91" i="26"/>
  <c r="R91" i="25"/>
  <c r="R91" i="24"/>
  <c r="R91" i="23"/>
  <c r="R91" i="22"/>
  <c r="R91" i="21"/>
  <c r="S95" i="34"/>
  <c r="R92" i="32"/>
  <c r="R92" i="31"/>
  <c r="R92" i="30"/>
  <c r="R92" i="29"/>
  <c r="R92" i="28"/>
  <c r="R92" i="27"/>
  <c r="R92" i="26"/>
  <c r="R92" i="25"/>
  <c r="R92" i="24"/>
  <c r="R92" i="23"/>
  <c r="R92" i="22"/>
  <c r="R92" i="21"/>
  <c r="R93" i="31"/>
  <c r="R94" i="32"/>
  <c r="S98" i="34"/>
  <c r="R95" i="32"/>
  <c r="R95" i="31"/>
  <c r="R95" i="30"/>
  <c r="R95" i="29"/>
  <c r="R95" i="28"/>
  <c r="R95" i="27"/>
  <c r="R95" i="26"/>
  <c r="R95" i="25"/>
  <c r="R95" i="24"/>
  <c r="R95" i="23"/>
  <c r="R95" i="22"/>
  <c r="R95" i="21"/>
  <c r="S99" i="34"/>
  <c r="R96" i="32"/>
  <c r="R96" i="31"/>
  <c r="R96" i="30"/>
  <c r="R96" i="29"/>
  <c r="R96" i="28"/>
  <c r="R96" i="27"/>
  <c r="R96" i="26"/>
  <c r="R96" i="25"/>
  <c r="R96" i="24"/>
  <c r="R96" i="23"/>
  <c r="R96" i="22"/>
  <c r="R96" i="21"/>
  <c r="S100" i="34"/>
  <c r="R97" i="32"/>
  <c r="R97" i="31"/>
  <c r="R97" i="30"/>
  <c r="R97" i="29"/>
  <c r="R97" i="28"/>
  <c r="R97" i="27"/>
  <c r="R97" i="26"/>
  <c r="R97" i="25"/>
  <c r="R97" i="24"/>
  <c r="R97" i="23"/>
  <c r="R97" i="22"/>
  <c r="R97" i="21"/>
  <c r="S101" i="34"/>
  <c r="R98" i="32"/>
  <c r="R98" i="31"/>
  <c r="R98" i="30"/>
  <c r="R98" i="29"/>
  <c r="R98" i="28"/>
  <c r="R98" i="27"/>
  <c r="R98" i="26"/>
  <c r="R98" i="25"/>
  <c r="R98" i="24"/>
  <c r="R98" i="23"/>
  <c r="R98" i="22"/>
  <c r="R98" i="21"/>
  <c r="R99" i="25"/>
  <c r="R100" i="26"/>
  <c r="S104" i="34"/>
  <c r="R101" i="32"/>
  <c r="R101" i="31"/>
  <c r="R101" i="30"/>
  <c r="R101" i="29"/>
  <c r="R101" i="28"/>
  <c r="R101" i="27"/>
  <c r="R101" i="26"/>
  <c r="R101" i="25"/>
  <c r="R101" i="24"/>
  <c r="R101" i="23"/>
  <c r="R101" i="22"/>
  <c r="R101" i="21"/>
  <c r="S105" i="34"/>
  <c r="R102" i="32"/>
  <c r="R102" i="31"/>
  <c r="R102" i="30"/>
  <c r="R102" i="29"/>
  <c r="R102" i="28"/>
  <c r="R102" i="27"/>
  <c r="R102" i="26"/>
  <c r="R102" i="25"/>
  <c r="R102" i="24"/>
  <c r="R102" i="23"/>
  <c r="R102" i="22"/>
  <c r="R102" i="21"/>
  <c r="S106" i="34"/>
  <c r="R103" i="32"/>
  <c r="R103" i="31"/>
  <c r="R103" i="30"/>
  <c r="R103" i="29"/>
  <c r="R103" i="28"/>
  <c r="R103" i="27"/>
  <c r="R103" i="26"/>
  <c r="R103" i="25"/>
  <c r="R103" i="24"/>
  <c r="R103" i="23"/>
  <c r="R103" i="22"/>
  <c r="R103" i="21"/>
  <c r="S107" i="34"/>
  <c r="R104" i="32"/>
  <c r="R104" i="31"/>
  <c r="R104" i="30"/>
  <c r="R104" i="29"/>
  <c r="R104" i="28"/>
  <c r="R104" i="27"/>
  <c r="R104" i="26"/>
  <c r="R104" i="25"/>
  <c r="R104" i="24"/>
  <c r="R104" i="23"/>
  <c r="R104" i="22"/>
  <c r="R104" i="21"/>
  <c r="S110" i="34"/>
  <c r="R107" i="32"/>
  <c r="R107" i="31"/>
  <c r="R107" i="30"/>
  <c r="R107" i="29"/>
  <c r="R107" i="28"/>
  <c r="R107" i="27"/>
  <c r="R107" i="26"/>
  <c r="R107" i="25"/>
  <c r="R107" i="24"/>
  <c r="R107" i="23"/>
  <c r="R107" i="22"/>
  <c r="R107" i="21"/>
  <c r="S111" i="34"/>
  <c r="R108" i="32"/>
  <c r="R108" i="31"/>
  <c r="R108" i="30"/>
  <c r="R108" i="29"/>
  <c r="R108" i="28"/>
  <c r="R108" i="27"/>
  <c r="R108" i="26"/>
  <c r="R108" i="25"/>
  <c r="R108" i="24"/>
  <c r="R108" i="23"/>
  <c r="R108" i="22"/>
  <c r="R108" i="21"/>
  <c r="S112" i="34"/>
  <c r="R109" i="32"/>
  <c r="R109" i="31"/>
  <c r="R109" i="30"/>
  <c r="R109" i="29"/>
  <c r="R109" i="28"/>
  <c r="R109" i="27"/>
  <c r="R109" i="26"/>
  <c r="R109" i="25"/>
  <c r="R109" i="24"/>
  <c r="R109" i="23"/>
  <c r="R109" i="22"/>
  <c r="R109" i="21"/>
  <c r="S113" i="34"/>
  <c r="R110" i="32"/>
  <c r="R110" i="31"/>
  <c r="R110" i="30"/>
  <c r="R110" i="29"/>
  <c r="R110" i="28"/>
  <c r="R110" i="27"/>
  <c r="R110" i="26"/>
  <c r="R110" i="25"/>
  <c r="R110" i="24"/>
  <c r="R110" i="23"/>
  <c r="R110" i="22"/>
  <c r="R110" i="21"/>
  <c r="S116" i="34"/>
  <c r="R113" i="32"/>
  <c r="R113" i="31"/>
  <c r="R113" i="30"/>
  <c r="R113" i="29"/>
  <c r="R113" i="28"/>
  <c r="R113" i="27"/>
  <c r="R113" i="26"/>
  <c r="R113" i="25"/>
  <c r="R113" i="24"/>
  <c r="R113" i="23"/>
  <c r="R113" i="22"/>
  <c r="R113" i="21"/>
  <c r="S117" i="34"/>
  <c r="R114" i="32"/>
  <c r="R114" i="31"/>
  <c r="R114" i="30"/>
  <c r="R114" i="29"/>
  <c r="R114" i="28"/>
  <c r="R114" i="27"/>
  <c r="R114" i="26"/>
  <c r="R114" i="25"/>
  <c r="R114" i="24"/>
  <c r="R114" i="23"/>
  <c r="R114" i="22"/>
  <c r="R114" i="21"/>
  <c r="S118" i="34"/>
  <c r="R115" i="32"/>
  <c r="R115" i="31"/>
  <c r="R115" i="30"/>
  <c r="R115" i="29"/>
  <c r="R115" i="28"/>
  <c r="R115" i="27"/>
  <c r="R115" i="26"/>
  <c r="R115" i="25"/>
  <c r="R115" i="24"/>
  <c r="R115" i="23"/>
  <c r="R115" i="22"/>
  <c r="R115" i="21"/>
  <c r="S119" i="34"/>
  <c r="R116" i="32"/>
  <c r="R116" i="31"/>
  <c r="R116" i="30"/>
  <c r="R116" i="29"/>
  <c r="R116" i="28"/>
  <c r="R116" i="27"/>
  <c r="R116" i="26"/>
  <c r="R116" i="25"/>
  <c r="R116" i="24"/>
  <c r="R116" i="23"/>
  <c r="R116" i="22"/>
  <c r="R116" i="21"/>
  <c r="S120" i="34"/>
  <c r="R117" i="32"/>
  <c r="R117" i="31"/>
  <c r="R117" i="30"/>
  <c r="R117" i="29"/>
  <c r="R117" i="28"/>
  <c r="R117" i="27"/>
  <c r="R117" i="26"/>
  <c r="R117" i="25"/>
  <c r="R117" i="24"/>
  <c r="R117" i="23"/>
  <c r="R117" i="22"/>
  <c r="S122" i="34"/>
  <c r="R119" i="32"/>
  <c r="R119" i="31"/>
  <c r="R119" i="30"/>
  <c r="R119" i="29"/>
  <c r="R119" i="28"/>
  <c r="R119" i="27"/>
  <c r="R119" i="26"/>
  <c r="R119" i="25"/>
  <c r="R119" i="24"/>
  <c r="R119" i="23"/>
  <c r="R119" i="22"/>
  <c r="S123" i="34"/>
  <c r="R120" i="32"/>
  <c r="R120" i="31"/>
  <c r="R120" i="30"/>
  <c r="R120" i="29"/>
  <c r="R120" i="28"/>
  <c r="R120" i="27"/>
  <c r="R120" i="26"/>
  <c r="R120" i="25"/>
  <c r="R120" i="24"/>
  <c r="R120" i="23"/>
  <c r="R120" i="22"/>
  <c r="S124" i="34"/>
  <c r="R121" i="32"/>
  <c r="R121" i="31"/>
  <c r="R121" i="30"/>
  <c r="R121" i="29"/>
  <c r="R121" i="28"/>
  <c r="R121" i="27"/>
  <c r="R121" i="26"/>
  <c r="R121" i="25"/>
  <c r="R121" i="24"/>
  <c r="R121" i="23"/>
  <c r="R121" i="22"/>
  <c r="S125" i="34"/>
  <c r="R122" i="32"/>
  <c r="R122" i="31"/>
  <c r="R122" i="30"/>
  <c r="R122" i="29"/>
  <c r="R122" i="28"/>
  <c r="R122" i="27"/>
  <c r="R122" i="26"/>
  <c r="R122" i="25"/>
  <c r="R122" i="24"/>
  <c r="R122" i="23"/>
  <c r="R122" i="22"/>
  <c r="S126" i="34"/>
  <c r="R123" i="32"/>
  <c r="R123" i="31"/>
  <c r="R123" i="30"/>
  <c r="R123" i="29"/>
  <c r="R123" i="28"/>
  <c r="R123" i="27"/>
  <c r="R123" i="26"/>
  <c r="R123" i="25"/>
  <c r="R123" i="24"/>
  <c r="R123" i="23"/>
  <c r="R123" i="22"/>
  <c r="S127" i="34"/>
  <c r="R124" i="32"/>
  <c r="R124" i="31"/>
  <c r="R124" i="30"/>
  <c r="R124" i="29"/>
  <c r="R124" i="28"/>
  <c r="R124" i="27"/>
  <c r="R124" i="26"/>
  <c r="R124" i="25"/>
  <c r="R124" i="24"/>
  <c r="R124" i="23"/>
  <c r="R124" i="22"/>
  <c r="R124" i="21"/>
  <c r="S128" i="34"/>
  <c r="R125" i="32"/>
  <c r="R125" i="31"/>
  <c r="R125" i="30"/>
  <c r="R125" i="29"/>
  <c r="R125" i="28"/>
  <c r="R125" i="27"/>
  <c r="R125" i="26"/>
  <c r="R125" i="25"/>
  <c r="R125" i="24"/>
  <c r="R125" i="23"/>
  <c r="R125" i="22"/>
  <c r="R125" i="21"/>
  <c r="S129" i="34"/>
  <c r="R126" i="32"/>
  <c r="R126" i="31"/>
  <c r="R126" i="30"/>
  <c r="R126" i="29"/>
  <c r="R126" i="28"/>
  <c r="R126" i="27"/>
  <c r="R126" i="26"/>
  <c r="R126" i="25"/>
  <c r="R126" i="24"/>
  <c r="R126" i="23"/>
  <c r="R126" i="22"/>
  <c r="R126" i="21"/>
  <c r="S130" i="34"/>
  <c r="R127" i="32"/>
  <c r="R127" i="31"/>
  <c r="R127" i="30"/>
  <c r="R127" i="29"/>
  <c r="R127" i="28"/>
  <c r="R127" i="27"/>
  <c r="R127" i="26"/>
  <c r="R127" i="25"/>
  <c r="R127" i="24"/>
  <c r="R127" i="23"/>
  <c r="R127" i="22"/>
  <c r="R127" i="21"/>
  <c r="S39" i="34"/>
  <c r="R36" i="32"/>
  <c r="R36" i="31"/>
  <c r="R36" i="30"/>
  <c r="R36" i="29"/>
  <c r="R36" i="28"/>
  <c r="R36" i="27"/>
  <c r="R36" i="26"/>
  <c r="R36" i="25"/>
  <c r="R36" i="24"/>
  <c r="R36" i="23"/>
  <c r="R36" i="22"/>
  <c r="R36" i="21"/>
  <c r="S38" i="34"/>
  <c r="R35" i="32"/>
  <c r="R35" i="31"/>
  <c r="R35" i="30"/>
  <c r="R35" i="29"/>
  <c r="R35" i="28"/>
  <c r="R35" i="27"/>
  <c r="R35" i="26"/>
  <c r="R35" i="25"/>
  <c r="R35" i="24"/>
  <c r="R35" i="23"/>
  <c r="R35" i="22"/>
  <c r="R35" i="21"/>
  <c r="J10" i="21"/>
  <c r="J9" i="21"/>
  <c r="J8" i="21"/>
  <c r="J7" i="21"/>
  <c r="J6" i="21"/>
  <c r="J5" i="21"/>
  <c r="J4" i="21"/>
  <c r="D35" i="67"/>
  <c r="C35" i="67"/>
  <c r="B35" i="67"/>
  <c r="D34" i="67"/>
  <c r="C34" i="67"/>
  <c r="B34" i="67"/>
  <c r="D33" i="67"/>
  <c r="C33" i="67"/>
  <c r="B33" i="67"/>
  <c r="D32" i="67"/>
  <c r="C32" i="67"/>
  <c r="B32" i="67"/>
  <c r="D31" i="67"/>
  <c r="C31" i="67"/>
  <c r="B31" i="67"/>
  <c r="D30" i="67"/>
  <c r="C30" i="67"/>
  <c r="B30" i="67"/>
  <c r="D29" i="67"/>
  <c r="C29" i="67"/>
  <c r="B29" i="67"/>
  <c r="D28" i="67"/>
  <c r="C28" i="67"/>
  <c r="B28" i="67"/>
  <c r="D27" i="67"/>
  <c r="C27" i="67"/>
  <c r="B27" i="67"/>
  <c r="D26" i="67"/>
  <c r="C26" i="67"/>
  <c r="B26" i="67"/>
  <c r="D25" i="67"/>
  <c r="C25" i="67"/>
  <c r="B25" i="67"/>
  <c r="D24" i="67"/>
  <c r="C24" i="67"/>
  <c r="B24" i="67"/>
  <c r="D23" i="67"/>
  <c r="C23" i="67"/>
  <c r="B23" i="67"/>
  <c r="D22" i="67"/>
  <c r="C22" i="67"/>
  <c r="B22" i="67"/>
  <c r="D21" i="67"/>
  <c r="C21" i="67"/>
  <c r="B21" i="67"/>
  <c r="D20" i="67"/>
  <c r="C20" i="67"/>
  <c r="B20" i="67"/>
  <c r="D19" i="67"/>
  <c r="C19" i="67"/>
  <c r="B19" i="67"/>
  <c r="D18" i="67"/>
  <c r="C18" i="67"/>
  <c r="B18" i="67"/>
  <c r="D17" i="67"/>
  <c r="C17" i="67"/>
  <c r="B17" i="67"/>
  <c r="D16" i="67"/>
  <c r="C16" i="67"/>
  <c r="B16" i="67"/>
  <c r="D15" i="67"/>
  <c r="C15" i="67"/>
  <c r="B15" i="67"/>
  <c r="D14" i="67"/>
  <c r="C14" i="67"/>
  <c r="B14" i="67"/>
  <c r="D13" i="67"/>
  <c r="C13" i="67"/>
  <c r="B13" i="67"/>
  <c r="D12" i="67"/>
  <c r="C12" i="67"/>
  <c r="B12" i="67"/>
  <c r="D11" i="67"/>
  <c r="C11" i="67"/>
  <c r="B11" i="67"/>
  <c r="D10" i="67"/>
  <c r="C10" i="67"/>
  <c r="B10" i="67"/>
  <c r="D9" i="67"/>
  <c r="C9" i="67"/>
  <c r="B9" i="67"/>
  <c r="D8" i="67"/>
  <c r="C8" i="67"/>
  <c r="B8" i="67"/>
  <c r="D7" i="67"/>
  <c r="C7" i="67"/>
  <c r="B7" i="67"/>
  <c r="D6" i="67"/>
  <c r="C6" i="67"/>
  <c r="B6" i="67"/>
  <c r="D5" i="67"/>
  <c r="C5" i="67"/>
  <c r="B5" i="67"/>
  <c r="D35" i="66"/>
  <c r="C35" i="66"/>
  <c r="B35" i="66"/>
  <c r="D34" i="66"/>
  <c r="C34" i="66"/>
  <c r="B34" i="66"/>
  <c r="D33" i="66"/>
  <c r="C33" i="66"/>
  <c r="B33" i="66"/>
  <c r="D32" i="66"/>
  <c r="C32" i="66"/>
  <c r="B32" i="66"/>
  <c r="D31" i="66"/>
  <c r="C31" i="66"/>
  <c r="B31" i="66"/>
  <c r="D30" i="66"/>
  <c r="C30" i="66"/>
  <c r="B30" i="66"/>
  <c r="D29" i="66"/>
  <c r="C29" i="66"/>
  <c r="B29" i="66"/>
  <c r="D28" i="66"/>
  <c r="C28" i="66"/>
  <c r="B28" i="66"/>
  <c r="D27" i="66"/>
  <c r="C27" i="66"/>
  <c r="B27" i="66"/>
  <c r="D26" i="66"/>
  <c r="C26" i="66"/>
  <c r="B26" i="66"/>
  <c r="D25" i="66"/>
  <c r="C25" i="66"/>
  <c r="B25" i="66"/>
  <c r="D24" i="66"/>
  <c r="C24" i="66"/>
  <c r="B24" i="66"/>
  <c r="D23" i="66"/>
  <c r="C23" i="66"/>
  <c r="B23" i="66"/>
  <c r="D22" i="66"/>
  <c r="C22" i="66"/>
  <c r="B22" i="66"/>
  <c r="D21" i="66"/>
  <c r="C21" i="66"/>
  <c r="B21" i="66"/>
  <c r="D20" i="66"/>
  <c r="C20" i="66"/>
  <c r="B20" i="66"/>
  <c r="D19" i="66"/>
  <c r="C19" i="66"/>
  <c r="B19" i="66"/>
  <c r="D18" i="66"/>
  <c r="C18" i="66"/>
  <c r="B18" i="66"/>
  <c r="D17" i="66"/>
  <c r="C17" i="66"/>
  <c r="B17" i="66"/>
  <c r="D16" i="66"/>
  <c r="C16" i="66"/>
  <c r="B16" i="66"/>
  <c r="D15" i="66"/>
  <c r="C15" i="66"/>
  <c r="B15" i="66"/>
  <c r="D14" i="66"/>
  <c r="C14" i="66"/>
  <c r="B14" i="66"/>
  <c r="D13" i="66"/>
  <c r="C13" i="66"/>
  <c r="B13" i="66"/>
  <c r="D12" i="66"/>
  <c r="C12" i="66"/>
  <c r="B12" i="66"/>
  <c r="D11" i="66"/>
  <c r="C11" i="66"/>
  <c r="B11" i="66"/>
  <c r="D10" i="66"/>
  <c r="C10" i="66"/>
  <c r="B10" i="66"/>
  <c r="D9" i="66"/>
  <c r="C9" i="66"/>
  <c r="B9" i="66"/>
  <c r="D8" i="66"/>
  <c r="C8" i="66"/>
  <c r="B8" i="66"/>
  <c r="D7" i="66"/>
  <c r="C7" i="66"/>
  <c r="B7" i="66"/>
  <c r="D6" i="66"/>
  <c r="C6" i="66"/>
  <c r="B6" i="66"/>
  <c r="D5" i="66"/>
  <c r="C5" i="66"/>
  <c r="B5" i="66"/>
  <c r="D35" i="65"/>
  <c r="C35" i="65"/>
  <c r="B35" i="65"/>
  <c r="D34" i="65"/>
  <c r="C34" i="65"/>
  <c r="B34" i="65"/>
  <c r="D33" i="65"/>
  <c r="C33" i="65"/>
  <c r="B33" i="65"/>
  <c r="D32" i="65"/>
  <c r="C32" i="65"/>
  <c r="B32" i="65"/>
  <c r="D31" i="65"/>
  <c r="C31" i="65"/>
  <c r="B31" i="65"/>
  <c r="D30" i="65"/>
  <c r="C30" i="65"/>
  <c r="B30" i="65"/>
  <c r="D29" i="65"/>
  <c r="C29" i="65"/>
  <c r="B29" i="65"/>
  <c r="D28" i="65"/>
  <c r="C28" i="65"/>
  <c r="B28" i="65"/>
  <c r="D27" i="65"/>
  <c r="C27" i="65"/>
  <c r="B27" i="65"/>
  <c r="D26" i="65"/>
  <c r="C26" i="65"/>
  <c r="B26" i="65"/>
  <c r="D25" i="65"/>
  <c r="C25" i="65"/>
  <c r="B25" i="65"/>
  <c r="D24" i="65"/>
  <c r="C24" i="65"/>
  <c r="B24" i="65"/>
  <c r="D23" i="65"/>
  <c r="C23" i="65"/>
  <c r="B23" i="65"/>
  <c r="D22" i="65"/>
  <c r="C22" i="65"/>
  <c r="B22" i="65"/>
  <c r="D21" i="65"/>
  <c r="C21" i="65"/>
  <c r="B21" i="65"/>
  <c r="D20" i="65"/>
  <c r="C20" i="65"/>
  <c r="B20" i="65"/>
  <c r="D19" i="65"/>
  <c r="C19" i="65"/>
  <c r="B19" i="65"/>
  <c r="D18" i="65"/>
  <c r="C18" i="65"/>
  <c r="B18" i="65"/>
  <c r="D17" i="65"/>
  <c r="C17" i="65"/>
  <c r="B17" i="65"/>
  <c r="D16" i="65"/>
  <c r="C16" i="65"/>
  <c r="B16" i="65"/>
  <c r="D15" i="65"/>
  <c r="C15" i="65"/>
  <c r="B15" i="65"/>
  <c r="D14" i="65"/>
  <c r="C14" i="65"/>
  <c r="B14" i="65"/>
  <c r="D13" i="65"/>
  <c r="C13" i="65"/>
  <c r="B13" i="65"/>
  <c r="D12" i="65"/>
  <c r="C12" i="65"/>
  <c r="B12" i="65"/>
  <c r="D11" i="65"/>
  <c r="C11" i="65"/>
  <c r="B11" i="65"/>
  <c r="D10" i="65"/>
  <c r="C10" i="65"/>
  <c r="B10" i="65"/>
  <c r="D9" i="65"/>
  <c r="C9" i="65"/>
  <c r="B9" i="65"/>
  <c r="D8" i="65"/>
  <c r="C8" i="65"/>
  <c r="B8" i="65"/>
  <c r="D7" i="65"/>
  <c r="C7" i="65"/>
  <c r="B7" i="65"/>
  <c r="D6" i="65"/>
  <c r="C6" i="65"/>
  <c r="B6" i="65"/>
  <c r="D5" i="65"/>
  <c r="C5" i="65"/>
  <c r="B5" i="65"/>
  <c r="D35" i="64"/>
  <c r="C35" i="64"/>
  <c r="B35" i="64"/>
  <c r="D34" i="64"/>
  <c r="C34" i="64"/>
  <c r="B34" i="64"/>
  <c r="D33" i="64"/>
  <c r="C33" i="64"/>
  <c r="B33" i="64"/>
  <c r="D32" i="64"/>
  <c r="C32" i="64"/>
  <c r="B32" i="64"/>
  <c r="D31" i="64"/>
  <c r="C31" i="64"/>
  <c r="B31" i="64"/>
  <c r="D30" i="64"/>
  <c r="C30" i="64"/>
  <c r="B30" i="64"/>
  <c r="D29" i="64"/>
  <c r="C29" i="64"/>
  <c r="B29" i="64"/>
  <c r="D28" i="64"/>
  <c r="C28" i="64"/>
  <c r="B28" i="64"/>
  <c r="D27" i="64"/>
  <c r="C27" i="64"/>
  <c r="B27" i="64"/>
  <c r="D26" i="64"/>
  <c r="C26" i="64"/>
  <c r="B26" i="64"/>
  <c r="D25" i="64"/>
  <c r="C25" i="64"/>
  <c r="B25" i="64"/>
  <c r="D24" i="64"/>
  <c r="C24" i="64"/>
  <c r="B24" i="64"/>
  <c r="D23" i="64"/>
  <c r="C23" i="64"/>
  <c r="B23" i="64"/>
  <c r="D22" i="64"/>
  <c r="C22" i="64"/>
  <c r="B22" i="64"/>
  <c r="D21" i="64"/>
  <c r="C21" i="64"/>
  <c r="B21" i="64"/>
  <c r="D20" i="64"/>
  <c r="C20" i="64"/>
  <c r="B20" i="64"/>
  <c r="D19" i="64"/>
  <c r="C19" i="64"/>
  <c r="B19" i="64"/>
  <c r="D18" i="64"/>
  <c r="C18" i="64"/>
  <c r="B18" i="64"/>
  <c r="D17" i="64"/>
  <c r="C17" i="64"/>
  <c r="B17" i="64"/>
  <c r="D16" i="64"/>
  <c r="C16" i="64"/>
  <c r="B16" i="64"/>
  <c r="D15" i="64"/>
  <c r="C15" i="64"/>
  <c r="B15" i="64"/>
  <c r="D14" i="64"/>
  <c r="C14" i="64"/>
  <c r="B14" i="64"/>
  <c r="D13" i="64"/>
  <c r="C13" i="64"/>
  <c r="B13" i="64"/>
  <c r="D12" i="64"/>
  <c r="C12" i="64"/>
  <c r="B12" i="64"/>
  <c r="D11" i="64"/>
  <c r="C11" i="64"/>
  <c r="B11" i="64"/>
  <c r="D10" i="64"/>
  <c r="C10" i="64"/>
  <c r="B10" i="64"/>
  <c r="D9" i="64"/>
  <c r="C9" i="64"/>
  <c r="B9" i="64"/>
  <c r="D8" i="64"/>
  <c r="C8" i="64"/>
  <c r="B8" i="64"/>
  <c r="D7" i="64"/>
  <c r="C7" i="64"/>
  <c r="B7" i="64"/>
  <c r="D6" i="64"/>
  <c r="C6" i="64"/>
  <c r="B6" i="64"/>
  <c r="D5" i="64"/>
  <c r="C5" i="64"/>
  <c r="B5" i="64"/>
  <c r="D35" i="63"/>
  <c r="C35" i="63"/>
  <c r="B35" i="63"/>
  <c r="D34" i="63"/>
  <c r="C34" i="63"/>
  <c r="B34" i="63"/>
  <c r="D33" i="63"/>
  <c r="C33" i="63"/>
  <c r="B33" i="63"/>
  <c r="D32" i="63"/>
  <c r="C32" i="63"/>
  <c r="B32" i="63"/>
  <c r="D31" i="63"/>
  <c r="C31" i="63"/>
  <c r="B31" i="63"/>
  <c r="D30" i="63"/>
  <c r="C30" i="63"/>
  <c r="B30" i="63"/>
  <c r="D29" i="63"/>
  <c r="C29" i="63"/>
  <c r="B29" i="63"/>
  <c r="D28" i="63"/>
  <c r="C28" i="63"/>
  <c r="B28" i="63"/>
  <c r="D27" i="63"/>
  <c r="C27" i="63"/>
  <c r="B27" i="63"/>
  <c r="D26" i="63"/>
  <c r="C26" i="63"/>
  <c r="B26" i="63"/>
  <c r="D25" i="63"/>
  <c r="C25" i="63"/>
  <c r="B25" i="63"/>
  <c r="D24" i="63"/>
  <c r="C24" i="63"/>
  <c r="B24" i="63"/>
  <c r="D23" i="63"/>
  <c r="C23" i="63"/>
  <c r="B23" i="63"/>
  <c r="D22" i="63"/>
  <c r="C22" i="63"/>
  <c r="B22" i="63"/>
  <c r="D21" i="63"/>
  <c r="C21" i="63"/>
  <c r="B21" i="63"/>
  <c r="D20" i="63"/>
  <c r="C20" i="63"/>
  <c r="B20" i="63"/>
  <c r="D19" i="63"/>
  <c r="C19" i="63"/>
  <c r="B19" i="63"/>
  <c r="D18" i="63"/>
  <c r="C18" i="63"/>
  <c r="B18" i="63"/>
  <c r="D17" i="63"/>
  <c r="C17" i="63"/>
  <c r="B17" i="63"/>
  <c r="D16" i="63"/>
  <c r="C16" i="63"/>
  <c r="B16" i="63"/>
  <c r="D15" i="63"/>
  <c r="C15" i="63"/>
  <c r="B15" i="63"/>
  <c r="D14" i="63"/>
  <c r="C14" i="63"/>
  <c r="B14" i="63"/>
  <c r="D13" i="63"/>
  <c r="C13" i="63"/>
  <c r="B13" i="63"/>
  <c r="D12" i="63"/>
  <c r="C12" i="63"/>
  <c r="B12" i="63"/>
  <c r="D11" i="63"/>
  <c r="C11" i="63"/>
  <c r="B11" i="63"/>
  <c r="D10" i="63"/>
  <c r="C10" i="63"/>
  <c r="B10" i="63"/>
  <c r="D9" i="63"/>
  <c r="C9" i="63"/>
  <c r="B9" i="63"/>
  <c r="D8" i="63"/>
  <c r="C8" i="63"/>
  <c r="B8" i="63"/>
  <c r="D7" i="63"/>
  <c r="C7" i="63"/>
  <c r="B7" i="63"/>
  <c r="D6" i="63"/>
  <c r="C6" i="63"/>
  <c r="B6" i="63"/>
  <c r="D5" i="63"/>
  <c r="C5" i="63"/>
  <c r="B5" i="63"/>
  <c r="D35" i="62"/>
  <c r="C35" i="62"/>
  <c r="B35" i="62"/>
  <c r="D34" i="62"/>
  <c r="C34" i="62"/>
  <c r="B34" i="62"/>
  <c r="D33" i="62"/>
  <c r="C33" i="62"/>
  <c r="B33" i="62"/>
  <c r="D32" i="62"/>
  <c r="C32" i="62"/>
  <c r="B32" i="62"/>
  <c r="D31" i="62"/>
  <c r="C31" i="62"/>
  <c r="B31" i="62"/>
  <c r="D30" i="62"/>
  <c r="C30" i="62"/>
  <c r="B30" i="62"/>
  <c r="D29" i="62"/>
  <c r="C29" i="62"/>
  <c r="B29" i="62"/>
  <c r="D28" i="62"/>
  <c r="C28" i="62"/>
  <c r="B28" i="6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D17" i="62"/>
  <c r="C17" i="62"/>
  <c r="B17" i="62"/>
  <c r="D16" i="62"/>
  <c r="C16" i="62"/>
  <c r="B16" i="62"/>
  <c r="D15" i="62"/>
  <c r="C15" i="62"/>
  <c r="B15" i="62"/>
  <c r="D14" i="62"/>
  <c r="C14" i="62"/>
  <c r="B14" i="62"/>
  <c r="D13" i="62"/>
  <c r="C13" i="62"/>
  <c r="B13" i="62"/>
  <c r="D12" i="62"/>
  <c r="C12" i="62"/>
  <c r="B12" i="62"/>
  <c r="D11" i="62"/>
  <c r="C11" i="62"/>
  <c r="B11" i="62"/>
  <c r="D10" i="62"/>
  <c r="C10" i="62"/>
  <c r="B10" i="62"/>
  <c r="D9" i="62"/>
  <c r="C9" i="62"/>
  <c r="B9" i="62"/>
  <c r="D8" i="62"/>
  <c r="C8" i="62"/>
  <c r="B8" i="62"/>
  <c r="D7" i="62"/>
  <c r="C7" i="62"/>
  <c r="B7" i="62"/>
  <c r="D6" i="62"/>
  <c r="C6" i="62"/>
  <c r="B6" i="62"/>
  <c r="D5" i="62"/>
  <c r="C5" i="62"/>
  <c r="B5" i="62"/>
  <c r="D35" i="61"/>
  <c r="C35" i="61"/>
  <c r="B35" i="61"/>
  <c r="D34" i="61"/>
  <c r="C34" i="61"/>
  <c r="B34" i="61"/>
  <c r="D33" i="61"/>
  <c r="C33" i="61"/>
  <c r="B33" i="61"/>
  <c r="D32" i="61"/>
  <c r="C32" i="61"/>
  <c r="B32" i="61"/>
  <c r="D31" i="61"/>
  <c r="C31" i="61"/>
  <c r="B31" i="61"/>
  <c r="D30" i="61"/>
  <c r="C30" i="61"/>
  <c r="B30" i="61"/>
  <c r="D29" i="61"/>
  <c r="C29" i="61"/>
  <c r="B29" i="61"/>
  <c r="D28" i="61"/>
  <c r="C28" i="61"/>
  <c r="B28" i="61"/>
  <c r="D27" i="61"/>
  <c r="C27" i="61"/>
  <c r="B27" i="61"/>
  <c r="D26" i="61"/>
  <c r="C26" i="61"/>
  <c r="B26" i="61"/>
  <c r="D25" i="61"/>
  <c r="C25" i="61"/>
  <c r="B25" i="61"/>
  <c r="D24" i="61"/>
  <c r="C24" i="61"/>
  <c r="B24" i="61"/>
  <c r="D23" i="61"/>
  <c r="C23" i="61"/>
  <c r="B23" i="61"/>
  <c r="B21" i="61"/>
  <c r="B22" i="61"/>
  <c r="D22" i="61"/>
  <c r="C22" i="61"/>
  <c r="D21" i="61"/>
  <c r="C21" i="61"/>
  <c r="D20" i="61"/>
  <c r="C20" i="61"/>
  <c r="B20" i="61"/>
  <c r="D19" i="61"/>
  <c r="C19" i="61"/>
  <c r="B19" i="61"/>
  <c r="D18" i="61"/>
  <c r="C18" i="61"/>
  <c r="B18" i="61"/>
  <c r="D17" i="61"/>
  <c r="C17" i="61"/>
  <c r="B17" i="61"/>
  <c r="D16" i="61"/>
  <c r="C16" i="61"/>
  <c r="B16" i="61"/>
  <c r="D15" i="61"/>
  <c r="C15" i="61"/>
  <c r="B15" i="61"/>
  <c r="D14" i="61"/>
  <c r="C14" i="61"/>
  <c r="B14" i="61"/>
  <c r="D13" i="61"/>
  <c r="C13" i="61"/>
  <c r="B13" i="61"/>
  <c r="D12" i="61"/>
  <c r="C12" i="61"/>
  <c r="B12" i="61"/>
  <c r="D11" i="61"/>
  <c r="C11" i="61"/>
  <c r="B11" i="61"/>
  <c r="D10" i="61"/>
  <c r="C10" i="61"/>
  <c r="B10" i="61"/>
  <c r="D9" i="61"/>
  <c r="C9" i="61"/>
  <c r="B9" i="61"/>
  <c r="D8" i="61"/>
  <c r="C8" i="61"/>
  <c r="B8" i="61"/>
  <c r="D7" i="61"/>
  <c r="C7" i="61"/>
  <c r="B7" i="61"/>
  <c r="D6" i="61"/>
  <c r="C6" i="61"/>
  <c r="B6" i="61"/>
  <c r="D5" i="61"/>
  <c r="C5" i="61"/>
  <c r="B5" i="61"/>
  <c r="D35" i="60"/>
  <c r="C35" i="60"/>
  <c r="D34" i="60"/>
  <c r="C34" i="60"/>
  <c r="D33" i="60"/>
  <c r="C33" i="60"/>
  <c r="D32" i="60"/>
  <c r="C32" i="60"/>
  <c r="D31" i="60"/>
  <c r="C31" i="60"/>
  <c r="D30" i="60"/>
  <c r="C30" i="60"/>
  <c r="D29" i="60"/>
  <c r="C29" i="60"/>
  <c r="D28" i="60"/>
  <c r="C28" i="60"/>
  <c r="D27" i="60"/>
  <c r="C27" i="60"/>
  <c r="D26" i="60"/>
  <c r="C26" i="60"/>
  <c r="B26" i="60"/>
  <c r="D25" i="60"/>
  <c r="C25" i="60"/>
  <c r="B25" i="60"/>
  <c r="D24" i="60"/>
  <c r="C24" i="60"/>
  <c r="B24" i="60"/>
  <c r="D23" i="60"/>
  <c r="C23" i="60"/>
  <c r="B23" i="60"/>
  <c r="D22" i="60"/>
  <c r="C22" i="60"/>
  <c r="B22" i="60"/>
  <c r="D21" i="60"/>
  <c r="C21" i="60"/>
  <c r="B21" i="60"/>
  <c r="D20" i="60"/>
  <c r="C20" i="60"/>
  <c r="B20" i="60"/>
  <c r="D19" i="60"/>
  <c r="C19" i="60"/>
  <c r="B19" i="60"/>
  <c r="D18" i="60"/>
  <c r="C18" i="60"/>
  <c r="B18" i="60"/>
  <c r="D17" i="60"/>
  <c r="C17" i="60"/>
  <c r="B17" i="60"/>
  <c r="D16" i="60"/>
  <c r="C16" i="60"/>
  <c r="B16" i="60"/>
  <c r="D15" i="60"/>
  <c r="C15" i="60"/>
  <c r="B15" i="60"/>
  <c r="D14" i="60"/>
  <c r="C14" i="60"/>
  <c r="B14" i="60"/>
  <c r="D13" i="60"/>
  <c r="C13" i="60"/>
  <c r="B13" i="60"/>
  <c r="D12" i="60"/>
  <c r="C12" i="60"/>
  <c r="B12" i="60"/>
  <c r="D11" i="60"/>
  <c r="C11" i="60"/>
  <c r="B11" i="60"/>
  <c r="D10" i="60"/>
  <c r="C10" i="60"/>
  <c r="B10" i="60"/>
  <c r="D9" i="60"/>
  <c r="C9" i="60"/>
  <c r="B9" i="60"/>
  <c r="D8" i="60"/>
  <c r="C8" i="60"/>
  <c r="B8" i="60"/>
  <c r="D7" i="60"/>
  <c r="C7" i="60"/>
  <c r="B7" i="60"/>
  <c r="D6" i="60"/>
  <c r="C6" i="60"/>
  <c r="B6" i="60"/>
  <c r="D5" i="60"/>
  <c r="C5" i="60"/>
  <c r="B5" i="60"/>
  <c r="D35" i="59"/>
  <c r="C35" i="59"/>
  <c r="D34" i="59"/>
  <c r="C34" i="59"/>
  <c r="D33" i="59"/>
  <c r="C33" i="59"/>
  <c r="D32" i="59"/>
  <c r="C32" i="59"/>
  <c r="D31" i="59"/>
  <c r="C31" i="59"/>
  <c r="D30" i="59"/>
  <c r="C30" i="59"/>
  <c r="D29" i="59"/>
  <c r="C29" i="59"/>
  <c r="D28" i="59"/>
  <c r="C28" i="59"/>
  <c r="D27" i="59"/>
  <c r="C27" i="59"/>
  <c r="D26" i="59"/>
  <c r="C26" i="59"/>
  <c r="D25" i="59"/>
  <c r="C25" i="59"/>
  <c r="D24" i="59"/>
  <c r="C24" i="59"/>
  <c r="D23" i="59"/>
  <c r="C23" i="59"/>
  <c r="D22" i="59"/>
  <c r="C22" i="59"/>
  <c r="D21" i="59"/>
  <c r="C21" i="59"/>
  <c r="D20" i="59"/>
  <c r="C20" i="59"/>
  <c r="D19" i="59"/>
  <c r="C19" i="59"/>
  <c r="D18" i="59"/>
  <c r="C18" i="59"/>
  <c r="D17" i="59"/>
  <c r="C17" i="59"/>
  <c r="D16" i="59"/>
  <c r="C16" i="59"/>
  <c r="D15" i="59"/>
  <c r="C15" i="59"/>
  <c r="D14" i="59"/>
  <c r="C14" i="59"/>
  <c r="D13" i="59"/>
  <c r="C13" i="59"/>
  <c r="D12" i="59"/>
  <c r="C12" i="59"/>
  <c r="D11" i="59"/>
  <c r="C11" i="59"/>
  <c r="D10" i="59"/>
  <c r="C10" i="59"/>
  <c r="D9" i="59"/>
  <c r="C9" i="59"/>
  <c r="D8" i="59"/>
  <c r="C8" i="59"/>
  <c r="D7" i="59"/>
  <c r="C7" i="59"/>
  <c r="D6" i="59"/>
  <c r="C6" i="59"/>
  <c r="D5" i="59"/>
  <c r="C5" i="59"/>
  <c r="B35" i="59"/>
  <c r="B34" i="59"/>
  <c r="B33" i="59"/>
  <c r="B32" i="59"/>
  <c r="B31" i="59"/>
  <c r="B30" i="59"/>
  <c r="B29" i="59"/>
  <c r="B28" i="59"/>
  <c r="B27" i="59"/>
  <c r="B26" i="59"/>
  <c r="B25" i="59"/>
  <c r="B24" i="59"/>
  <c r="B23" i="59"/>
  <c r="B22" i="59"/>
  <c r="B21" i="59"/>
  <c r="B20" i="59"/>
  <c r="B19" i="59"/>
  <c r="B18" i="59"/>
  <c r="B17" i="59"/>
  <c r="B16" i="59"/>
  <c r="B15" i="59"/>
  <c r="B14" i="59"/>
  <c r="B13" i="59"/>
  <c r="B12" i="59"/>
  <c r="B11" i="59"/>
  <c r="B10" i="59"/>
  <c r="B9" i="59"/>
  <c r="B8" i="59"/>
  <c r="B7" i="59"/>
  <c r="B6" i="59"/>
  <c r="B5" i="59"/>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B6" i="57"/>
  <c r="B5" i="57"/>
  <c r="B35" i="60"/>
  <c r="B34" i="60"/>
  <c r="B33" i="60"/>
  <c r="B32" i="60"/>
  <c r="B31" i="60"/>
  <c r="B30" i="60"/>
  <c r="B29" i="60"/>
  <c r="B28" i="60"/>
  <c r="B27" i="60"/>
  <c r="C54" i="18"/>
  <c r="C49" i="18"/>
  <c r="C68" i="18" s="1"/>
  <c r="C73" i="18" s="1"/>
  <c r="C43" i="18"/>
  <c r="C54" i="17"/>
  <c r="C49" i="17"/>
  <c r="C43" i="17"/>
  <c r="C54" i="16"/>
  <c r="C49" i="16"/>
  <c r="C43" i="16"/>
  <c r="C54" i="15"/>
  <c r="C49" i="15"/>
  <c r="C43" i="15"/>
  <c r="C54" i="14"/>
  <c r="C49" i="14"/>
  <c r="C68" i="14" s="1"/>
  <c r="C73" i="14" s="1"/>
  <c r="C43" i="14"/>
  <c r="C54" i="13"/>
  <c r="C49" i="13"/>
  <c r="C43" i="13"/>
  <c r="C54" i="12"/>
  <c r="C49" i="12"/>
  <c r="C43" i="12"/>
  <c r="C54" i="11"/>
  <c r="C49" i="11"/>
  <c r="C43" i="11"/>
  <c r="C54" i="10"/>
  <c r="C49" i="10"/>
  <c r="C43" i="10"/>
  <c r="C54" i="9"/>
  <c r="C49" i="9"/>
  <c r="C43" i="9"/>
  <c r="C54" i="8"/>
  <c r="C49" i="8"/>
  <c r="C43" i="8"/>
  <c r="E67" i="18"/>
  <c r="E69" i="52" s="1"/>
  <c r="C67" i="18"/>
  <c r="K66" i="18"/>
  <c r="F66" i="18"/>
  <c r="K65" i="18"/>
  <c r="F65" i="18"/>
  <c r="E34" i="67" s="1"/>
  <c r="BO34" i="67"/>
  <c r="K64" i="18"/>
  <c r="F64" i="18"/>
  <c r="E33" i="67" s="1"/>
  <c r="BO33" i="67" s="1"/>
  <c r="J64" i="18"/>
  <c r="L64" i="18" s="1"/>
  <c r="K63" i="18"/>
  <c r="F63" i="18"/>
  <c r="E32" i="67" s="1"/>
  <c r="BO32" i="67"/>
  <c r="F62" i="18"/>
  <c r="E31" i="67"/>
  <c r="BO31" i="67" s="1"/>
  <c r="K61" i="18"/>
  <c r="F61" i="18"/>
  <c r="E30" i="67" s="1"/>
  <c r="BO30" i="67" s="1"/>
  <c r="K60" i="18"/>
  <c r="F60" i="18"/>
  <c r="E29" i="67"/>
  <c r="BO29" i="67" s="1"/>
  <c r="K59" i="18"/>
  <c r="F59" i="18"/>
  <c r="E28" i="67"/>
  <c r="BO28" i="67" s="1"/>
  <c r="K58" i="18"/>
  <c r="F58" i="18"/>
  <c r="K57" i="18"/>
  <c r="F57" i="18"/>
  <c r="J57" i="18"/>
  <c r="L57" i="18" s="1"/>
  <c r="E54" i="18"/>
  <c r="K32" i="52"/>
  <c r="K53" i="18"/>
  <c r="F53" i="18"/>
  <c r="J53" i="18" s="1"/>
  <c r="L53" i="18" s="1"/>
  <c r="E25" i="67"/>
  <c r="BO25" i="67"/>
  <c r="K52" i="18"/>
  <c r="F52" i="18"/>
  <c r="J52" i="18" s="1"/>
  <c r="L52" i="18" s="1"/>
  <c r="E24" i="67"/>
  <c r="BO24" i="67" s="1"/>
  <c r="F51" i="18"/>
  <c r="E49" i="18"/>
  <c r="K50" i="52"/>
  <c r="K48" i="18"/>
  <c r="F48" i="18"/>
  <c r="J48" i="18" s="1"/>
  <c r="L48" i="18" s="1"/>
  <c r="E22" i="67"/>
  <c r="BO22" i="67" s="1"/>
  <c r="K47" i="18"/>
  <c r="F47" i="18"/>
  <c r="J47" i="18" s="1"/>
  <c r="L47" i="18" s="1"/>
  <c r="E21" i="67"/>
  <c r="BO21" i="67"/>
  <c r="F46" i="18"/>
  <c r="J46" i="18" s="1"/>
  <c r="L46" i="18" s="1"/>
  <c r="L49" i="18" s="1"/>
  <c r="H43" i="18"/>
  <c r="E43" i="18"/>
  <c r="E68" i="52"/>
  <c r="K42" i="18"/>
  <c r="F42" i="18"/>
  <c r="J42" i="18" s="1"/>
  <c r="L42" i="18" s="1"/>
  <c r="E19" i="67"/>
  <c r="BO19" i="67" s="1"/>
  <c r="K41" i="18"/>
  <c r="F41" i="18"/>
  <c r="K40" i="18"/>
  <c r="F40" i="18"/>
  <c r="J40" i="18" s="1"/>
  <c r="L40" i="18" s="1"/>
  <c r="E17" i="67"/>
  <c r="BO17" i="67" s="1"/>
  <c r="K39" i="18"/>
  <c r="F39" i="18"/>
  <c r="K38" i="18"/>
  <c r="F38" i="18"/>
  <c r="J38" i="18" s="1"/>
  <c r="L38" i="18" s="1"/>
  <c r="E15" i="67"/>
  <c r="BO15" i="67" s="1"/>
  <c r="K37" i="18"/>
  <c r="F37" i="18"/>
  <c r="K36" i="18"/>
  <c r="F36" i="18"/>
  <c r="J36" i="18" s="1"/>
  <c r="L36" i="18" s="1"/>
  <c r="E13" i="67"/>
  <c r="BO13" i="67" s="1"/>
  <c r="K35" i="18"/>
  <c r="F35" i="18"/>
  <c r="K34" i="18"/>
  <c r="F34" i="18"/>
  <c r="J34" i="18" s="1"/>
  <c r="L34" i="18" s="1"/>
  <c r="E11" i="67"/>
  <c r="BO11" i="67" s="1"/>
  <c r="K33" i="18"/>
  <c r="F33" i="18"/>
  <c r="J33" i="18" s="1"/>
  <c r="L33" i="18" s="1"/>
  <c r="K32" i="18"/>
  <c r="F32" i="18"/>
  <c r="J32" i="18" s="1"/>
  <c r="L32" i="18" s="1"/>
  <c r="F31" i="18"/>
  <c r="F30" i="18"/>
  <c r="J30" i="18"/>
  <c r="F29" i="18"/>
  <c r="J29" i="18"/>
  <c r="L29" i="18" s="1"/>
  <c r="F28" i="18"/>
  <c r="J28" i="18"/>
  <c r="D24" i="18"/>
  <c r="G19" i="18"/>
  <c r="E67" i="17"/>
  <c r="E69" i="51" s="1"/>
  <c r="C67" i="17"/>
  <c r="K66" i="17"/>
  <c r="F66" i="17"/>
  <c r="E35" i="66"/>
  <c r="BO35" i="66"/>
  <c r="K65" i="17"/>
  <c r="F65" i="17"/>
  <c r="E34" i="66"/>
  <c r="BO34" i="66"/>
  <c r="K64" i="17"/>
  <c r="F64" i="17"/>
  <c r="E33" i="66" s="1"/>
  <c r="BO33" i="66"/>
  <c r="K63" i="17"/>
  <c r="F63" i="17"/>
  <c r="E32" i="66"/>
  <c r="BO32" i="66"/>
  <c r="K62" i="17"/>
  <c r="F62" i="17"/>
  <c r="E31" i="66"/>
  <c r="BO31" i="66"/>
  <c r="K61" i="17"/>
  <c r="F61" i="17"/>
  <c r="E30" i="66" s="1"/>
  <c r="BO30" i="66" s="1"/>
  <c r="K60" i="17"/>
  <c r="F60" i="17"/>
  <c r="E29" i="66"/>
  <c r="BO29" i="66"/>
  <c r="K59" i="17"/>
  <c r="F59" i="17"/>
  <c r="E28" i="66"/>
  <c r="BO28" i="66"/>
  <c r="K58" i="17"/>
  <c r="F58" i="17"/>
  <c r="E27" i="66" s="1"/>
  <c r="BO27" i="66" s="1"/>
  <c r="K57" i="17"/>
  <c r="F57" i="17"/>
  <c r="J57" i="17"/>
  <c r="L57" i="17"/>
  <c r="E54" i="17"/>
  <c r="K32" i="51"/>
  <c r="K53" i="17"/>
  <c r="F53" i="17"/>
  <c r="E25" i="66" s="1"/>
  <c r="BO25" i="66" s="1"/>
  <c r="K52" i="17"/>
  <c r="K54" i="17" s="1"/>
  <c r="F52" i="17"/>
  <c r="E24" i="66" s="1"/>
  <c r="BO24" i="66" s="1"/>
  <c r="K51" i="17"/>
  <c r="F51" i="17"/>
  <c r="J51" i="17"/>
  <c r="L51" i="17"/>
  <c r="E49" i="17"/>
  <c r="K50" i="51" s="1"/>
  <c r="K48" i="17"/>
  <c r="F48" i="17"/>
  <c r="K47" i="17"/>
  <c r="F47" i="17"/>
  <c r="E21" i="66"/>
  <c r="BO21" i="66" s="1"/>
  <c r="F46" i="17"/>
  <c r="J46" i="17"/>
  <c r="H43" i="17"/>
  <c r="E43" i="17"/>
  <c r="E68" i="51" s="1"/>
  <c r="C68" i="17"/>
  <c r="C73" i="17" s="1"/>
  <c r="K42" i="17"/>
  <c r="F42" i="17"/>
  <c r="J42" i="17" s="1"/>
  <c r="L42" i="17" s="1"/>
  <c r="E19" i="66"/>
  <c r="BO19" i="66"/>
  <c r="K41" i="17"/>
  <c r="F41" i="17"/>
  <c r="J41" i="17"/>
  <c r="L41" i="17" s="1"/>
  <c r="K40" i="17"/>
  <c r="F40" i="17"/>
  <c r="J40" i="17" s="1"/>
  <c r="L40" i="17" s="1"/>
  <c r="E17" i="66"/>
  <c r="BO17" i="66"/>
  <c r="K39" i="17"/>
  <c r="F39" i="17"/>
  <c r="E16" i="66" s="1"/>
  <c r="BO16" i="66" s="1"/>
  <c r="J39" i="17"/>
  <c r="L39" i="17" s="1"/>
  <c r="K38" i="17"/>
  <c r="F38" i="17"/>
  <c r="J38" i="17" s="1"/>
  <c r="L38" i="17" s="1"/>
  <c r="E15" i="66"/>
  <c r="BO15" i="66"/>
  <c r="K37" i="17"/>
  <c r="K43" i="17" s="1"/>
  <c r="F37" i="17"/>
  <c r="E14" i="66" s="1"/>
  <c r="BO14" i="66" s="1"/>
  <c r="J37" i="17"/>
  <c r="L37" i="17" s="1"/>
  <c r="K36" i="17"/>
  <c r="F36" i="17"/>
  <c r="J36" i="17" s="1"/>
  <c r="L36" i="17" s="1"/>
  <c r="E13" i="66"/>
  <c r="BO13" i="66"/>
  <c r="K35" i="17"/>
  <c r="F35" i="17"/>
  <c r="J35" i="17"/>
  <c r="L35" i="17" s="1"/>
  <c r="K34" i="17"/>
  <c r="F34" i="17"/>
  <c r="J34" i="17" s="1"/>
  <c r="L34" i="17" s="1"/>
  <c r="E11" i="66"/>
  <c r="BO11" i="66"/>
  <c r="K33" i="17"/>
  <c r="F33" i="17"/>
  <c r="J33" i="17" s="1"/>
  <c r="L33" i="17" s="1"/>
  <c r="K32" i="17"/>
  <c r="F32" i="17"/>
  <c r="J32" i="17"/>
  <c r="L32" i="17" s="1"/>
  <c r="F31" i="17"/>
  <c r="J31" i="17"/>
  <c r="F30" i="17"/>
  <c r="J30" i="17"/>
  <c r="F29" i="17"/>
  <c r="G29" i="17" s="1"/>
  <c r="J29" i="17"/>
  <c r="L29" i="17" s="1"/>
  <c r="F28" i="17"/>
  <c r="J28" i="17" s="1"/>
  <c r="D24" i="17"/>
  <c r="G19" i="17"/>
  <c r="E67" i="16"/>
  <c r="E69" i="50" s="1"/>
  <c r="C67" i="16"/>
  <c r="K66" i="16"/>
  <c r="F66" i="16"/>
  <c r="E35" i="65"/>
  <c r="BO35" i="65"/>
  <c r="K65" i="16"/>
  <c r="F65" i="16"/>
  <c r="E34" i="65" s="1"/>
  <c r="BO34" i="65"/>
  <c r="K64" i="16"/>
  <c r="F64" i="16"/>
  <c r="E33" i="65" s="1"/>
  <c r="BO33" i="65" s="1"/>
  <c r="K63" i="16"/>
  <c r="F63" i="16"/>
  <c r="E32" i="65"/>
  <c r="BO32" i="65"/>
  <c r="K62" i="16"/>
  <c r="F62" i="16"/>
  <c r="E31" i="65" s="1"/>
  <c r="BO31" i="65"/>
  <c r="K61" i="16"/>
  <c r="F61" i="16"/>
  <c r="E30" i="65" s="1"/>
  <c r="BO30" i="65" s="1"/>
  <c r="K60" i="16"/>
  <c r="F60" i="16"/>
  <c r="E29" i="65"/>
  <c r="BO29" i="65"/>
  <c r="K59" i="16"/>
  <c r="F59" i="16"/>
  <c r="E28" i="65" s="1"/>
  <c r="BO28" i="65" s="1"/>
  <c r="K58" i="16"/>
  <c r="F58" i="16"/>
  <c r="E27" i="65" s="1"/>
  <c r="BO27" i="65" s="1"/>
  <c r="K57" i="16"/>
  <c r="F57" i="16"/>
  <c r="J57" i="16"/>
  <c r="L57" i="16"/>
  <c r="E54" i="16"/>
  <c r="K32" i="50" s="1"/>
  <c r="K53" i="16"/>
  <c r="F53" i="16"/>
  <c r="E25" i="65"/>
  <c r="BO25" i="65" s="1"/>
  <c r="K52" i="16"/>
  <c r="F52" i="16"/>
  <c r="E24" i="65" s="1"/>
  <c r="BO24" i="65" s="1"/>
  <c r="K51" i="16"/>
  <c r="K54" i="16"/>
  <c r="F51" i="16"/>
  <c r="J51" i="16" s="1"/>
  <c r="L51" i="16"/>
  <c r="E49" i="16"/>
  <c r="K50" i="50"/>
  <c r="K48" i="16"/>
  <c r="F48" i="16"/>
  <c r="E22" i="65" s="1"/>
  <c r="BO22" i="65" s="1"/>
  <c r="K47" i="16"/>
  <c r="F47" i="16"/>
  <c r="E21" i="65" s="1"/>
  <c r="BO21" i="65" s="1"/>
  <c r="F46" i="16"/>
  <c r="J46" i="16"/>
  <c r="H43" i="16"/>
  <c r="E43" i="16"/>
  <c r="E68" i="50" s="1"/>
  <c r="C68" i="16"/>
  <c r="C73" i="16"/>
  <c r="K42" i="16"/>
  <c r="F42" i="16"/>
  <c r="E19" i="65"/>
  <c r="BO19" i="65" s="1"/>
  <c r="J42" i="16"/>
  <c r="L42" i="16" s="1"/>
  <c r="K41" i="16"/>
  <c r="F41" i="16"/>
  <c r="E18" i="65"/>
  <c r="BO18" i="65" s="1"/>
  <c r="J41" i="16"/>
  <c r="L41" i="16"/>
  <c r="K40" i="16"/>
  <c r="F40" i="16"/>
  <c r="E17" i="65"/>
  <c r="BO17" i="65"/>
  <c r="J40" i="16"/>
  <c r="L40" i="16" s="1"/>
  <c r="K39" i="16"/>
  <c r="F39" i="16"/>
  <c r="E16" i="65"/>
  <c r="BO16" i="65" s="1"/>
  <c r="J39" i="16"/>
  <c r="L39" i="16"/>
  <c r="K38" i="16"/>
  <c r="F38" i="16"/>
  <c r="E15" i="65"/>
  <c r="BO15" i="65"/>
  <c r="J38" i="16"/>
  <c r="L38" i="16"/>
  <c r="K37" i="16"/>
  <c r="F37" i="16"/>
  <c r="E14" i="65"/>
  <c r="BO14" i="65" s="1"/>
  <c r="J37" i="16"/>
  <c r="L37" i="16"/>
  <c r="K36" i="16"/>
  <c r="F36" i="16"/>
  <c r="E13" i="65"/>
  <c r="BO13" i="65"/>
  <c r="J36" i="16"/>
  <c r="L36" i="16" s="1"/>
  <c r="K35" i="16"/>
  <c r="F35" i="16"/>
  <c r="E12" i="65"/>
  <c r="BO12" i="65"/>
  <c r="J35" i="16"/>
  <c r="L35" i="16"/>
  <c r="K34" i="16"/>
  <c r="F34" i="16"/>
  <c r="E11" i="65" s="1"/>
  <c r="BO11" i="65" s="1"/>
  <c r="K33" i="16"/>
  <c r="F33" i="16"/>
  <c r="J33" i="16" s="1"/>
  <c r="L33" i="16" s="1"/>
  <c r="K32" i="16"/>
  <c r="F32" i="16"/>
  <c r="J32" i="16"/>
  <c r="L32" i="16"/>
  <c r="F31" i="16"/>
  <c r="J31" i="16"/>
  <c r="L31" i="16" s="1"/>
  <c r="F30" i="16"/>
  <c r="J30" i="16" s="1"/>
  <c r="L30" i="16" s="1"/>
  <c r="F29" i="16"/>
  <c r="J29" i="16" s="1"/>
  <c r="F28" i="16"/>
  <c r="J28" i="16"/>
  <c r="D24" i="16"/>
  <c r="G19" i="16"/>
  <c r="E67" i="15"/>
  <c r="E69" i="49"/>
  <c r="C67" i="15"/>
  <c r="C68" i="15" s="1"/>
  <c r="C73" i="15" s="1"/>
  <c r="K66" i="15"/>
  <c r="F66" i="15"/>
  <c r="K65" i="15"/>
  <c r="F65" i="15"/>
  <c r="K64" i="15"/>
  <c r="F64" i="15"/>
  <c r="K63" i="15"/>
  <c r="F63" i="15"/>
  <c r="K62" i="15"/>
  <c r="F62" i="15"/>
  <c r="K61" i="15"/>
  <c r="F61" i="15"/>
  <c r="G61" i="15" s="1"/>
  <c r="G67" i="15" s="1"/>
  <c r="K60" i="15"/>
  <c r="F60" i="15"/>
  <c r="G60" i="15" s="1"/>
  <c r="K59" i="15"/>
  <c r="F59" i="15"/>
  <c r="K58" i="15"/>
  <c r="F58" i="15"/>
  <c r="K57" i="15"/>
  <c r="F57" i="15"/>
  <c r="J57" i="15"/>
  <c r="L57" i="15"/>
  <c r="E54" i="15"/>
  <c r="K32" i="49"/>
  <c r="K53" i="15"/>
  <c r="K54" i="15" s="1"/>
  <c r="F53" i="15"/>
  <c r="K52" i="15"/>
  <c r="F52" i="15"/>
  <c r="E24" i="64" s="1"/>
  <c r="BO24" i="64" s="1"/>
  <c r="K51" i="15"/>
  <c r="F51" i="15"/>
  <c r="J51" i="15"/>
  <c r="L51" i="15"/>
  <c r="E49" i="15"/>
  <c r="K50" i="49"/>
  <c r="K48" i="15"/>
  <c r="F48" i="15"/>
  <c r="E22" i="64" s="1"/>
  <c r="BO22" i="64" s="1"/>
  <c r="K47" i="15"/>
  <c r="F47" i="15"/>
  <c r="E21" i="64"/>
  <c r="BO21" i="64"/>
  <c r="F46" i="15"/>
  <c r="J46" i="15"/>
  <c r="H43" i="15"/>
  <c r="E43" i="15"/>
  <c r="E68" i="49" s="1"/>
  <c r="K42" i="15"/>
  <c r="F42" i="15"/>
  <c r="E19" i="64" s="1"/>
  <c r="BO19" i="64" s="1"/>
  <c r="J42" i="15"/>
  <c r="L42" i="15"/>
  <c r="K41" i="15"/>
  <c r="F41" i="15"/>
  <c r="E18" i="64"/>
  <c r="BO18" i="64" s="1"/>
  <c r="K40" i="15"/>
  <c r="F40" i="15"/>
  <c r="E17" i="64" s="1"/>
  <c r="BO17" i="64" s="1"/>
  <c r="J40" i="15"/>
  <c r="L40" i="15"/>
  <c r="K39" i="15"/>
  <c r="F39" i="15"/>
  <c r="J39" i="15" s="1"/>
  <c r="L39" i="15" s="1"/>
  <c r="E16" i="64"/>
  <c r="BO16" i="64" s="1"/>
  <c r="K38" i="15"/>
  <c r="F38" i="15"/>
  <c r="E15" i="64" s="1"/>
  <c r="BO15" i="64" s="1"/>
  <c r="J38" i="15"/>
  <c r="L38" i="15" s="1"/>
  <c r="K37" i="15"/>
  <c r="F37" i="15"/>
  <c r="E14" i="64" s="1"/>
  <c r="BO14" i="64" s="1"/>
  <c r="K36" i="15"/>
  <c r="F36" i="15"/>
  <c r="E13" i="64" s="1"/>
  <c r="BO13" i="64" s="1"/>
  <c r="J36" i="15"/>
  <c r="L36" i="15"/>
  <c r="K35" i="15"/>
  <c r="F35" i="15"/>
  <c r="J35" i="15" s="1"/>
  <c r="L35" i="15" s="1"/>
  <c r="E12" i="64"/>
  <c r="BO12" i="64" s="1"/>
  <c r="K34" i="15"/>
  <c r="F34" i="15"/>
  <c r="E11" i="64" s="1"/>
  <c r="BO11" i="64" s="1"/>
  <c r="J34" i="15"/>
  <c r="L34" i="15" s="1"/>
  <c r="K33" i="15"/>
  <c r="F33" i="15"/>
  <c r="E10" i="64" s="1"/>
  <c r="J33" i="15"/>
  <c r="L33" i="15" s="1"/>
  <c r="K32" i="15"/>
  <c r="F32" i="15"/>
  <c r="J32" i="15" s="1"/>
  <c r="L32" i="15" s="1"/>
  <c r="F31" i="15"/>
  <c r="J31" i="15"/>
  <c r="F30" i="15"/>
  <c r="G30" i="15" s="1"/>
  <c r="J30" i="15"/>
  <c r="L30" i="15" s="1"/>
  <c r="F29" i="15"/>
  <c r="G29" i="15" s="1"/>
  <c r="J29" i="15"/>
  <c r="L29" i="15" s="1"/>
  <c r="F28" i="15"/>
  <c r="D24" i="15"/>
  <c r="G19" i="15"/>
  <c r="E67" i="14"/>
  <c r="E69" i="48"/>
  <c r="C67" i="14"/>
  <c r="K66" i="14"/>
  <c r="F66" i="14"/>
  <c r="G66" i="14" s="1"/>
  <c r="E35" i="63"/>
  <c r="BO35" i="63"/>
  <c r="K65" i="14"/>
  <c r="F65" i="14"/>
  <c r="K64" i="14"/>
  <c r="F64" i="14"/>
  <c r="E33" i="63"/>
  <c r="BO33" i="63" s="1"/>
  <c r="K63" i="14"/>
  <c r="F63" i="14"/>
  <c r="E32" i="63"/>
  <c r="BO32" i="63"/>
  <c r="K62" i="14"/>
  <c r="F62" i="14"/>
  <c r="K61" i="14"/>
  <c r="F61" i="14"/>
  <c r="E30" i="63"/>
  <c r="BO30" i="63" s="1"/>
  <c r="K60" i="14"/>
  <c r="F60" i="14"/>
  <c r="G60" i="14" s="1"/>
  <c r="E29" i="63"/>
  <c r="BO29" i="63"/>
  <c r="K59" i="14"/>
  <c r="F59" i="14"/>
  <c r="E28" i="63" s="1"/>
  <c r="BO28" i="63" s="1"/>
  <c r="K58" i="14"/>
  <c r="F58" i="14"/>
  <c r="E27" i="63"/>
  <c r="BO27" i="63" s="1"/>
  <c r="K57" i="14"/>
  <c r="K67" i="14"/>
  <c r="F57" i="14"/>
  <c r="E54" i="14"/>
  <c r="K53" i="14"/>
  <c r="F53" i="14"/>
  <c r="E25" i="63" s="1"/>
  <c r="BO25" i="63" s="1"/>
  <c r="K52" i="14"/>
  <c r="F52" i="14"/>
  <c r="E24" i="63"/>
  <c r="BO24" i="63"/>
  <c r="K51" i="14"/>
  <c r="K54" i="14"/>
  <c r="F51" i="14"/>
  <c r="E49" i="14"/>
  <c r="K50" i="48" s="1"/>
  <c r="K48" i="14"/>
  <c r="F48" i="14"/>
  <c r="E22" i="63"/>
  <c r="BO22" i="63"/>
  <c r="K47" i="14"/>
  <c r="F47" i="14"/>
  <c r="G47" i="14" s="1"/>
  <c r="E21" i="63"/>
  <c r="BO21" i="63"/>
  <c r="F46" i="14"/>
  <c r="J46" i="14"/>
  <c r="H43" i="14"/>
  <c r="E43" i="14"/>
  <c r="E68" i="48"/>
  <c r="K42" i="14"/>
  <c r="F42" i="14"/>
  <c r="E19" i="63" s="1"/>
  <c r="BO19" i="63" s="1"/>
  <c r="J42" i="14"/>
  <c r="L42" i="14" s="1"/>
  <c r="K41" i="14"/>
  <c r="F41" i="14"/>
  <c r="E18" i="63" s="1"/>
  <c r="BO18" i="63" s="1"/>
  <c r="J41" i="14"/>
  <c r="L41" i="14"/>
  <c r="K40" i="14"/>
  <c r="F40" i="14"/>
  <c r="G40" i="14" s="1"/>
  <c r="K39" i="14"/>
  <c r="F39" i="14"/>
  <c r="E16" i="63" s="1"/>
  <c r="BO16" i="63" s="1"/>
  <c r="J39" i="14"/>
  <c r="L39" i="14"/>
  <c r="K38" i="14"/>
  <c r="F38" i="14"/>
  <c r="E15" i="63" s="1"/>
  <c r="BO15" i="63" s="1"/>
  <c r="K37" i="14"/>
  <c r="F37" i="14"/>
  <c r="E14" i="63" s="1"/>
  <c r="BO14" i="63" s="1"/>
  <c r="J37" i="14"/>
  <c r="L37" i="14"/>
  <c r="K36" i="14"/>
  <c r="F36" i="14"/>
  <c r="E13" i="63"/>
  <c r="BO13" i="63" s="1"/>
  <c r="J36" i="14"/>
  <c r="L36" i="14" s="1"/>
  <c r="K35" i="14"/>
  <c r="F35" i="14"/>
  <c r="E12" i="63" s="1"/>
  <c r="BO12" i="63" s="1"/>
  <c r="J35" i="14"/>
  <c r="L35" i="14"/>
  <c r="K34" i="14"/>
  <c r="F34" i="14"/>
  <c r="G34" i="14" s="1"/>
  <c r="J34" i="14"/>
  <c r="L34" i="14" s="1"/>
  <c r="K33" i="14"/>
  <c r="F33" i="14"/>
  <c r="J33" i="14" s="1"/>
  <c r="L33" i="14" s="1"/>
  <c r="K32" i="14"/>
  <c r="F32" i="14"/>
  <c r="J32" i="14"/>
  <c r="L32" i="14" s="1"/>
  <c r="F31" i="14"/>
  <c r="J31" i="14"/>
  <c r="F30" i="14"/>
  <c r="F29" i="14"/>
  <c r="J29" i="14" s="1"/>
  <c r="F28" i="14"/>
  <c r="J28" i="14"/>
  <c r="D24" i="14"/>
  <c r="G19" i="14"/>
  <c r="E67" i="13"/>
  <c r="E69" i="47"/>
  <c r="C67" i="13"/>
  <c r="K66" i="13"/>
  <c r="F66" i="13"/>
  <c r="E35" i="62" s="1"/>
  <c r="BO35" i="62" s="1"/>
  <c r="K65" i="13"/>
  <c r="F65" i="13"/>
  <c r="E34" i="62"/>
  <c r="BO34" i="62" s="1"/>
  <c r="K64" i="13"/>
  <c r="F64" i="13"/>
  <c r="E33" i="62"/>
  <c r="BO33" i="62"/>
  <c r="K63" i="13"/>
  <c r="F63" i="13"/>
  <c r="K62" i="13"/>
  <c r="F62" i="13"/>
  <c r="E31" i="62"/>
  <c r="BO31" i="62" s="1"/>
  <c r="K61" i="13"/>
  <c r="F61" i="13"/>
  <c r="G61" i="13" s="1"/>
  <c r="K60" i="13"/>
  <c r="F60" i="13"/>
  <c r="K59" i="13"/>
  <c r="F59" i="13"/>
  <c r="E28" i="62"/>
  <c r="BO28" i="62" s="1"/>
  <c r="K58" i="13"/>
  <c r="F58" i="13"/>
  <c r="E27" i="62" s="1"/>
  <c r="BO27" i="62" s="1"/>
  <c r="K57" i="13"/>
  <c r="F57" i="13"/>
  <c r="J57" i="13"/>
  <c r="L57" i="13" s="1"/>
  <c r="E54" i="13"/>
  <c r="K32" i="47"/>
  <c r="K53" i="13"/>
  <c r="F53" i="13"/>
  <c r="E25" i="62"/>
  <c r="BO25" i="62" s="1"/>
  <c r="K52" i="13"/>
  <c r="F52" i="13"/>
  <c r="E24" i="62"/>
  <c r="BO24" i="62" s="1"/>
  <c r="K51" i="13"/>
  <c r="K54" i="13" s="1"/>
  <c r="F51" i="13"/>
  <c r="J51" i="13"/>
  <c r="L51" i="13" s="1"/>
  <c r="E49" i="13"/>
  <c r="K50" i="47"/>
  <c r="K48" i="13"/>
  <c r="F48" i="13"/>
  <c r="E22" i="62"/>
  <c r="BO22" i="62" s="1"/>
  <c r="K47" i="13"/>
  <c r="F47" i="13"/>
  <c r="E21" i="62" s="1"/>
  <c r="BO21" i="62" s="1"/>
  <c r="F46" i="13"/>
  <c r="J46" i="13" s="1"/>
  <c r="H43" i="13"/>
  <c r="E43" i="13"/>
  <c r="E68" i="47"/>
  <c r="C68" i="13"/>
  <c r="C73" i="13" s="1"/>
  <c r="K42" i="13"/>
  <c r="F42" i="13"/>
  <c r="E19" i="62"/>
  <c r="BO19" i="62" s="1"/>
  <c r="J42" i="13"/>
  <c r="L42" i="13"/>
  <c r="K41" i="13"/>
  <c r="F41" i="13"/>
  <c r="E18" i="62"/>
  <c r="BO18" i="62"/>
  <c r="J41" i="13"/>
  <c r="L41" i="13"/>
  <c r="K40" i="13"/>
  <c r="F40" i="13"/>
  <c r="E17" i="62"/>
  <c r="BO17" i="62" s="1"/>
  <c r="J40" i="13"/>
  <c r="L40" i="13"/>
  <c r="K39" i="13"/>
  <c r="F39" i="13"/>
  <c r="E16" i="62"/>
  <c r="BO16" i="62" s="1"/>
  <c r="J39" i="13"/>
  <c r="L39" i="13"/>
  <c r="K38" i="13"/>
  <c r="F38" i="13"/>
  <c r="E15" i="62"/>
  <c r="BO15" i="62" s="1"/>
  <c r="J38" i="13"/>
  <c r="L38" i="13"/>
  <c r="K37" i="13"/>
  <c r="F37" i="13"/>
  <c r="E14" i="62"/>
  <c r="BO14" i="62"/>
  <c r="J37" i="13"/>
  <c r="L37" i="13"/>
  <c r="K36" i="13"/>
  <c r="F36" i="13"/>
  <c r="E13" i="62"/>
  <c r="BO13" i="62" s="1"/>
  <c r="J36" i="13"/>
  <c r="L36" i="13"/>
  <c r="K35" i="13"/>
  <c r="F35" i="13"/>
  <c r="E12" i="62"/>
  <c r="BO12" i="62"/>
  <c r="J35" i="13"/>
  <c r="L35" i="13" s="1"/>
  <c r="K34" i="13"/>
  <c r="F34" i="13"/>
  <c r="E11" i="62"/>
  <c r="BO11" i="62" s="1"/>
  <c r="J34" i="13"/>
  <c r="L34" i="13"/>
  <c r="K33" i="13"/>
  <c r="F33" i="13"/>
  <c r="J33" i="13"/>
  <c r="L33" i="13" s="1"/>
  <c r="K32" i="13"/>
  <c r="F32" i="13"/>
  <c r="E9" i="62" s="1"/>
  <c r="BO9" i="62" s="1"/>
  <c r="F31" i="13"/>
  <c r="J31" i="13" s="1"/>
  <c r="L31" i="13" s="1"/>
  <c r="F30" i="13"/>
  <c r="J30" i="13"/>
  <c r="F29" i="13"/>
  <c r="J29" i="13"/>
  <c r="F28" i="13"/>
  <c r="J28" i="13"/>
  <c r="D24" i="13"/>
  <c r="G19" i="13"/>
  <c r="E67" i="12"/>
  <c r="E69" i="46" s="1"/>
  <c r="C67" i="12"/>
  <c r="K66" i="12"/>
  <c r="F66" i="12"/>
  <c r="E35" i="61"/>
  <c r="BO35" i="61" s="1"/>
  <c r="K65" i="12"/>
  <c r="F65" i="12"/>
  <c r="G65" i="12" s="1"/>
  <c r="E34" i="61"/>
  <c r="BO34" i="61" s="1"/>
  <c r="K64" i="12"/>
  <c r="F64" i="12"/>
  <c r="E33" i="61" s="1"/>
  <c r="BO33" i="61" s="1"/>
  <c r="K63" i="12"/>
  <c r="F63" i="12"/>
  <c r="E32" i="61"/>
  <c r="BO32" i="61" s="1"/>
  <c r="K62" i="12"/>
  <c r="F62" i="12"/>
  <c r="E31" i="61" s="1"/>
  <c r="BO31" i="61"/>
  <c r="K61" i="12"/>
  <c r="F61" i="12"/>
  <c r="K60" i="12"/>
  <c r="F60" i="12"/>
  <c r="E29" i="61"/>
  <c r="BO29" i="61" s="1"/>
  <c r="K59" i="12"/>
  <c r="F59" i="12"/>
  <c r="E28" i="61"/>
  <c r="BO28" i="61" s="1"/>
  <c r="K58" i="12"/>
  <c r="F58" i="12"/>
  <c r="E27" i="61" s="1"/>
  <c r="BO27" i="61" s="1"/>
  <c r="K57" i="12"/>
  <c r="F57" i="12"/>
  <c r="J57" i="12" s="1"/>
  <c r="L57" i="12" s="1"/>
  <c r="E54" i="12"/>
  <c r="E70" i="12" s="1"/>
  <c r="K32" i="46"/>
  <c r="K53" i="12"/>
  <c r="F53" i="12"/>
  <c r="G53" i="12" s="1"/>
  <c r="K52" i="12"/>
  <c r="F52" i="12"/>
  <c r="E24" i="61" s="1"/>
  <c r="BO24" i="61" s="1"/>
  <c r="K51" i="12"/>
  <c r="F51" i="12"/>
  <c r="J51" i="12" s="1"/>
  <c r="L51" i="12"/>
  <c r="E49" i="12"/>
  <c r="K50" i="46"/>
  <c r="K48" i="12"/>
  <c r="F48" i="12"/>
  <c r="E22" i="61" s="1"/>
  <c r="BO22" i="61" s="1"/>
  <c r="K47" i="12"/>
  <c r="F47" i="12"/>
  <c r="E21" i="61"/>
  <c r="BO21" i="61"/>
  <c r="F46" i="12"/>
  <c r="J46" i="12"/>
  <c r="H43" i="12"/>
  <c r="E43" i="12"/>
  <c r="E68" i="46" s="1"/>
  <c r="C68" i="12"/>
  <c r="C73" i="12" s="1"/>
  <c r="K42" i="12"/>
  <c r="F42" i="12"/>
  <c r="E19" i="61" s="1"/>
  <c r="BO19" i="61" s="1"/>
  <c r="J42" i="12"/>
  <c r="L42" i="12" s="1"/>
  <c r="K41" i="12"/>
  <c r="F41" i="12"/>
  <c r="J41" i="12" s="1"/>
  <c r="L41" i="12" s="1"/>
  <c r="E18" i="61"/>
  <c r="BO18" i="61" s="1"/>
  <c r="K40" i="12"/>
  <c r="F40" i="12"/>
  <c r="E17" i="61" s="1"/>
  <c r="BO17" i="61" s="1"/>
  <c r="J40" i="12"/>
  <c r="L40" i="12"/>
  <c r="K39" i="12"/>
  <c r="F39" i="12"/>
  <c r="E16" i="61"/>
  <c r="BO16" i="61" s="1"/>
  <c r="K38" i="12"/>
  <c r="F38" i="12"/>
  <c r="E15" i="61" s="1"/>
  <c r="BO15" i="61" s="1"/>
  <c r="J38" i="12"/>
  <c r="L38" i="12"/>
  <c r="K37" i="12"/>
  <c r="F37" i="12"/>
  <c r="J37" i="12" s="1"/>
  <c r="L37" i="12" s="1"/>
  <c r="E14" i="61"/>
  <c r="BO14" i="61" s="1"/>
  <c r="K36" i="12"/>
  <c r="F36" i="12"/>
  <c r="E13" i="61" s="1"/>
  <c r="BO13" i="61" s="1"/>
  <c r="J36" i="12"/>
  <c r="L36" i="12"/>
  <c r="K35" i="12"/>
  <c r="F35" i="12"/>
  <c r="K34" i="12"/>
  <c r="F34" i="12"/>
  <c r="E11" i="61" s="1"/>
  <c r="BO11" i="61" s="1"/>
  <c r="J34" i="12"/>
  <c r="L34" i="12" s="1"/>
  <c r="K33" i="12"/>
  <c r="F33" i="12"/>
  <c r="E10" i="61" s="1"/>
  <c r="BO10" i="61" s="1"/>
  <c r="J33" i="12"/>
  <c r="L33" i="12" s="1"/>
  <c r="K32" i="12"/>
  <c r="F32" i="12"/>
  <c r="J32" i="12" s="1"/>
  <c r="L32" i="12" s="1"/>
  <c r="F31" i="12"/>
  <c r="J31" i="12"/>
  <c r="F30" i="12"/>
  <c r="J30" i="12" s="1"/>
  <c r="L30" i="12" s="1"/>
  <c r="F29" i="12"/>
  <c r="G29" i="12" s="1"/>
  <c r="J29" i="12"/>
  <c r="L29" i="12" s="1"/>
  <c r="F28" i="12"/>
  <c r="J28" i="12" s="1"/>
  <c r="D24" i="12"/>
  <c r="G19" i="12"/>
  <c r="E67" i="11"/>
  <c r="E69" i="45"/>
  <c r="C67" i="11"/>
  <c r="K66" i="11"/>
  <c r="F66" i="11"/>
  <c r="K65" i="11"/>
  <c r="F65" i="11"/>
  <c r="E34" i="60" s="1"/>
  <c r="BO34" i="60" s="1"/>
  <c r="K64" i="11"/>
  <c r="F64" i="11"/>
  <c r="E33" i="60"/>
  <c r="BO33" i="60" s="1"/>
  <c r="K63" i="11"/>
  <c r="F63" i="11"/>
  <c r="E32" i="60"/>
  <c r="BO32" i="60" s="1"/>
  <c r="K62" i="11"/>
  <c r="F62" i="11"/>
  <c r="E31" i="60" s="1"/>
  <c r="BO31" i="60" s="1"/>
  <c r="K61" i="11"/>
  <c r="F61" i="11"/>
  <c r="E30" i="60"/>
  <c r="BO30" i="60" s="1"/>
  <c r="K60" i="11"/>
  <c r="F60" i="11"/>
  <c r="E29" i="60" s="1"/>
  <c r="BO29" i="60"/>
  <c r="K59" i="11"/>
  <c r="K67" i="11" s="1"/>
  <c r="F59" i="11"/>
  <c r="K58" i="11"/>
  <c r="F58" i="11"/>
  <c r="E27" i="60"/>
  <c r="BO27" i="60" s="1"/>
  <c r="K57" i="11"/>
  <c r="F57" i="11"/>
  <c r="J57" i="11" s="1"/>
  <c r="L57" i="11" s="1"/>
  <c r="E54" i="11"/>
  <c r="K53" i="11"/>
  <c r="F53" i="11"/>
  <c r="E25" i="60" s="1"/>
  <c r="BO25" i="60" s="1"/>
  <c r="K52" i="11"/>
  <c r="F52" i="11"/>
  <c r="E24" i="60"/>
  <c r="BO24" i="60" s="1"/>
  <c r="K51" i="11"/>
  <c r="K54" i="11"/>
  <c r="F51" i="11"/>
  <c r="E49" i="11"/>
  <c r="K50" i="45" s="1"/>
  <c r="K48" i="11"/>
  <c r="F48" i="11"/>
  <c r="E22" i="60"/>
  <c r="BO22" i="60"/>
  <c r="K47" i="11"/>
  <c r="F47" i="11"/>
  <c r="G47" i="11" s="1"/>
  <c r="E21" i="60"/>
  <c r="BO21" i="60" s="1"/>
  <c r="F46" i="11"/>
  <c r="J46" i="11"/>
  <c r="H43" i="11"/>
  <c r="E43" i="11"/>
  <c r="E68" i="45"/>
  <c r="C68" i="11"/>
  <c r="C73" i="11"/>
  <c r="K42" i="11"/>
  <c r="F42" i="11"/>
  <c r="J42" i="11" s="1"/>
  <c r="L42" i="11" s="1"/>
  <c r="E19" i="60"/>
  <c r="BO19" i="60"/>
  <c r="K41" i="11"/>
  <c r="F41" i="11"/>
  <c r="E18" i="60" s="1"/>
  <c r="BO18" i="60" s="1"/>
  <c r="K40" i="11"/>
  <c r="F40" i="11"/>
  <c r="E17" i="60"/>
  <c r="BO17" i="60" s="1"/>
  <c r="J40" i="11"/>
  <c r="L40" i="11" s="1"/>
  <c r="K39" i="11"/>
  <c r="F39" i="11"/>
  <c r="E16" i="60" s="1"/>
  <c r="BO16" i="60" s="1"/>
  <c r="K38" i="11"/>
  <c r="F38" i="11"/>
  <c r="K37" i="11"/>
  <c r="F37" i="11"/>
  <c r="E14" i="60" s="1"/>
  <c r="BO14" i="60" s="1"/>
  <c r="K36" i="11"/>
  <c r="F36" i="11"/>
  <c r="E13" i="60"/>
  <c r="BO13" i="60"/>
  <c r="J36" i="11"/>
  <c r="L36" i="11" s="1"/>
  <c r="K35" i="11"/>
  <c r="F35" i="11"/>
  <c r="E12" i="60" s="1"/>
  <c r="BO12" i="60" s="1"/>
  <c r="K34" i="11"/>
  <c r="F34" i="11"/>
  <c r="E11" i="60"/>
  <c r="BO11" i="60"/>
  <c r="J34" i="11"/>
  <c r="L34" i="11" s="1"/>
  <c r="K33" i="11"/>
  <c r="F33" i="11"/>
  <c r="J33" i="11" s="1"/>
  <c r="L33" i="11" s="1"/>
  <c r="K32" i="11"/>
  <c r="F32" i="11"/>
  <c r="J32" i="11"/>
  <c r="L32" i="11" s="1"/>
  <c r="F31" i="11"/>
  <c r="F30" i="11"/>
  <c r="J30" i="11" s="1"/>
  <c r="F29" i="11"/>
  <c r="J29" i="11" s="1"/>
  <c r="F28" i="11"/>
  <c r="J28" i="11"/>
  <c r="D24" i="11"/>
  <c r="G19" i="11"/>
  <c r="E67" i="10"/>
  <c r="C67" i="10"/>
  <c r="K66" i="10"/>
  <c r="F66" i="10"/>
  <c r="K65" i="10"/>
  <c r="F65" i="10"/>
  <c r="E34" i="59"/>
  <c r="BO34" i="59" s="1"/>
  <c r="K64" i="10"/>
  <c r="F64" i="10"/>
  <c r="E33" i="59"/>
  <c r="BO33" i="59"/>
  <c r="K63" i="10"/>
  <c r="K67" i="10" s="1"/>
  <c r="F63" i="10"/>
  <c r="K62" i="10"/>
  <c r="F62" i="10"/>
  <c r="E31" i="59"/>
  <c r="BO31" i="59" s="1"/>
  <c r="K61" i="10"/>
  <c r="F61" i="10"/>
  <c r="E30" i="59"/>
  <c r="BO30" i="59"/>
  <c r="K60" i="10"/>
  <c r="F60" i="10"/>
  <c r="E29" i="59" s="1"/>
  <c r="BO29" i="59" s="1"/>
  <c r="K59" i="10"/>
  <c r="F59" i="10"/>
  <c r="E28" i="59"/>
  <c r="BO28" i="59" s="1"/>
  <c r="K58" i="10"/>
  <c r="F58" i="10"/>
  <c r="E27" i="59" s="1"/>
  <c r="BO27" i="59" s="1"/>
  <c r="K57" i="10"/>
  <c r="F57" i="10"/>
  <c r="J57" i="10"/>
  <c r="L57" i="10" s="1"/>
  <c r="E54" i="10"/>
  <c r="K32" i="44"/>
  <c r="K53" i="10"/>
  <c r="F53" i="10"/>
  <c r="E25" i="59"/>
  <c r="BO25" i="59" s="1"/>
  <c r="K52" i="10"/>
  <c r="F52" i="10"/>
  <c r="E24" i="59" s="1"/>
  <c r="BO24" i="59" s="1"/>
  <c r="K51" i="10"/>
  <c r="F51" i="10"/>
  <c r="J51" i="10"/>
  <c r="L51" i="10" s="1"/>
  <c r="E49" i="10"/>
  <c r="K50" i="44"/>
  <c r="K48" i="10"/>
  <c r="F48" i="10"/>
  <c r="G48" i="10" s="1"/>
  <c r="K47" i="10"/>
  <c r="K49" i="10" s="1"/>
  <c r="F47" i="10"/>
  <c r="G47" i="10" s="1"/>
  <c r="G49" i="10" s="1"/>
  <c r="F46" i="10"/>
  <c r="J46" i="10"/>
  <c r="H43" i="10"/>
  <c r="E43" i="10"/>
  <c r="E68" i="44"/>
  <c r="K42" i="10"/>
  <c r="F42" i="10"/>
  <c r="E19" i="59"/>
  <c r="BO19" i="59"/>
  <c r="J42" i="10"/>
  <c r="L42" i="10" s="1"/>
  <c r="K41" i="10"/>
  <c r="F41" i="10"/>
  <c r="E18" i="59" s="1"/>
  <c r="BO18" i="59" s="1"/>
  <c r="K40" i="10"/>
  <c r="F40" i="10"/>
  <c r="E17" i="59" s="1"/>
  <c r="BO17" i="59" s="1"/>
  <c r="K39" i="10"/>
  <c r="F39" i="10"/>
  <c r="E16" i="59" s="1"/>
  <c r="BO16" i="59" s="1"/>
  <c r="K38" i="10"/>
  <c r="F38" i="10"/>
  <c r="G38" i="10" s="1"/>
  <c r="E15" i="59"/>
  <c r="BO15" i="59"/>
  <c r="J38" i="10"/>
  <c r="L38" i="10" s="1"/>
  <c r="K37" i="10"/>
  <c r="F37" i="10"/>
  <c r="E14" i="59" s="1"/>
  <c r="BO14" i="59" s="1"/>
  <c r="K36" i="10"/>
  <c r="F36" i="10"/>
  <c r="E13" i="59" s="1"/>
  <c r="BO13" i="59" s="1"/>
  <c r="J36" i="10"/>
  <c r="L36" i="10" s="1"/>
  <c r="K35" i="10"/>
  <c r="F35" i="10"/>
  <c r="E12" i="59" s="1"/>
  <c r="BO12" i="59" s="1"/>
  <c r="K34" i="10"/>
  <c r="K43" i="10" s="1"/>
  <c r="F34" i="10"/>
  <c r="E11" i="59"/>
  <c r="BO11" i="59"/>
  <c r="K33" i="10"/>
  <c r="F33" i="10"/>
  <c r="J33" i="10" s="1"/>
  <c r="L33" i="10" s="1"/>
  <c r="K32" i="10"/>
  <c r="F32" i="10"/>
  <c r="J32" i="10"/>
  <c r="L32" i="10" s="1"/>
  <c r="F31" i="10"/>
  <c r="E8" i="59" s="1"/>
  <c r="J31" i="10"/>
  <c r="F30" i="10"/>
  <c r="F29" i="10"/>
  <c r="J29" i="10" s="1"/>
  <c r="F28" i="10"/>
  <c r="J28" i="10"/>
  <c r="D24" i="10"/>
  <c r="G19" i="10"/>
  <c r="E67" i="9"/>
  <c r="E69" i="43" s="1"/>
  <c r="C67" i="9"/>
  <c r="C68" i="9" s="1"/>
  <c r="C73" i="9" s="1"/>
  <c r="K66" i="9"/>
  <c r="F66" i="9"/>
  <c r="K65" i="9"/>
  <c r="F65" i="9"/>
  <c r="J65" i="9"/>
  <c r="L65" i="9" s="1"/>
  <c r="K64" i="9"/>
  <c r="F64" i="9"/>
  <c r="E33" i="57" s="1"/>
  <c r="K63" i="9"/>
  <c r="F63" i="9"/>
  <c r="J63" i="9" s="1"/>
  <c r="L63" i="9" s="1"/>
  <c r="K62" i="9"/>
  <c r="F62" i="9"/>
  <c r="J62" i="9"/>
  <c r="L62" i="9" s="1"/>
  <c r="K61" i="9"/>
  <c r="F61" i="9"/>
  <c r="E30" i="57" s="1"/>
  <c r="BO30" i="57" s="1"/>
  <c r="J61" i="9"/>
  <c r="L61" i="9"/>
  <c r="K60" i="9"/>
  <c r="F60" i="9"/>
  <c r="K59" i="9"/>
  <c r="F59" i="9"/>
  <c r="J59" i="9"/>
  <c r="L59" i="9" s="1"/>
  <c r="K58" i="9"/>
  <c r="F58" i="9"/>
  <c r="E27" i="57" s="1"/>
  <c r="J58" i="9"/>
  <c r="L58" i="9"/>
  <c r="K57" i="9"/>
  <c r="K67" i="9" s="1"/>
  <c r="F57" i="9"/>
  <c r="J57" i="9"/>
  <c r="L57" i="9" s="1"/>
  <c r="E54" i="9"/>
  <c r="K32" i="43"/>
  <c r="K53" i="9"/>
  <c r="F53" i="9"/>
  <c r="J53" i="9"/>
  <c r="L53" i="9" s="1"/>
  <c r="K52" i="9"/>
  <c r="F52" i="9"/>
  <c r="J52" i="9"/>
  <c r="L52" i="9" s="1"/>
  <c r="K51" i="9"/>
  <c r="F51" i="9"/>
  <c r="J51" i="9"/>
  <c r="L51" i="9" s="1"/>
  <c r="E49" i="9"/>
  <c r="K50" i="43"/>
  <c r="K48" i="9"/>
  <c r="F48" i="9"/>
  <c r="E22" i="57" s="1"/>
  <c r="J48" i="9"/>
  <c r="L48" i="9" s="1"/>
  <c r="K47" i="9"/>
  <c r="F47" i="9"/>
  <c r="J47" i="9" s="1"/>
  <c r="L47" i="9" s="1"/>
  <c r="F46" i="9"/>
  <c r="J46" i="9"/>
  <c r="H43" i="9"/>
  <c r="E43" i="9"/>
  <c r="E68" i="43" s="1"/>
  <c r="K42" i="9"/>
  <c r="F42" i="9"/>
  <c r="J42" i="9" s="1"/>
  <c r="L42" i="9" s="1"/>
  <c r="K41" i="9"/>
  <c r="F41" i="9"/>
  <c r="J41" i="9"/>
  <c r="L41" i="9"/>
  <c r="K40" i="9"/>
  <c r="F40" i="9"/>
  <c r="J40" i="9"/>
  <c r="L40" i="9" s="1"/>
  <c r="K39" i="9"/>
  <c r="F39" i="9"/>
  <c r="J39" i="9" s="1"/>
  <c r="L39" i="9" s="1"/>
  <c r="K38" i="9"/>
  <c r="F38" i="9"/>
  <c r="J38" i="9"/>
  <c r="L38" i="9"/>
  <c r="K37" i="9"/>
  <c r="F37" i="9"/>
  <c r="J37" i="9"/>
  <c r="L37" i="9"/>
  <c r="K36" i="9"/>
  <c r="F36" i="9"/>
  <c r="J36" i="9" s="1"/>
  <c r="L36" i="9" s="1"/>
  <c r="K35" i="9"/>
  <c r="F35" i="9"/>
  <c r="J35" i="9"/>
  <c r="L35" i="9"/>
  <c r="K34" i="9"/>
  <c r="F34" i="9"/>
  <c r="J34" i="9"/>
  <c r="L34" i="9"/>
  <c r="K33" i="9"/>
  <c r="F33" i="9"/>
  <c r="J33" i="9" s="1"/>
  <c r="L33" i="9" s="1"/>
  <c r="K32" i="9"/>
  <c r="F32" i="9"/>
  <c r="J32" i="9"/>
  <c r="L32" i="9"/>
  <c r="F31" i="9"/>
  <c r="J31" i="9" s="1"/>
  <c r="F30" i="9"/>
  <c r="J30" i="9" s="1"/>
  <c r="L30" i="9" s="1"/>
  <c r="F29" i="9"/>
  <c r="J29" i="9"/>
  <c r="F28" i="9"/>
  <c r="J28" i="9" s="1"/>
  <c r="L28" i="9" s="1"/>
  <c r="D24" i="9"/>
  <c r="G19" i="9"/>
  <c r="E67" i="8"/>
  <c r="E69" i="42"/>
  <c r="C67" i="8"/>
  <c r="K66" i="8"/>
  <c r="F66" i="8"/>
  <c r="J66" i="8"/>
  <c r="L66" i="8" s="1"/>
  <c r="K65" i="8"/>
  <c r="F65" i="8"/>
  <c r="J65" i="8" s="1"/>
  <c r="L65" i="8" s="1"/>
  <c r="K64" i="8"/>
  <c r="F64" i="8"/>
  <c r="J64" i="8"/>
  <c r="L64" i="8"/>
  <c r="K63" i="8"/>
  <c r="F63" i="8"/>
  <c r="J63" i="8"/>
  <c r="L63" i="8" s="1"/>
  <c r="K62" i="8"/>
  <c r="F62" i="8"/>
  <c r="J62" i="8" s="1"/>
  <c r="L62" i="8" s="1"/>
  <c r="K61" i="8"/>
  <c r="F61" i="8"/>
  <c r="J61" i="8"/>
  <c r="L61" i="8"/>
  <c r="K60" i="8"/>
  <c r="K67" i="8" s="1"/>
  <c r="F60" i="8"/>
  <c r="J60" i="8"/>
  <c r="L60" i="8" s="1"/>
  <c r="K59" i="8"/>
  <c r="F59" i="8"/>
  <c r="J59" i="8" s="1"/>
  <c r="L59" i="8" s="1"/>
  <c r="K58" i="8"/>
  <c r="F58" i="8"/>
  <c r="J58" i="8"/>
  <c r="L58" i="8"/>
  <c r="K57" i="8"/>
  <c r="F57" i="8"/>
  <c r="J57" i="8" s="1"/>
  <c r="L57" i="8" s="1"/>
  <c r="E54" i="8"/>
  <c r="K32" i="42"/>
  <c r="K53" i="8"/>
  <c r="F53" i="8"/>
  <c r="J53" i="8"/>
  <c r="L53" i="8"/>
  <c r="K52" i="8"/>
  <c r="F52" i="8"/>
  <c r="J52" i="8"/>
  <c r="L52" i="8" s="1"/>
  <c r="K51" i="8"/>
  <c r="K54" i="8" s="1"/>
  <c r="F51" i="8"/>
  <c r="J51" i="8"/>
  <c r="L51" i="8" s="1"/>
  <c r="E49" i="8"/>
  <c r="K50" i="42"/>
  <c r="K48" i="8"/>
  <c r="K49" i="8" s="1"/>
  <c r="F48" i="8"/>
  <c r="J48" i="8" s="1"/>
  <c r="L48" i="8" s="1"/>
  <c r="K47" i="8"/>
  <c r="F47" i="8"/>
  <c r="J47" i="8" s="1"/>
  <c r="L47" i="8" s="1"/>
  <c r="F46" i="8"/>
  <c r="J46" i="8" s="1"/>
  <c r="L46" i="8" s="1"/>
  <c r="H43" i="8"/>
  <c r="E43" i="8"/>
  <c r="E70" i="8" s="1"/>
  <c r="E68" i="42"/>
  <c r="C68" i="8"/>
  <c r="C73" i="8"/>
  <c r="K42" i="8"/>
  <c r="F42" i="8"/>
  <c r="J42" i="8" s="1"/>
  <c r="L42" i="8" s="1"/>
  <c r="K41" i="8"/>
  <c r="F41" i="8"/>
  <c r="J41" i="8"/>
  <c r="L41" i="8"/>
  <c r="K40" i="8"/>
  <c r="F40" i="8"/>
  <c r="J40" i="8"/>
  <c r="L40" i="8" s="1"/>
  <c r="K39" i="8"/>
  <c r="F39" i="8"/>
  <c r="J39" i="8" s="1"/>
  <c r="L39" i="8" s="1"/>
  <c r="K38" i="8"/>
  <c r="F38" i="8"/>
  <c r="J38" i="8"/>
  <c r="L38" i="8"/>
  <c r="K37" i="8"/>
  <c r="F37" i="8"/>
  <c r="J37" i="8"/>
  <c r="L37" i="8" s="1"/>
  <c r="K36" i="8"/>
  <c r="F36" i="8"/>
  <c r="J36" i="8" s="1"/>
  <c r="L36" i="8" s="1"/>
  <c r="K35" i="8"/>
  <c r="F35" i="8"/>
  <c r="J35" i="8"/>
  <c r="L35" i="8"/>
  <c r="K34" i="8"/>
  <c r="F34" i="8"/>
  <c r="J34" i="8" s="1"/>
  <c r="L34" i="8" s="1"/>
  <c r="K33" i="8"/>
  <c r="F33" i="8"/>
  <c r="J33" i="8" s="1"/>
  <c r="L33" i="8" s="1"/>
  <c r="K32" i="8"/>
  <c r="F32" i="8"/>
  <c r="J32" i="8"/>
  <c r="L32" i="8"/>
  <c r="F31" i="8"/>
  <c r="F30" i="8"/>
  <c r="J30" i="8"/>
  <c r="F29" i="8"/>
  <c r="J29" i="8"/>
  <c r="F28" i="8"/>
  <c r="J28" i="8" s="1"/>
  <c r="D24" i="8"/>
  <c r="G19" i="8"/>
  <c r="K66" i="7"/>
  <c r="F66" i="7"/>
  <c r="K65" i="7"/>
  <c r="F65" i="7"/>
  <c r="J65" i="7" s="1"/>
  <c r="L65" i="7"/>
  <c r="K64" i="7"/>
  <c r="F64" i="7"/>
  <c r="J64" i="7"/>
  <c r="L64" i="7" s="1"/>
  <c r="K63" i="7"/>
  <c r="F63" i="7"/>
  <c r="G63" i="7" s="1"/>
  <c r="J63" i="7"/>
  <c r="L63" i="7"/>
  <c r="K62" i="7"/>
  <c r="F62" i="7"/>
  <c r="J62" i="7" s="1"/>
  <c r="L62" i="7" s="1"/>
  <c r="K61" i="7"/>
  <c r="F61" i="7"/>
  <c r="J61" i="7"/>
  <c r="L61" i="7" s="1"/>
  <c r="K60" i="7"/>
  <c r="F60" i="7"/>
  <c r="J60" i="7" s="1"/>
  <c r="L60" i="7"/>
  <c r="F59" i="7"/>
  <c r="G59" i="7" s="1"/>
  <c r="J59" i="7"/>
  <c r="L59" i="7" s="1"/>
  <c r="F58" i="7"/>
  <c r="F57" i="7"/>
  <c r="J57" i="7" s="1"/>
  <c r="L57" i="7" s="1"/>
  <c r="K53" i="7"/>
  <c r="F53" i="7"/>
  <c r="J53" i="7"/>
  <c r="L53" i="7" s="1"/>
  <c r="F52" i="7"/>
  <c r="J52" i="7" s="1"/>
  <c r="L52" i="7"/>
  <c r="K51" i="7"/>
  <c r="F51" i="7"/>
  <c r="J51" i="7"/>
  <c r="L51" i="7" s="1"/>
  <c r="F48" i="7"/>
  <c r="J48" i="7"/>
  <c r="L48" i="7"/>
  <c r="F47" i="7"/>
  <c r="J47" i="7" s="1"/>
  <c r="L47" i="7" s="1"/>
  <c r="F46" i="7"/>
  <c r="J46" i="7"/>
  <c r="K42" i="7"/>
  <c r="K41" i="7"/>
  <c r="K40" i="7"/>
  <c r="K39" i="7"/>
  <c r="K38" i="7"/>
  <c r="K37" i="7"/>
  <c r="K36" i="7"/>
  <c r="K35" i="7"/>
  <c r="K34" i="7"/>
  <c r="K33" i="7"/>
  <c r="D35" i="57"/>
  <c r="C35" i="57"/>
  <c r="E34" i="57"/>
  <c r="D34" i="57"/>
  <c r="C34" i="57"/>
  <c r="D33" i="57"/>
  <c r="C33" i="57"/>
  <c r="E32" i="57"/>
  <c r="BO32" i="57" s="1"/>
  <c r="D32" i="57"/>
  <c r="C32" i="57"/>
  <c r="E31" i="57"/>
  <c r="D31" i="57"/>
  <c r="C31" i="57"/>
  <c r="D30" i="57"/>
  <c r="C30" i="57"/>
  <c r="D29" i="57"/>
  <c r="C29" i="57"/>
  <c r="E28" i="57"/>
  <c r="BO28" i="57" s="1"/>
  <c r="D28" i="57"/>
  <c r="C28" i="57"/>
  <c r="D27" i="57"/>
  <c r="C27" i="57"/>
  <c r="E26" i="57"/>
  <c r="D26" i="57"/>
  <c r="C26" i="57"/>
  <c r="E25" i="57"/>
  <c r="D25" i="57"/>
  <c r="C25" i="57"/>
  <c r="D24" i="57"/>
  <c r="C24" i="57"/>
  <c r="E23" i="57"/>
  <c r="D23" i="57"/>
  <c r="C23" i="57"/>
  <c r="D22" i="57"/>
  <c r="C22" i="57"/>
  <c r="E21" i="57"/>
  <c r="D21" i="57"/>
  <c r="C21" i="57"/>
  <c r="D20" i="57"/>
  <c r="C20" i="57"/>
  <c r="E19" i="57"/>
  <c r="BO19" i="57" s="1"/>
  <c r="D19" i="57"/>
  <c r="C19" i="57"/>
  <c r="E18" i="57"/>
  <c r="D18" i="57"/>
  <c r="C18" i="57"/>
  <c r="D17" i="57"/>
  <c r="C17" i="57"/>
  <c r="E16" i="57"/>
  <c r="D16" i="57"/>
  <c r="C16" i="57"/>
  <c r="E15" i="57"/>
  <c r="BO15" i="57" s="1"/>
  <c r="D15" i="57"/>
  <c r="C15" i="57"/>
  <c r="D14" i="57"/>
  <c r="C14" i="57"/>
  <c r="D13" i="57"/>
  <c r="C13" i="57"/>
  <c r="E12" i="57"/>
  <c r="D12" i="57"/>
  <c r="C12" i="57"/>
  <c r="E11" i="57"/>
  <c r="D11" i="57"/>
  <c r="C11" i="57"/>
  <c r="D10" i="57"/>
  <c r="C10" i="57"/>
  <c r="E9" i="57"/>
  <c r="D9" i="57"/>
  <c r="C9" i="57"/>
  <c r="D8" i="57"/>
  <c r="C8" i="57"/>
  <c r="D7" i="57"/>
  <c r="C7" i="57"/>
  <c r="D6" i="57"/>
  <c r="C6" i="57"/>
  <c r="D5" i="57"/>
  <c r="C5" i="57"/>
  <c r="E26" i="59"/>
  <c r="BO26" i="59" s="1"/>
  <c r="E26" i="67"/>
  <c r="BO26" i="67"/>
  <c r="E26" i="66"/>
  <c r="BO26" i="66" s="1"/>
  <c r="E23" i="66"/>
  <c r="BO23" i="66"/>
  <c r="E26" i="65"/>
  <c r="BO26" i="65" s="1"/>
  <c r="E23" i="65"/>
  <c r="BO23" i="65" s="1"/>
  <c r="E26" i="64"/>
  <c r="BO26" i="64"/>
  <c r="E23" i="64"/>
  <c r="BO23" i="64"/>
  <c r="E23" i="62"/>
  <c r="BO23" i="62" s="1"/>
  <c r="E26" i="62"/>
  <c r="BO26" i="62" s="1"/>
  <c r="E26" i="61"/>
  <c r="BO26" i="61"/>
  <c r="E23" i="61"/>
  <c r="BO23" i="61"/>
  <c r="E26" i="60"/>
  <c r="BO26" i="60"/>
  <c r="E23" i="59"/>
  <c r="BO23" i="59" s="1"/>
  <c r="E20" i="67"/>
  <c r="BO20" i="67" s="1"/>
  <c r="E20" i="66"/>
  <c r="E20" i="65"/>
  <c r="E20" i="64"/>
  <c r="E20" i="63"/>
  <c r="E20" i="62"/>
  <c r="E20" i="61"/>
  <c r="E20" i="60"/>
  <c r="E20" i="59"/>
  <c r="E70" i="18"/>
  <c r="E5" i="67"/>
  <c r="E6" i="67"/>
  <c r="E7" i="67"/>
  <c r="E9" i="67"/>
  <c r="BO9" i="67" s="1"/>
  <c r="E10" i="67"/>
  <c r="BO10" i="67"/>
  <c r="E70" i="17"/>
  <c r="E5" i="66"/>
  <c r="E6" i="66"/>
  <c r="E7" i="66"/>
  <c r="E8" i="66"/>
  <c r="E9" i="66"/>
  <c r="BO9" i="66" s="1"/>
  <c r="E10" i="66"/>
  <c r="BO10" i="66"/>
  <c r="E70" i="16"/>
  <c r="E5" i="65"/>
  <c r="E6" i="65"/>
  <c r="E7" i="65"/>
  <c r="E9" i="65"/>
  <c r="BO9" i="65" s="1"/>
  <c r="E10" i="65"/>
  <c r="BO10" i="65"/>
  <c r="E6" i="64"/>
  <c r="E8" i="64"/>
  <c r="E9" i="64"/>
  <c r="BO9" i="64" s="1"/>
  <c r="BO10" i="64"/>
  <c r="E5" i="63"/>
  <c r="E6" i="63"/>
  <c r="E9" i="63"/>
  <c r="BO9" i="63" s="1"/>
  <c r="E10" i="63"/>
  <c r="BO10" i="63"/>
  <c r="E70" i="13"/>
  <c r="E6" i="62"/>
  <c r="E7" i="62"/>
  <c r="E8" i="62"/>
  <c r="E10" i="62"/>
  <c r="BO10" i="62"/>
  <c r="E5" i="61"/>
  <c r="E6" i="61"/>
  <c r="E7" i="61"/>
  <c r="E8" i="61"/>
  <c r="E9" i="61"/>
  <c r="BO9" i="61" s="1"/>
  <c r="E5" i="60"/>
  <c r="E6" i="60"/>
  <c r="E7" i="60"/>
  <c r="E9" i="60"/>
  <c r="BO9" i="60"/>
  <c r="E10" i="60"/>
  <c r="BO10" i="60"/>
  <c r="E5" i="59"/>
  <c r="E9" i="59"/>
  <c r="BO9" i="59"/>
  <c r="E10" i="59"/>
  <c r="BO10" i="59"/>
  <c r="E70" i="9"/>
  <c r="K59" i="7"/>
  <c r="K58" i="7"/>
  <c r="K57" i="7"/>
  <c r="K52" i="7"/>
  <c r="K48" i="7"/>
  <c r="K47" i="7"/>
  <c r="K62" i="18"/>
  <c r="K67" i="18" s="1"/>
  <c r="K51" i="18"/>
  <c r="K54" i="18"/>
  <c r="K28" i="18"/>
  <c r="K43" i="18" s="1"/>
  <c r="K29" i="18"/>
  <c r="K30" i="18"/>
  <c r="K31" i="18"/>
  <c r="G28" i="18"/>
  <c r="G29" i="18"/>
  <c r="G30" i="18"/>
  <c r="L30" i="18"/>
  <c r="G32" i="18"/>
  <c r="G33" i="18"/>
  <c r="G34" i="18"/>
  <c r="G35" i="18"/>
  <c r="G36" i="18"/>
  <c r="G37" i="18"/>
  <c r="K46" i="18"/>
  <c r="K49" i="18" s="1"/>
  <c r="G38" i="18"/>
  <c r="G40" i="18"/>
  <c r="G41" i="18"/>
  <c r="G42" i="18"/>
  <c r="G46" i="18"/>
  <c r="G49" i="18" s="1"/>
  <c r="G47" i="18"/>
  <c r="G48" i="18"/>
  <c r="G52" i="18"/>
  <c r="G53" i="18"/>
  <c r="G57" i="18"/>
  <c r="G59" i="18"/>
  <c r="G60" i="18"/>
  <c r="G61" i="18"/>
  <c r="G62" i="18"/>
  <c r="G63" i="18"/>
  <c r="G64" i="18"/>
  <c r="G65" i="18"/>
  <c r="K28" i="17"/>
  <c r="K29" i="17"/>
  <c r="K30" i="17"/>
  <c r="K31" i="17"/>
  <c r="G28" i="17"/>
  <c r="G30" i="17"/>
  <c r="L30" i="17"/>
  <c r="G31" i="17"/>
  <c r="L31" i="17"/>
  <c r="G32" i="17"/>
  <c r="G33" i="17"/>
  <c r="G34" i="17"/>
  <c r="G36" i="17"/>
  <c r="G37" i="17"/>
  <c r="K46" i="17"/>
  <c r="K49" i="17" s="1"/>
  <c r="G38" i="17"/>
  <c r="G39" i="17"/>
  <c r="G40" i="17"/>
  <c r="G42" i="17"/>
  <c r="G46" i="17"/>
  <c r="G47" i="17"/>
  <c r="G51" i="17"/>
  <c r="G52" i="17"/>
  <c r="G53" i="17"/>
  <c r="G57" i="17"/>
  <c r="G58" i="17"/>
  <c r="G59" i="17"/>
  <c r="G60" i="17"/>
  <c r="G61" i="17"/>
  <c r="G62" i="17"/>
  <c r="G63" i="17"/>
  <c r="G64" i="17"/>
  <c r="G65" i="17"/>
  <c r="G66" i="17"/>
  <c r="G67" i="17" s="1"/>
  <c r="K28" i="16"/>
  <c r="K29" i="16"/>
  <c r="K30" i="16"/>
  <c r="K31" i="16"/>
  <c r="G28" i="16"/>
  <c r="G29" i="16"/>
  <c r="L29" i="16"/>
  <c r="G30" i="16"/>
  <c r="G32" i="16"/>
  <c r="G33" i="16"/>
  <c r="G34" i="16"/>
  <c r="G35" i="16"/>
  <c r="G36" i="16"/>
  <c r="G37" i="16"/>
  <c r="K46" i="16"/>
  <c r="K49" i="16"/>
  <c r="G38" i="16"/>
  <c r="G39" i="16"/>
  <c r="G40" i="16"/>
  <c r="G41" i="16"/>
  <c r="G42" i="16"/>
  <c r="G46" i="16"/>
  <c r="G47" i="16"/>
  <c r="G48" i="16"/>
  <c r="G51" i="16"/>
  <c r="G52" i="16"/>
  <c r="G53" i="16"/>
  <c r="G57" i="16"/>
  <c r="G58" i="16"/>
  <c r="G59" i="16"/>
  <c r="G60" i="16"/>
  <c r="G61" i="16"/>
  <c r="G62" i="16"/>
  <c r="G63" i="16"/>
  <c r="G64" i="16"/>
  <c r="G65" i="16"/>
  <c r="G66" i="16"/>
  <c r="K28" i="15"/>
  <c r="K29" i="15"/>
  <c r="K30" i="15"/>
  <c r="K31" i="15"/>
  <c r="G31" i="15"/>
  <c r="L31" i="15"/>
  <c r="G32" i="15"/>
  <c r="G33" i="15"/>
  <c r="G34" i="15"/>
  <c r="G35" i="15"/>
  <c r="G36" i="15"/>
  <c r="K46" i="15"/>
  <c r="K49" i="15" s="1"/>
  <c r="G38" i="15"/>
  <c r="G39" i="15"/>
  <c r="G40" i="15"/>
  <c r="G42" i="15"/>
  <c r="G46" i="15"/>
  <c r="G47" i="15"/>
  <c r="G48" i="15"/>
  <c r="G49" i="15" s="1"/>
  <c r="G51" i="15"/>
  <c r="G54" i="15" s="1"/>
  <c r="G52" i="15"/>
  <c r="G53" i="15"/>
  <c r="G57" i="15"/>
  <c r="G58" i="15"/>
  <c r="G59" i="15"/>
  <c r="G62" i="15"/>
  <c r="G63" i="15"/>
  <c r="G64" i="15"/>
  <c r="G65" i="15"/>
  <c r="G66" i="15"/>
  <c r="K28" i="14"/>
  <c r="K29" i="14"/>
  <c r="K30" i="14"/>
  <c r="K31" i="14"/>
  <c r="G28" i="14"/>
  <c r="G29" i="14"/>
  <c r="L29" i="14"/>
  <c r="G30" i="14"/>
  <c r="L31" i="14"/>
  <c r="G32" i="14"/>
  <c r="G33" i="14"/>
  <c r="G35" i="14"/>
  <c r="G36" i="14"/>
  <c r="G37" i="14"/>
  <c r="K46" i="14"/>
  <c r="K49" i="14"/>
  <c r="G39" i="14"/>
  <c r="G41" i="14"/>
  <c r="G42" i="14"/>
  <c r="G46" i="14"/>
  <c r="G48" i="14"/>
  <c r="G52" i="14"/>
  <c r="G53" i="14"/>
  <c r="G58" i="14"/>
  <c r="G59" i="14"/>
  <c r="G61" i="14"/>
  <c r="G63" i="14"/>
  <c r="G64" i="14"/>
  <c r="K28" i="13"/>
  <c r="K29" i="13"/>
  <c r="K30" i="13"/>
  <c r="K31" i="13"/>
  <c r="K43" i="13" s="1"/>
  <c r="G29" i="13"/>
  <c r="L29" i="13"/>
  <c r="G30" i="13"/>
  <c r="L30" i="13"/>
  <c r="G31" i="13"/>
  <c r="G32" i="13"/>
  <c r="G33" i="13"/>
  <c r="G34" i="13"/>
  <c r="G35" i="13"/>
  <c r="G36" i="13"/>
  <c r="G37" i="13"/>
  <c r="K46" i="13"/>
  <c r="K49" i="13" s="1"/>
  <c r="G38" i="13"/>
  <c r="G39" i="13"/>
  <c r="G40" i="13"/>
  <c r="G41" i="13"/>
  <c r="G42" i="13"/>
  <c r="G46" i="13"/>
  <c r="G49" i="13" s="1"/>
  <c r="G47" i="13"/>
  <c r="G48" i="13"/>
  <c r="G51" i="13"/>
  <c r="G54" i="13" s="1"/>
  <c r="G52" i="13"/>
  <c r="G53" i="13"/>
  <c r="G57" i="13"/>
  <c r="G58" i="13"/>
  <c r="G59" i="13"/>
  <c r="G62" i="13"/>
  <c r="G64" i="13"/>
  <c r="G65" i="13"/>
  <c r="G66" i="13"/>
  <c r="K28" i="12"/>
  <c r="K43" i="12" s="1"/>
  <c r="K29" i="12"/>
  <c r="K30" i="12"/>
  <c r="K31" i="12"/>
  <c r="G28" i="12"/>
  <c r="G30" i="12"/>
  <c r="G31" i="12"/>
  <c r="L31" i="12"/>
  <c r="G32" i="12"/>
  <c r="G33" i="12"/>
  <c r="G34" i="12"/>
  <c r="G35" i="12"/>
  <c r="G36" i="12"/>
  <c r="G37" i="12"/>
  <c r="K46" i="12"/>
  <c r="K49" i="12" s="1"/>
  <c r="G38" i="12"/>
  <c r="G40" i="12"/>
  <c r="G41" i="12"/>
  <c r="G42" i="12"/>
  <c r="G46" i="12"/>
  <c r="G47" i="12"/>
  <c r="G48" i="12"/>
  <c r="G51" i="12"/>
  <c r="G54" i="12" s="1"/>
  <c r="G52" i="12"/>
  <c r="G57" i="12"/>
  <c r="G58" i="12"/>
  <c r="G59" i="12"/>
  <c r="G60" i="12"/>
  <c r="G62" i="12"/>
  <c r="G63" i="12"/>
  <c r="G64" i="12"/>
  <c r="G66" i="12"/>
  <c r="K28" i="11"/>
  <c r="K29" i="11"/>
  <c r="K30" i="11"/>
  <c r="K31" i="11"/>
  <c r="G28" i="11"/>
  <c r="G29" i="11"/>
  <c r="L29" i="11"/>
  <c r="G30" i="11"/>
  <c r="L30" i="11"/>
  <c r="G32" i="11"/>
  <c r="G33" i="11"/>
  <c r="G34" i="11"/>
  <c r="G35" i="11"/>
  <c r="G36" i="11"/>
  <c r="G37" i="11"/>
  <c r="K46" i="11"/>
  <c r="G39" i="11"/>
  <c r="G40" i="11"/>
  <c r="G41" i="11"/>
  <c r="G46" i="11"/>
  <c r="G48" i="11"/>
  <c r="G51" i="11"/>
  <c r="G52" i="11"/>
  <c r="G53" i="11"/>
  <c r="G57" i="11"/>
  <c r="G58" i="11"/>
  <c r="G60" i="11"/>
  <c r="G61" i="11"/>
  <c r="G62" i="11"/>
  <c r="G63" i="11"/>
  <c r="G64" i="11"/>
  <c r="G65" i="11"/>
  <c r="K28" i="10"/>
  <c r="K29" i="10"/>
  <c r="K30" i="10"/>
  <c r="K31" i="10"/>
  <c r="G28" i="10"/>
  <c r="G29" i="10"/>
  <c r="L29" i="10"/>
  <c r="G30" i="10"/>
  <c r="G31" i="10"/>
  <c r="L31" i="10"/>
  <c r="G32" i="10"/>
  <c r="G33" i="10"/>
  <c r="G35" i="10"/>
  <c r="G36" i="10"/>
  <c r="G37" i="10"/>
  <c r="K46" i="10"/>
  <c r="G39" i="10"/>
  <c r="G40" i="10"/>
  <c r="G41" i="10"/>
  <c r="G42" i="10"/>
  <c r="G46" i="10"/>
  <c r="G51" i="10"/>
  <c r="G52" i="10"/>
  <c r="G53" i="10"/>
  <c r="G57" i="10"/>
  <c r="G58" i="10"/>
  <c r="G59" i="10"/>
  <c r="G60" i="10"/>
  <c r="G61" i="10"/>
  <c r="G62" i="10"/>
  <c r="G64" i="10"/>
  <c r="G65" i="10"/>
  <c r="K28" i="9"/>
  <c r="E5" i="57"/>
  <c r="K29" i="9"/>
  <c r="E6" i="57"/>
  <c r="K30" i="9"/>
  <c r="E7" i="57"/>
  <c r="K31" i="9"/>
  <c r="E8" i="57"/>
  <c r="G28" i="9"/>
  <c r="G29" i="9"/>
  <c r="L29" i="9"/>
  <c r="G30" i="9"/>
  <c r="G31" i="9"/>
  <c r="L31" i="9"/>
  <c r="G32" i="9"/>
  <c r="G33" i="9"/>
  <c r="G34" i="9"/>
  <c r="G35" i="9"/>
  <c r="G36" i="9"/>
  <c r="K46" i="9"/>
  <c r="K49" i="9" s="1"/>
  <c r="G38" i="9"/>
  <c r="G39" i="9"/>
  <c r="G41" i="9"/>
  <c r="G42" i="9"/>
  <c r="G46" i="9"/>
  <c r="G47" i="9"/>
  <c r="G48" i="9"/>
  <c r="G51" i="9"/>
  <c r="G53" i="9"/>
  <c r="G57" i="9"/>
  <c r="G58" i="9"/>
  <c r="G59" i="9"/>
  <c r="G60" i="9"/>
  <c r="G61" i="9"/>
  <c r="G62" i="9"/>
  <c r="G63" i="9"/>
  <c r="G64" i="9"/>
  <c r="G65" i="9"/>
  <c r="K28" i="8"/>
  <c r="K29" i="8"/>
  <c r="K30" i="8"/>
  <c r="K31" i="8"/>
  <c r="G28" i="8"/>
  <c r="G29" i="8"/>
  <c r="L29" i="8"/>
  <c r="G30" i="8"/>
  <c r="L30" i="8"/>
  <c r="G31" i="8"/>
  <c r="G43" i="8" s="1"/>
  <c r="G32" i="8"/>
  <c r="G33" i="8"/>
  <c r="G34" i="8"/>
  <c r="G35" i="8"/>
  <c r="G36" i="8"/>
  <c r="G37" i="8"/>
  <c r="K46" i="8"/>
  <c r="G38" i="8"/>
  <c r="G39" i="8"/>
  <c r="G40" i="8"/>
  <c r="G41" i="8"/>
  <c r="G42" i="8"/>
  <c r="G46" i="8"/>
  <c r="G47" i="8"/>
  <c r="G48" i="8"/>
  <c r="G51" i="8"/>
  <c r="G52" i="8"/>
  <c r="G53" i="8"/>
  <c r="G57" i="8"/>
  <c r="G58" i="8"/>
  <c r="G59" i="8"/>
  <c r="G60" i="8"/>
  <c r="G61" i="8"/>
  <c r="G62" i="8"/>
  <c r="G63" i="8"/>
  <c r="G64" i="8"/>
  <c r="G65" i="8"/>
  <c r="G66" i="8"/>
  <c r="G57" i="7"/>
  <c r="G60" i="7"/>
  <c r="G61" i="7"/>
  <c r="G62" i="7"/>
  <c r="G64" i="7"/>
  <c r="G65" i="7"/>
  <c r="G51" i="7"/>
  <c r="G52" i="7"/>
  <c r="G53" i="7"/>
  <c r="K46" i="7"/>
  <c r="L46" i="7"/>
  <c r="G46" i="7"/>
  <c r="G47" i="7"/>
  <c r="G48" i="7"/>
  <c r="BO34" i="57"/>
  <c r="BO33" i="57"/>
  <c r="BO31" i="57"/>
  <c r="BO27" i="57"/>
  <c r="BO26" i="57"/>
  <c r="BO25" i="57"/>
  <c r="BO23" i="57"/>
  <c r="BO22" i="57"/>
  <c r="BO21" i="57"/>
  <c r="BO18" i="57"/>
  <c r="BO16" i="57"/>
  <c r="BO12" i="57"/>
  <c r="BO11" i="57"/>
  <c r="BO9" i="57"/>
  <c r="L28" i="18"/>
  <c r="L46" i="17"/>
  <c r="L28" i="17"/>
  <c r="L43" i="17" s="1"/>
  <c r="G54" i="16"/>
  <c r="G49" i="16"/>
  <c r="L46" i="16"/>
  <c r="L28" i="16"/>
  <c r="L46" i="15"/>
  <c r="G49" i="14"/>
  <c r="L46" i="14"/>
  <c r="K43" i="14"/>
  <c r="K68" i="14" s="1"/>
  <c r="L28" i="14"/>
  <c r="L46" i="13"/>
  <c r="L28" i="13"/>
  <c r="L46" i="12"/>
  <c r="L28" i="12"/>
  <c r="G54" i="11"/>
  <c r="L46" i="11"/>
  <c r="L28" i="11"/>
  <c r="G54" i="10"/>
  <c r="L46" i="10"/>
  <c r="L28" i="10"/>
  <c r="G49" i="9"/>
  <c r="L46" i="9"/>
  <c r="L49" i="9" s="1"/>
  <c r="G54" i="8"/>
  <c r="G49" i="8"/>
  <c r="K43" i="8"/>
  <c r="L28" i="8"/>
  <c r="E35" i="56"/>
  <c r="E34" i="56"/>
  <c r="E33" i="56"/>
  <c r="E32" i="56"/>
  <c r="E31" i="56"/>
  <c r="E30" i="56"/>
  <c r="E29" i="56"/>
  <c r="BO29" i="56" s="1"/>
  <c r="E28" i="56"/>
  <c r="BO28" i="56" s="1"/>
  <c r="E27" i="56"/>
  <c r="BO27" i="56" s="1"/>
  <c r="E26" i="56"/>
  <c r="D7" i="56"/>
  <c r="C7" i="56"/>
  <c r="D6" i="56"/>
  <c r="C6" i="56"/>
  <c r="D5" i="56"/>
  <c r="C5" i="56"/>
  <c r="E22" i="56"/>
  <c r="E21" i="56"/>
  <c r="E19" i="56"/>
  <c r="E18" i="56"/>
  <c r="E17" i="56"/>
  <c r="BO17" i="56" s="1"/>
  <c r="E16" i="56"/>
  <c r="BO16" i="56" s="1"/>
  <c r="E15" i="56"/>
  <c r="BO15" i="56" s="1"/>
  <c r="E14" i="56"/>
  <c r="BO14" i="56" s="1"/>
  <c r="E13" i="56"/>
  <c r="E12" i="56"/>
  <c r="BO12" i="56" s="1"/>
  <c r="E11" i="56"/>
  <c r="BO11" i="56" s="1"/>
  <c r="E10" i="56"/>
  <c r="E9" i="56"/>
  <c r="D35"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B35" i="56"/>
  <c r="B34" i="56"/>
  <c r="B33" i="56"/>
  <c r="B32" i="56"/>
  <c r="B31" i="56"/>
  <c r="B30" i="56"/>
  <c r="B29" i="56"/>
  <c r="B28" i="56"/>
  <c r="B27" i="56"/>
  <c r="B26" i="56"/>
  <c r="B25" i="56"/>
  <c r="B24" i="56"/>
  <c r="B23" i="56"/>
  <c r="B22" i="56"/>
  <c r="B21" i="56"/>
  <c r="B20" i="56"/>
  <c r="B19" i="56"/>
  <c r="B18" i="56"/>
  <c r="B17" i="56"/>
  <c r="B16" i="56"/>
  <c r="B15" i="56"/>
  <c r="B14" i="56"/>
  <c r="B13" i="56"/>
  <c r="B12" i="56"/>
  <c r="B11" i="56"/>
  <c r="B10" i="56"/>
  <c r="B9" i="56"/>
  <c r="B8" i="56"/>
  <c r="B7" i="56"/>
  <c r="B6" i="56"/>
  <c r="B5" i="56"/>
  <c r="BO35" i="56"/>
  <c r="BO34" i="56"/>
  <c r="BO33" i="56"/>
  <c r="BO32" i="56"/>
  <c r="BO31" i="56"/>
  <c r="BO30" i="56"/>
  <c r="BO26" i="56"/>
  <c r="BO22" i="56"/>
  <c r="BO21" i="56"/>
  <c r="BO19" i="56"/>
  <c r="BO18" i="56"/>
  <c r="BO13" i="56"/>
  <c r="BO10" i="56"/>
  <c r="BO9" i="56"/>
  <c r="C67" i="7"/>
  <c r="C215" i="29"/>
  <c r="C214" i="29"/>
  <c r="C213" i="29"/>
  <c r="C212" i="29"/>
  <c r="C211" i="29"/>
  <c r="C210" i="29"/>
  <c r="C209" i="29"/>
  <c r="C208" i="29"/>
  <c r="C207" i="29"/>
  <c r="C206" i="29"/>
  <c r="C205" i="29"/>
  <c r="C204" i="29"/>
  <c r="C203" i="29"/>
  <c r="C202" i="29"/>
  <c r="C201" i="29"/>
  <c r="C200" i="29"/>
  <c r="C199" i="29"/>
  <c r="C198" i="29"/>
  <c r="C197" i="29"/>
  <c r="C196" i="29"/>
  <c r="C195" i="29"/>
  <c r="C194" i="29"/>
  <c r="C193" i="29"/>
  <c r="C192" i="29"/>
  <c r="C191" i="29"/>
  <c r="C190" i="29"/>
  <c r="C189" i="29"/>
  <c r="C188" i="29"/>
  <c r="C187" i="29"/>
  <c r="C186" i="29"/>
  <c r="C185" i="29"/>
  <c r="C184" i="29"/>
  <c r="C183" i="29"/>
  <c r="C182" i="29"/>
  <c r="C181" i="29"/>
  <c r="C180" i="29"/>
  <c r="C179" i="29"/>
  <c r="C178" i="29"/>
  <c r="C177" i="29"/>
  <c r="C176" i="29"/>
  <c r="C175" i="29"/>
  <c r="C174" i="29"/>
  <c r="C173" i="29"/>
  <c r="C172" i="29"/>
  <c r="C171" i="29"/>
  <c r="C170" i="29"/>
  <c r="C169" i="29"/>
  <c r="C168" i="29"/>
  <c r="C167" i="29"/>
  <c r="C166" i="29"/>
  <c r="C165" i="29"/>
  <c r="C164" i="29"/>
  <c r="C163" i="29"/>
  <c r="C162" i="29"/>
  <c r="C161" i="29"/>
  <c r="C160" i="29"/>
  <c r="C159" i="29"/>
  <c r="C158" i="29"/>
  <c r="C157" i="29"/>
  <c r="C156" i="29"/>
  <c r="C155" i="29"/>
  <c r="C154" i="29"/>
  <c r="C153" i="29"/>
  <c r="C152" i="29"/>
  <c r="C151" i="29"/>
  <c r="C150" i="29"/>
  <c r="C149" i="29"/>
  <c r="C148" i="29"/>
  <c r="C147" i="29"/>
  <c r="C146" i="29"/>
  <c r="C145" i="29"/>
  <c r="C144" i="29"/>
  <c r="C143" i="29"/>
  <c r="C142" i="29"/>
  <c r="C141" i="29"/>
  <c r="C140" i="29"/>
  <c r="C139" i="29"/>
  <c r="C138" i="29"/>
  <c r="C137" i="29"/>
  <c r="C136" i="29"/>
  <c r="C135" i="29"/>
  <c r="C134" i="29"/>
  <c r="C133" i="29"/>
  <c r="C132" i="29"/>
  <c r="C131" i="29"/>
  <c r="C130" i="29"/>
  <c r="C129" i="29"/>
  <c r="C128" i="29"/>
  <c r="C127" i="29"/>
  <c r="C126" i="29"/>
  <c r="C125" i="29"/>
  <c r="C124" i="29"/>
  <c r="C123" i="29"/>
  <c r="C122" i="29"/>
  <c r="C121" i="29"/>
  <c r="C120" i="29"/>
  <c r="C119" i="29"/>
  <c r="C118" i="29"/>
  <c r="C117" i="29"/>
  <c r="C116" i="29"/>
  <c r="C115" i="29"/>
  <c r="C114" i="29"/>
  <c r="C113" i="29"/>
  <c r="C112" i="29"/>
  <c r="C111" i="29"/>
  <c r="C110" i="29"/>
  <c r="C109" i="29"/>
  <c r="C108" i="29"/>
  <c r="C107" i="29"/>
  <c r="C106" i="29"/>
  <c r="C105" i="29"/>
  <c r="C104" i="29"/>
  <c r="C103" i="29"/>
  <c r="C102" i="29"/>
  <c r="C101" i="29"/>
  <c r="C100" i="29"/>
  <c r="C99" i="29"/>
  <c r="C98" i="29"/>
  <c r="C97" i="29"/>
  <c r="C96" i="29"/>
  <c r="C95" i="29"/>
  <c r="C94" i="29"/>
  <c r="C93" i="29"/>
  <c r="C92" i="29"/>
  <c r="C91" i="29"/>
  <c r="C90" i="29"/>
  <c r="C89" i="29"/>
  <c r="C88" i="29"/>
  <c r="C87" i="29"/>
  <c r="C86" i="29"/>
  <c r="C85" i="29"/>
  <c r="C84" i="29"/>
  <c r="C83" i="29"/>
  <c r="C82" i="29"/>
  <c r="C81" i="29"/>
  <c r="C80" i="29"/>
  <c r="C79" i="29"/>
  <c r="C78" i="29"/>
  <c r="C77" i="29"/>
  <c r="C76" i="29"/>
  <c r="C75" i="29"/>
  <c r="C74" i="29"/>
  <c r="C73" i="29"/>
  <c r="C72" i="29"/>
  <c r="C71" i="29"/>
  <c r="C70" i="29"/>
  <c r="C69" i="29"/>
  <c r="C68" i="29"/>
  <c r="C67" i="29"/>
  <c r="C66" i="29"/>
  <c r="C65" i="29"/>
  <c r="C64" i="29"/>
  <c r="C63" i="29"/>
  <c r="C62" i="29"/>
  <c r="C61" i="29"/>
  <c r="C60" i="29"/>
  <c r="C59" i="29"/>
  <c r="C58" i="29"/>
  <c r="C57" i="29"/>
  <c r="C56" i="29"/>
  <c r="C55" i="29"/>
  <c r="C54" i="29"/>
  <c r="C53" i="29"/>
  <c r="C52" i="29"/>
  <c r="C51" i="29"/>
  <c r="C50" i="29"/>
  <c r="C49" i="29"/>
  <c r="C48" i="29"/>
  <c r="C47" i="29"/>
  <c r="C46" i="29"/>
  <c r="C45" i="29"/>
  <c r="C44" i="29"/>
  <c r="C43" i="29"/>
  <c r="C42" i="29"/>
  <c r="C41" i="29"/>
  <c r="C40" i="29"/>
  <c r="C39" i="29"/>
  <c r="C38" i="29"/>
  <c r="C37" i="29"/>
  <c r="C36" i="29"/>
  <c r="C35" i="29"/>
  <c r="C34" i="29"/>
  <c r="C33" i="29"/>
  <c r="C32" i="29"/>
  <c r="C31" i="29"/>
  <c r="C30" i="29"/>
  <c r="C29" i="29"/>
  <c r="C28" i="29"/>
  <c r="C27" i="29"/>
  <c r="C26" i="29"/>
  <c r="C25" i="29"/>
  <c r="C24" i="29"/>
  <c r="C23" i="29"/>
  <c r="C22" i="29"/>
  <c r="C21" i="29"/>
  <c r="C20" i="29"/>
  <c r="C19" i="29"/>
  <c r="C18" i="29"/>
  <c r="C17" i="29"/>
  <c r="C16" i="29"/>
  <c r="E20" i="57"/>
  <c r="J1" i="35"/>
  <c r="E20" i="56"/>
  <c r="N16" i="35"/>
  <c r="N15" i="35"/>
  <c r="N14" i="35"/>
  <c r="N13" i="35"/>
  <c r="N12" i="35"/>
  <c r="N11" i="35"/>
  <c r="N10" i="35"/>
  <c r="AF84" i="35"/>
  <c r="AE84" i="35"/>
  <c r="AD84" i="35"/>
  <c r="AC84" i="35"/>
  <c r="AB84" i="35"/>
  <c r="AA84" i="35"/>
  <c r="Z84" i="35"/>
  <c r="Y84" i="35"/>
  <c r="X84" i="35"/>
  <c r="W84" i="35"/>
  <c r="V84" i="35"/>
  <c r="AF83" i="35"/>
  <c r="AE83" i="35"/>
  <c r="AD83" i="35"/>
  <c r="AC83" i="35"/>
  <c r="AB83" i="35"/>
  <c r="AA83" i="35"/>
  <c r="Z83" i="35"/>
  <c r="Y83" i="35"/>
  <c r="X83" i="35"/>
  <c r="W83" i="35"/>
  <c r="V83" i="35"/>
  <c r="AF82" i="35"/>
  <c r="AE82" i="35"/>
  <c r="AD82" i="35"/>
  <c r="AC82" i="35"/>
  <c r="AB82" i="35"/>
  <c r="AA82" i="35"/>
  <c r="Z82" i="35"/>
  <c r="Y82" i="35"/>
  <c r="X82" i="35"/>
  <c r="W82" i="35"/>
  <c r="V82" i="35"/>
  <c r="AF81" i="35"/>
  <c r="AE81" i="35"/>
  <c r="AD81" i="35"/>
  <c r="AC81" i="35"/>
  <c r="AB81" i="35"/>
  <c r="AA81" i="35"/>
  <c r="Z81" i="35"/>
  <c r="Y81" i="35"/>
  <c r="X81" i="35"/>
  <c r="W81" i="35"/>
  <c r="V81" i="35"/>
  <c r="AF80" i="35"/>
  <c r="AE80" i="35"/>
  <c r="AD80" i="35"/>
  <c r="AC80" i="35"/>
  <c r="AB80" i="35"/>
  <c r="AA80" i="35"/>
  <c r="Z80" i="35"/>
  <c r="Y80" i="35"/>
  <c r="X80" i="35"/>
  <c r="W80" i="35"/>
  <c r="V80" i="35"/>
  <c r="AF79" i="35"/>
  <c r="AE79" i="35"/>
  <c r="AD79" i="35"/>
  <c r="AC79" i="35"/>
  <c r="AB79" i="35"/>
  <c r="AA79" i="35"/>
  <c r="Z79" i="35"/>
  <c r="Y79" i="35"/>
  <c r="X79" i="35"/>
  <c r="W79" i="35"/>
  <c r="V79" i="35"/>
  <c r="AF78" i="35"/>
  <c r="AE78" i="35"/>
  <c r="AD78" i="35"/>
  <c r="AC78" i="35"/>
  <c r="AB78" i="35"/>
  <c r="AA78" i="35"/>
  <c r="Z78" i="35"/>
  <c r="Y78" i="35"/>
  <c r="X78" i="35"/>
  <c r="W78" i="35"/>
  <c r="V78" i="35"/>
  <c r="AF77" i="35"/>
  <c r="AE77" i="35"/>
  <c r="AD77" i="35"/>
  <c r="AC77" i="35"/>
  <c r="AB77" i="35"/>
  <c r="AA77" i="35"/>
  <c r="Z77" i="35"/>
  <c r="Y77" i="35"/>
  <c r="X77" i="35"/>
  <c r="W77" i="35"/>
  <c r="V77" i="35"/>
  <c r="AF76" i="35"/>
  <c r="AE76" i="35"/>
  <c r="AD76" i="35"/>
  <c r="AC76" i="35"/>
  <c r="AB76" i="35"/>
  <c r="AA76" i="35"/>
  <c r="Z76" i="35"/>
  <c r="Y76" i="35"/>
  <c r="X76" i="35"/>
  <c r="W76" i="35"/>
  <c r="V76" i="35"/>
  <c r="AF75" i="35"/>
  <c r="AE75" i="35"/>
  <c r="AD75" i="35"/>
  <c r="AC75" i="35"/>
  <c r="AB75" i="35"/>
  <c r="AA75" i="35"/>
  <c r="Z75" i="35"/>
  <c r="Y75" i="35"/>
  <c r="X75" i="35"/>
  <c r="W75" i="35"/>
  <c r="V75" i="35"/>
  <c r="AF74" i="35"/>
  <c r="AE74" i="35"/>
  <c r="AD74" i="35"/>
  <c r="AC74" i="35"/>
  <c r="AB74" i="35"/>
  <c r="AA74" i="35"/>
  <c r="Z74" i="35"/>
  <c r="Y74" i="35"/>
  <c r="X74" i="35"/>
  <c r="W74" i="35"/>
  <c r="V74" i="35"/>
  <c r="AF73" i="35"/>
  <c r="AE73" i="35"/>
  <c r="AD73" i="35"/>
  <c r="AC73" i="35"/>
  <c r="AB73" i="35"/>
  <c r="AA73" i="35"/>
  <c r="Z73" i="35"/>
  <c r="Y73" i="35"/>
  <c r="X73" i="35"/>
  <c r="W73" i="35"/>
  <c r="V73" i="35"/>
  <c r="AF72" i="35"/>
  <c r="AE72" i="35"/>
  <c r="AD72" i="35"/>
  <c r="AC72" i="35"/>
  <c r="AB72" i="35"/>
  <c r="AA72" i="35"/>
  <c r="Z72" i="35"/>
  <c r="Y72" i="35"/>
  <c r="X72" i="35"/>
  <c r="W72" i="35"/>
  <c r="V72" i="35"/>
  <c r="AF71" i="35"/>
  <c r="AE71" i="35"/>
  <c r="AD71" i="35"/>
  <c r="AC71" i="35"/>
  <c r="AB71" i="35"/>
  <c r="AA71" i="35"/>
  <c r="Z71" i="35"/>
  <c r="Y71" i="35"/>
  <c r="X71" i="35"/>
  <c r="W71" i="35"/>
  <c r="V71" i="35"/>
  <c r="AF70" i="35"/>
  <c r="AE70" i="35"/>
  <c r="AD70" i="35"/>
  <c r="AC70" i="35"/>
  <c r="AB70" i="35"/>
  <c r="AA70" i="35"/>
  <c r="Z70" i="35"/>
  <c r="Y70" i="35"/>
  <c r="X70" i="35"/>
  <c r="W70" i="35"/>
  <c r="V70" i="35"/>
  <c r="AF69" i="35"/>
  <c r="AE69" i="35"/>
  <c r="AD69" i="35"/>
  <c r="AC69" i="35"/>
  <c r="AB69" i="35"/>
  <c r="AA69" i="35"/>
  <c r="Z69" i="35"/>
  <c r="Y69" i="35"/>
  <c r="X69" i="35"/>
  <c r="W69" i="35"/>
  <c r="V69" i="35"/>
  <c r="AF68" i="35"/>
  <c r="AE68" i="35"/>
  <c r="AD68" i="35"/>
  <c r="AC68" i="35"/>
  <c r="AB68" i="35"/>
  <c r="AA68" i="35"/>
  <c r="Z68" i="35"/>
  <c r="Y68" i="35"/>
  <c r="X68" i="35"/>
  <c r="W68" i="35"/>
  <c r="V68" i="35"/>
  <c r="AF67" i="35"/>
  <c r="AE67" i="35"/>
  <c r="AD67" i="35"/>
  <c r="AC67" i="35"/>
  <c r="AB67" i="35"/>
  <c r="AA67" i="35"/>
  <c r="Z67" i="35"/>
  <c r="Y67" i="35"/>
  <c r="X67" i="35"/>
  <c r="W67" i="35"/>
  <c r="V67" i="35"/>
  <c r="AF66" i="35"/>
  <c r="AE66" i="35"/>
  <c r="AD66" i="35"/>
  <c r="AC66" i="35"/>
  <c r="AB66" i="35"/>
  <c r="AA66" i="35"/>
  <c r="Z66" i="35"/>
  <c r="Y66" i="35"/>
  <c r="X66" i="35"/>
  <c r="W66" i="35"/>
  <c r="V66" i="35"/>
  <c r="AF65" i="35"/>
  <c r="AE65" i="35"/>
  <c r="AD65" i="35"/>
  <c r="AC65" i="35"/>
  <c r="AB65" i="35"/>
  <c r="AA65" i="35"/>
  <c r="Z65" i="35"/>
  <c r="Y65" i="35"/>
  <c r="X65" i="35"/>
  <c r="W65" i="35"/>
  <c r="V65" i="35"/>
  <c r="AF64" i="35"/>
  <c r="AE64" i="35"/>
  <c r="AD64" i="35"/>
  <c r="AC64" i="35"/>
  <c r="AB64" i="35"/>
  <c r="AA64" i="35"/>
  <c r="Z64" i="35"/>
  <c r="Y64" i="35"/>
  <c r="X64" i="35"/>
  <c r="W64" i="35"/>
  <c r="V64" i="35"/>
  <c r="AF63" i="35"/>
  <c r="AE63" i="35"/>
  <c r="AD63" i="35"/>
  <c r="AC63" i="35"/>
  <c r="AB63" i="35"/>
  <c r="AA63" i="35"/>
  <c r="Z63" i="35"/>
  <c r="Y63" i="35"/>
  <c r="X63" i="35"/>
  <c r="W63" i="35"/>
  <c r="V63" i="35"/>
  <c r="AF62" i="35"/>
  <c r="AE62" i="35"/>
  <c r="AD62" i="35"/>
  <c r="AC62" i="35"/>
  <c r="AB62" i="35"/>
  <c r="AA62" i="35"/>
  <c r="Z62" i="35"/>
  <c r="Y62" i="35"/>
  <c r="X62" i="35"/>
  <c r="W62" i="35"/>
  <c r="V62" i="35"/>
  <c r="AF61" i="35"/>
  <c r="AE61" i="35"/>
  <c r="AD61" i="35"/>
  <c r="AC61" i="35"/>
  <c r="AB61" i="35"/>
  <c r="AA61" i="35"/>
  <c r="Z61" i="35"/>
  <c r="Y61" i="35"/>
  <c r="X61" i="35"/>
  <c r="W61" i="35"/>
  <c r="V61" i="35"/>
  <c r="AF60" i="35"/>
  <c r="AE60" i="35"/>
  <c r="AD60" i="35"/>
  <c r="AC60" i="35"/>
  <c r="AB60" i="35"/>
  <c r="AA60" i="35"/>
  <c r="Z60" i="35"/>
  <c r="Y60" i="35"/>
  <c r="X60" i="35"/>
  <c r="W60" i="35"/>
  <c r="V60" i="35"/>
  <c r="AF59" i="35"/>
  <c r="AE59" i="35"/>
  <c r="AD59" i="35"/>
  <c r="AC59" i="35"/>
  <c r="AB59" i="35"/>
  <c r="AA59" i="35"/>
  <c r="Z59" i="35"/>
  <c r="Y59" i="35"/>
  <c r="X59" i="35"/>
  <c r="W59" i="35"/>
  <c r="V59" i="35"/>
  <c r="AF58" i="35"/>
  <c r="AE58" i="35"/>
  <c r="AD58" i="35"/>
  <c r="AC58" i="35"/>
  <c r="AB58" i="35"/>
  <c r="AA58" i="35"/>
  <c r="Z58" i="35"/>
  <c r="Y58" i="35"/>
  <c r="X58" i="35"/>
  <c r="W58" i="35"/>
  <c r="V58" i="35"/>
  <c r="AF57" i="35"/>
  <c r="AE57" i="35"/>
  <c r="AD57" i="35"/>
  <c r="AC57" i="35"/>
  <c r="AB57" i="35"/>
  <c r="AA57" i="35"/>
  <c r="Z57" i="35"/>
  <c r="Y57" i="35"/>
  <c r="X57" i="35"/>
  <c r="W57" i="35"/>
  <c r="V57" i="35"/>
  <c r="AF56" i="35"/>
  <c r="AE56" i="35"/>
  <c r="AD56" i="35"/>
  <c r="AC56" i="35"/>
  <c r="AB56" i="35"/>
  <c r="AA56" i="35"/>
  <c r="Z56" i="35"/>
  <c r="Y56" i="35"/>
  <c r="X56" i="35"/>
  <c r="W56" i="35"/>
  <c r="V56" i="35"/>
  <c r="AF55" i="35"/>
  <c r="AE55" i="35"/>
  <c r="AD55" i="35"/>
  <c r="AC55" i="35"/>
  <c r="AB55" i="35"/>
  <c r="AA55" i="35"/>
  <c r="Z55" i="35"/>
  <c r="Y55" i="35"/>
  <c r="X55" i="35"/>
  <c r="W55" i="35"/>
  <c r="V55" i="35"/>
  <c r="AE54" i="35"/>
  <c r="AD54" i="35"/>
  <c r="AC54" i="35"/>
  <c r="AB54" i="35"/>
  <c r="AA54" i="35"/>
  <c r="Z54" i="35"/>
  <c r="Y54" i="35"/>
  <c r="X54" i="35"/>
  <c r="W54" i="35"/>
  <c r="AF54" i="35"/>
  <c r="V54" i="35"/>
  <c r="U84" i="35"/>
  <c r="C84" i="35" s="1"/>
  <c r="U83" i="35"/>
  <c r="U82" i="35"/>
  <c r="U81" i="35"/>
  <c r="U80" i="35"/>
  <c r="C80" i="35" s="1"/>
  <c r="U79" i="35"/>
  <c r="U78" i="35"/>
  <c r="U77" i="35"/>
  <c r="U76" i="35"/>
  <c r="U75" i="35"/>
  <c r="C75" i="35" s="1"/>
  <c r="U74" i="35"/>
  <c r="C74" i="35" s="1"/>
  <c r="U73" i="35"/>
  <c r="U72" i="35"/>
  <c r="U71" i="35"/>
  <c r="C71" i="35" s="1"/>
  <c r="U70" i="35"/>
  <c r="U68" i="35"/>
  <c r="C68" i="35"/>
  <c r="U67" i="35"/>
  <c r="C67" i="35" s="1"/>
  <c r="U66" i="35"/>
  <c r="C66" i="35"/>
  <c r="U65" i="35"/>
  <c r="C65" i="35"/>
  <c r="U64" i="35"/>
  <c r="C64" i="35" s="1"/>
  <c r="U63" i="35"/>
  <c r="C63" i="35" s="1"/>
  <c r="U62" i="35"/>
  <c r="C62" i="35"/>
  <c r="U61" i="35"/>
  <c r="C61" i="35" s="1"/>
  <c r="U60" i="35"/>
  <c r="C60" i="35"/>
  <c r="U59" i="35"/>
  <c r="C59" i="35" s="1"/>
  <c r="U58" i="35"/>
  <c r="C58" i="35"/>
  <c r="U57" i="35"/>
  <c r="C57" i="35" s="1"/>
  <c r="U56" i="35"/>
  <c r="C56" i="35"/>
  <c r="U55" i="35"/>
  <c r="C55" i="35"/>
  <c r="U54" i="35"/>
  <c r="C54" i="35"/>
  <c r="F32" i="7"/>
  <c r="G32" i="7"/>
  <c r="F33" i="7"/>
  <c r="G33" i="7" s="1"/>
  <c r="F34" i="7"/>
  <c r="G34" i="7" s="1"/>
  <c r="F35" i="7"/>
  <c r="G35" i="7"/>
  <c r="F36" i="7"/>
  <c r="G36" i="7"/>
  <c r="F37" i="7"/>
  <c r="G37" i="7"/>
  <c r="F38" i="7"/>
  <c r="G38" i="7" s="1"/>
  <c r="F39" i="7"/>
  <c r="G39" i="7" s="1"/>
  <c r="F40" i="7"/>
  <c r="G40" i="7" s="1"/>
  <c r="F41" i="7"/>
  <c r="G41" i="7"/>
  <c r="F42" i="7"/>
  <c r="G42" i="7"/>
  <c r="E23" i="56"/>
  <c r="BO23" i="56"/>
  <c r="E24" i="56"/>
  <c r="BO24" i="56"/>
  <c r="E25" i="56"/>
  <c r="BO25" i="56" s="1"/>
  <c r="O19" i="35"/>
  <c r="O18" i="35"/>
  <c r="O17" i="35"/>
  <c r="O16" i="35"/>
  <c r="O15" i="35"/>
  <c r="O14" i="35"/>
  <c r="O13" i="35"/>
  <c r="O12" i="35"/>
  <c r="O11" i="35"/>
  <c r="O10" i="35"/>
  <c r="O9" i="35"/>
  <c r="O8" i="35"/>
  <c r="U16" i="34"/>
  <c r="U15" i="34"/>
  <c r="U14" i="34"/>
  <c r="U13" i="34"/>
  <c r="U12" i="34"/>
  <c r="U11" i="34"/>
  <c r="U10" i="34"/>
  <c r="U9" i="34"/>
  <c r="U8" i="34"/>
  <c r="U7" i="34"/>
  <c r="U6" i="34"/>
  <c r="U5" i="34"/>
  <c r="G6" i="34"/>
  <c r="C70" i="35"/>
  <c r="C78" i="35"/>
  <c r="C82" i="35"/>
  <c r="C77" i="35"/>
  <c r="C79" i="35"/>
  <c r="C83" i="35"/>
  <c r="C73" i="35"/>
  <c r="C81" i="35"/>
  <c r="C72" i="35"/>
  <c r="C76" i="35"/>
  <c r="I4" i="36"/>
  <c r="H4" i="36"/>
  <c r="H2" i="36"/>
  <c r="U69" i="35"/>
  <c r="C69" i="35"/>
  <c r="L2" i="6"/>
  <c r="N61" i="34"/>
  <c r="N60" i="34"/>
  <c r="N59" i="34"/>
  <c r="N58" i="34"/>
  <c r="N57" i="34"/>
  <c r="N56" i="34"/>
  <c r="N55" i="34"/>
  <c r="N54" i="34"/>
  <c r="N53" i="34"/>
  <c r="N52" i="34"/>
  <c r="N51" i="34"/>
  <c r="N50" i="34"/>
  <c r="N49" i="34"/>
  <c r="B61" i="34"/>
  <c r="B53" i="35"/>
  <c r="B60" i="34"/>
  <c r="B52" i="35" s="1"/>
  <c r="B59" i="34"/>
  <c r="B51" i="35" s="1"/>
  <c r="B58" i="34"/>
  <c r="B50" i="35" s="1"/>
  <c r="B57" i="34"/>
  <c r="B49" i="35"/>
  <c r="B56" i="34"/>
  <c r="B48" i="35"/>
  <c r="B55" i="34"/>
  <c r="B47" i="35" s="1"/>
  <c r="B54" i="34"/>
  <c r="B46" i="35" s="1"/>
  <c r="B53" i="34"/>
  <c r="B45" i="35" s="1"/>
  <c r="B52" i="34"/>
  <c r="B44" i="35" s="1"/>
  <c r="B51" i="34"/>
  <c r="B43" i="35"/>
  <c r="B50" i="34"/>
  <c r="B42" i="35" s="1"/>
  <c r="B49" i="34"/>
  <c r="B41" i="35" s="1"/>
  <c r="B48" i="34"/>
  <c r="B40" i="35"/>
  <c r="B47" i="34"/>
  <c r="B39" i="35" s="1"/>
  <c r="B46" i="34"/>
  <c r="B38" i="35" s="1"/>
  <c r="B45" i="34"/>
  <c r="B37" i="35"/>
  <c r="B44" i="34"/>
  <c r="B36" i="35"/>
  <c r="B43" i="34"/>
  <c r="B35" i="35"/>
  <c r="B42" i="34"/>
  <c r="B34" i="35" s="1"/>
  <c r="B41" i="34"/>
  <c r="B33" i="35" s="1"/>
  <c r="B40" i="34"/>
  <c r="B32" i="35" s="1"/>
  <c r="B39" i="34"/>
  <c r="B31" i="35"/>
  <c r="B38" i="34"/>
  <c r="B30" i="35"/>
  <c r="B37" i="34"/>
  <c r="B29" i="35"/>
  <c r="B36" i="34"/>
  <c r="B28" i="35" s="1"/>
  <c r="B35" i="34"/>
  <c r="B27" i="35" s="1"/>
  <c r="B34" i="34"/>
  <c r="B26" i="35" s="1"/>
  <c r="B33" i="34"/>
  <c r="B25" i="35"/>
  <c r="B32" i="34"/>
  <c r="B24" i="35" s="1"/>
  <c r="B31" i="34"/>
  <c r="B23" i="35"/>
  <c r="B30" i="34"/>
  <c r="B22" i="35" s="1"/>
  <c r="B29" i="34"/>
  <c r="B21" i="35" s="1"/>
  <c r="B28" i="34"/>
  <c r="B20" i="35" s="1"/>
  <c r="B27" i="34"/>
  <c r="B19" i="35"/>
  <c r="B26" i="34"/>
  <c r="B18" i="35" s="1"/>
  <c r="B25" i="34"/>
  <c r="B17" i="35"/>
  <c r="B24" i="34"/>
  <c r="B16" i="35" s="1"/>
  <c r="B23" i="34"/>
  <c r="B15" i="35" s="1"/>
  <c r="B22" i="34"/>
  <c r="B14" i="35" s="1"/>
  <c r="B21" i="34"/>
  <c r="B13" i="35"/>
  <c r="B20" i="34"/>
  <c r="B12" i="35"/>
  <c r="B19" i="34"/>
  <c r="B11" i="35"/>
  <c r="B18" i="34"/>
  <c r="B10" i="35"/>
  <c r="C69" i="52"/>
  <c r="D69" i="52" s="1"/>
  <c r="C68" i="52"/>
  <c r="D68" i="52" s="1"/>
  <c r="C67" i="52"/>
  <c r="D67" i="52"/>
  <c r="I64" i="52"/>
  <c r="C64" i="52"/>
  <c r="I63" i="52"/>
  <c r="C63" i="52"/>
  <c r="I62" i="52"/>
  <c r="J62" i="52"/>
  <c r="C62" i="52"/>
  <c r="D62" i="52" s="1"/>
  <c r="I61" i="52"/>
  <c r="J61" i="52" s="1"/>
  <c r="K61" i="52" a="1"/>
  <c r="K61" i="52" s="1"/>
  <c r="L61" i="52" s="1"/>
  <c r="C61" i="52"/>
  <c r="D61" i="52" s="1"/>
  <c r="I60" i="52"/>
  <c r="C60" i="52"/>
  <c r="D60" i="52"/>
  <c r="I59" i="52"/>
  <c r="J59" i="52" s="1"/>
  <c r="C59" i="52"/>
  <c r="D59" i="52" s="1"/>
  <c r="I58" i="52"/>
  <c r="C58" i="52"/>
  <c r="I55" i="52"/>
  <c r="C55" i="52"/>
  <c r="D55" i="52" s="1"/>
  <c r="I54" i="52"/>
  <c r="J54" i="52" s="1"/>
  <c r="C54" i="52"/>
  <c r="D54" i="52" s="1"/>
  <c r="I53" i="52"/>
  <c r="J53" i="52" s="1"/>
  <c r="C53" i="52"/>
  <c r="D53" i="52"/>
  <c r="I52" i="52"/>
  <c r="J52" i="52"/>
  <c r="C52" i="52"/>
  <c r="D52" i="52"/>
  <c r="E52" i="52" a="1"/>
  <c r="E52" i="52" s="1"/>
  <c r="F52" i="52" s="1"/>
  <c r="I51" i="52"/>
  <c r="J51" i="52" s="1"/>
  <c r="C51" i="52"/>
  <c r="D51" i="52" s="1"/>
  <c r="I50" i="52"/>
  <c r="J50" i="52"/>
  <c r="C50" i="52"/>
  <c r="D50" i="52"/>
  <c r="I49" i="52"/>
  <c r="I90" i="52" s="1"/>
  <c r="J49" i="52"/>
  <c r="C49" i="52"/>
  <c r="D49" i="52" s="1"/>
  <c r="I46" i="52"/>
  <c r="C46" i="52"/>
  <c r="I45" i="52"/>
  <c r="C45" i="52"/>
  <c r="I44" i="52"/>
  <c r="J44" i="52"/>
  <c r="K44" i="52" a="1"/>
  <c r="K44" i="52"/>
  <c r="L44" i="52" s="1"/>
  <c r="C44" i="52"/>
  <c r="D44" i="52" s="1"/>
  <c r="I43" i="52"/>
  <c r="J43" i="52" s="1"/>
  <c r="C43" i="52"/>
  <c r="D43" i="52"/>
  <c r="I42" i="52"/>
  <c r="J42" i="52"/>
  <c r="C42" i="52"/>
  <c r="D42" i="52" s="1"/>
  <c r="I41" i="52"/>
  <c r="J41" i="52" s="1"/>
  <c r="C41" i="52"/>
  <c r="D41" i="52" s="1"/>
  <c r="I40" i="52"/>
  <c r="C40" i="52"/>
  <c r="I37" i="52"/>
  <c r="C37" i="52"/>
  <c r="I36" i="52"/>
  <c r="J36" i="52"/>
  <c r="C36" i="52"/>
  <c r="D36" i="52"/>
  <c r="I35" i="52"/>
  <c r="J35" i="52" s="1"/>
  <c r="C35" i="52"/>
  <c r="D35" i="52" s="1"/>
  <c r="I34" i="52"/>
  <c r="J34" i="52" s="1"/>
  <c r="C34" i="52"/>
  <c r="D34" i="52"/>
  <c r="I33" i="52"/>
  <c r="J33" i="52"/>
  <c r="C33" i="52"/>
  <c r="D33" i="52"/>
  <c r="I32" i="52"/>
  <c r="J32" i="52" s="1"/>
  <c r="C32" i="52"/>
  <c r="D32" i="52" s="1"/>
  <c r="I31" i="52"/>
  <c r="J31" i="52" s="1"/>
  <c r="C31" i="52"/>
  <c r="D31" i="52"/>
  <c r="I85" i="52"/>
  <c r="I28" i="52"/>
  <c r="C28" i="52"/>
  <c r="I27" i="52"/>
  <c r="C27" i="52"/>
  <c r="I26" i="52"/>
  <c r="J26" i="52" s="1"/>
  <c r="C26" i="52"/>
  <c r="D26" i="52"/>
  <c r="E26" i="52" a="1"/>
  <c r="E26" i="52" s="1"/>
  <c r="I25" i="52"/>
  <c r="J25" i="52" s="1"/>
  <c r="C25" i="52"/>
  <c r="D25" i="52" s="1"/>
  <c r="I24" i="52"/>
  <c r="J24" i="52" s="1"/>
  <c r="C24" i="52"/>
  <c r="D24" i="52"/>
  <c r="I23" i="52"/>
  <c r="J23" i="52"/>
  <c r="C23" i="52"/>
  <c r="D23" i="52"/>
  <c r="I22" i="52"/>
  <c r="C22" i="52"/>
  <c r="I19" i="52"/>
  <c r="C19" i="52"/>
  <c r="D19" i="52" s="1"/>
  <c r="I18" i="52"/>
  <c r="C18" i="52"/>
  <c r="I17" i="52"/>
  <c r="J17" i="52"/>
  <c r="C17" i="52"/>
  <c r="D17" i="52"/>
  <c r="I16" i="52"/>
  <c r="C16" i="52"/>
  <c r="D16" i="52" s="1"/>
  <c r="I15" i="52"/>
  <c r="J15" i="52" s="1"/>
  <c r="C15" i="52"/>
  <c r="D15" i="52" s="1"/>
  <c r="I14" i="52"/>
  <c r="J14" i="52"/>
  <c r="C14" i="52"/>
  <c r="D14" i="52"/>
  <c r="I13" i="52"/>
  <c r="J13" i="52"/>
  <c r="I82" i="52"/>
  <c r="C13" i="52"/>
  <c r="D13" i="52"/>
  <c r="I81" i="52"/>
  <c r="I10" i="52"/>
  <c r="C10" i="52"/>
  <c r="I9" i="52"/>
  <c r="C9" i="52"/>
  <c r="I8" i="52"/>
  <c r="J8" i="52"/>
  <c r="K8" i="52" a="1"/>
  <c r="K8" i="52"/>
  <c r="L8" i="52"/>
  <c r="C8" i="52"/>
  <c r="D8" i="52"/>
  <c r="E8" i="52" a="1"/>
  <c r="E8" i="52" s="1"/>
  <c r="F8" i="52" s="1"/>
  <c r="I7" i="52"/>
  <c r="J7" i="52"/>
  <c r="C7" i="52"/>
  <c r="I6" i="52"/>
  <c r="C6" i="52"/>
  <c r="D6" i="52"/>
  <c r="I5" i="52"/>
  <c r="J5" i="52" s="1"/>
  <c r="C5" i="52"/>
  <c r="D5" i="52" s="1"/>
  <c r="I4" i="52"/>
  <c r="J4" i="52" s="1"/>
  <c r="C4" i="52"/>
  <c r="D4" i="52"/>
  <c r="I79" i="52"/>
  <c r="C69" i="51"/>
  <c r="D69" i="51"/>
  <c r="C68" i="51"/>
  <c r="D68" i="51" s="1"/>
  <c r="C67" i="51"/>
  <c r="D67" i="51" s="1"/>
  <c r="I64" i="51"/>
  <c r="C64" i="51"/>
  <c r="I63" i="51"/>
  <c r="C63" i="51"/>
  <c r="I62" i="51"/>
  <c r="J62" i="51"/>
  <c r="K62" i="51" a="1"/>
  <c r="K62" i="51" s="1"/>
  <c r="L62" i="51" s="1"/>
  <c r="C62" i="51"/>
  <c r="D62" i="51" s="1"/>
  <c r="I61" i="51"/>
  <c r="C61" i="51"/>
  <c r="D61" i="51" s="1"/>
  <c r="I60" i="51"/>
  <c r="J60" i="51"/>
  <c r="K60" i="51" a="1"/>
  <c r="K60" i="51" s="1"/>
  <c r="C60" i="51"/>
  <c r="D60" i="51"/>
  <c r="I59" i="51"/>
  <c r="J59" i="51"/>
  <c r="C59" i="51"/>
  <c r="D59" i="51" s="1"/>
  <c r="I58" i="51"/>
  <c r="J58" i="51" s="1"/>
  <c r="I92" i="51"/>
  <c r="C58" i="51"/>
  <c r="I91" i="51" s="1"/>
  <c r="D58" i="51"/>
  <c r="I55" i="51"/>
  <c r="C55" i="51"/>
  <c r="D55" i="51" s="1"/>
  <c r="I54" i="51"/>
  <c r="J54" i="51" s="1"/>
  <c r="C54" i="51"/>
  <c r="D54" i="51"/>
  <c r="I53" i="51"/>
  <c r="J53" i="51"/>
  <c r="C53" i="51"/>
  <c r="D53" i="51" s="1"/>
  <c r="I52" i="51"/>
  <c r="J52" i="51"/>
  <c r="C52" i="51"/>
  <c r="I51" i="51"/>
  <c r="J51" i="51"/>
  <c r="C51" i="51"/>
  <c r="D51" i="51" s="1"/>
  <c r="I50" i="51"/>
  <c r="J50" i="51" s="1"/>
  <c r="C50" i="51"/>
  <c r="D50" i="51"/>
  <c r="I49" i="51"/>
  <c r="C49" i="51"/>
  <c r="I46" i="51"/>
  <c r="C46" i="51"/>
  <c r="I45" i="51"/>
  <c r="C45" i="51"/>
  <c r="I44" i="51"/>
  <c r="C44" i="51"/>
  <c r="D44" i="51"/>
  <c r="I43" i="51"/>
  <c r="J43" i="51"/>
  <c r="C43" i="51"/>
  <c r="D43" i="51" s="1"/>
  <c r="I42" i="51"/>
  <c r="J42" i="51"/>
  <c r="C42" i="51"/>
  <c r="D42" i="51" s="1"/>
  <c r="I41" i="51"/>
  <c r="J41" i="51" s="1"/>
  <c r="C41" i="51"/>
  <c r="D41" i="51"/>
  <c r="I40" i="51"/>
  <c r="J40" i="51"/>
  <c r="I88" i="51"/>
  <c r="C40" i="51"/>
  <c r="D40" i="51" s="1"/>
  <c r="I37" i="51"/>
  <c r="C37" i="51"/>
  <c r="I36" i="51"/>
  <c r="J36" i="51" s="1"/>
  <c r="C36" i="51"/>
  <c r="D36" i="51"/>
  <c r="I35" i="51"/>
  <c r="J35" i="51"/>
  <c r="C35" i="51"/>
  <c r="D35" i="51"/>
  <c r="I34" i="51"/>
  <c r="J34" i="51" s="1"/>
  <c r="C34" i="51"/>
  <c r="D34" i="51" s="1"/>
  <c r="I33" i="51"/>
  <c r="J33" i="51" s="1"/>
  <c r="C33" i="51"/>
  <c r="D33" i="51"/>
  <c r="I32" i="51"/>
  <c r="J32" i="51"/>
  <c r="C32" i="51"/>
  <c r="D32" i="51" s="1"/>
  <c r="I31" i="51"/>
  <c r="C31" i="51"/>
  <c r="I28" i="51"/>
  <c r="C28" i="51"/>
  <c r="I27" i="51"/>
  <c r="C27" i="51"/>
  <c r="I26" i="51"/>
  <c r="C26" i="51"/>
  <c r="I25" i="51"/>
  <c r="J25" i="51"/>
  <c r="C25" i="51"/>
  <c r="D25" i="51" s="1"/>
  <c r="I24" i="51"/>
  <c r="J24" i="51"/>
  <c r="C24" i="51"/>
  <c r="D24" i="51" s="1"/>
  <c r="I23" i="51"/>
  <c r="J23" i="51" s="1"/>
  <c r="C23" i="51"/>
  <c r="D23" i="51"/>
  <c r="I22" i="51"/>
  <c r="C22" i="51"/>
  <c r="D22" i="51"/>
  <c r="I83" i="51"/>
  <c r="I19" i="51"/>
  <c r="C19" i="51"/>
  <c r="D19" i="51"/>
  <c r="I18" i="51"/>
  <c r="C18" i="51"/>
  <c r="I17" i="51"/>
  <c r="J17" i="51" s="1"/>
  <c r="C17" i="51"/>
  <c r="D17" i="51" s="1"/>
  <c r="I16" i="51"/>
  <c r="C16" i="51"/>
  <c r="D16" i="51" s="1"/>
  <c r="I15" i="51"/>
  <c r="J15" i="51" s="1"/>
  <c r="C15" i="51"/>
  <c r="D15" i="51" s="1"/>
  <c r="I14" i="51"/>
  <c r="J14" i="51" s="1"/>
  <c r="C14" i="51"/>
  <c r="D14" i="51"/>
  <c r="I13" i="51"/>
  <c r="C13" i="51"/>
  <c r="I10" i="51"/>
  <c r="C10" i="51"/>
  <c r="I9" i="51"/>
  <c r="C9" i="51"/>
  <c r="I8" i="51"/>
  <c r="C8" i="51"/>
  <c r="I7" i="51"/>
  <c r="J7" i="51" s="1"/>
  <c r="C7" i="51"/>
  <c r="D7" i="51"/>
  <c r="E7" i="51" a="1"/>
  <c r="E7" i="51"/>
  <c r="F7" i="51"/>
  <c r="I6" i="51"/>
  <c r="J6" i="51" s="1"/>
  <c r="K6" i="51" a="1"/>
  <c r="K6" i="51" s="1"/>
  <c r="L6" i="51" s="1"/>
  <c r="C6" i="51"/>
  <c r="D6" i="51" s="1"/>
  <c r="I5" i="51"/>
  <c r="J5" i="51"/>
  <c r="C5" i="51"/>
  <c r="D5" i="51"/>
  <c r="I4" i="51"/>
  <c r="C4" i="51"/>
  <c r="C69" i="50"/>
  <c r="D69" i="50" s="1"/>
  <c r="C68" i="50"/>
  <c r="D68" i="50" s="1"/>
  <c r="C67" i="50"/>
  <c r="I64" i="50"/>
  <c r="C64" i="50"/>
  <c r="I63" i="50"/>
  <c r="C63" i="50"/>
  <c r="I62" i="50"/>
  <c r="C62" i="50"/>
  <c r="D62" i="50"/>
  <c r="I61" i="50"/>
  <c r="K61" i="50" s="1" a="1"/>
  <c r="K61" i="50" s="1"/>
  <c r="J61" i="50"/>
  <c r="C61" i="50"/>
  <c r="D61" i="50" s="1"/>
  <c r="I60" i="50"/>
  <c r="C60" i="50"/>
  <c r="D60" i="50"/>
  <c r="I59" i="50"/>
  <c r="J59" i="50"/>
  <c r="C59" i="50"/>
  <c r="D59" i="50"/>
  <c r="I58" i="50"/>
  <c r="C58" i="50"/>
  <c r="I55" i="50"/>
  <c r="C55" i="50"/>
  <c r="D55" i="50" s="1"/>
  <c r="I54" i="50"/>
  <c r="J54" i="50" s="1"/>
  <c r="C54" i="50"/>
  <c r="D54" i="50" s="1"/>
  <c r="I53" i="50"/>
  <c r="J53" i="50" s="1"/>
  <c r="C53" i="50"/>
  <c r="D53" i="50" s="1"/>
  <c r="I52" i="50"/>
  <c r="J52" i="50"/>
  <c r="C52" i="50"/>
  <c r="D52" i="50" s="1"/>
  <c r="E52" i="50" a="1"/>
  <c r="E52" i="50" s="1"/>
  <c r="F52" i="50" s="1"/>
  <c r="I51" i="50"/>
  <c r="J51" i="50"/>
  <c r="C51" i="50"/>
  <c r="D51" i="50"/>
  <c r="I50" i="50"/>
  <c r="J50" i="50" s="1"/>
  <c r="C50" i="50"/>
  <c r="D50" i="50" s="1"/>
  <c r="I49" i="50"/>
  <c r="J49" i="50"/>
  <c r="I90" i="50"/>
  <c r="C49" i="50"/>
  <c r="D49" i="50"/>
  <c r="I89" i="50"/>
  <c r="I46" i="50"/>
  <c r="C46" i="50"/>
  <c r="I45" i="50"/>
  <c r="C45" i="50"/>
  <c r="I44" i="50"/>
  <c r="C44" i="50"/>
  <c r="D44" i="50"/>
  <c r="I43" i="50"/>
  <c r="J43" i="50"/>
  <c r="C43" i="50"/>
  <c r="D43" i="50"/>
  <c r="I42" i="50"/>
  <c r="J42" i="50"/>
  <c r="C42" i="50"/>
  <c r="D42" i="50" s="1"/>
  <c r="I41" i="50"/>
  <c r="J41" i="50" s="1"/>
  <c r="C41" i="50"/>
  <c r="D41" i="50"/>
  <c r="I40" i="50"/>
  <c r="C40" i="50"/>
  <c r="I37" i="50"/>
  <c r="C37" i="50"/>
  <c r="I36" i="50"/>
  <c r="J36" i="50"/>
  <c r="C36" i="50"/>
  <c r="D36" i="50" s="1"/>
  <c r="I35" i="50"/>
  <c r="J35" i="50" s="1"/>
  <c r="C35" i="50"/>
  <c r="D35" i="50"/>
  <c r="I34" i="50"/>
  <c r="J34" i="50"/>
  <c r="C34" i="50"/>
  <c r="D34" i="50"/>
  <c r="I33" i="50"/>
  <c r="J33" i="50"/>
  <c r="C33" i="50"/>
  <c r="D33" i="50" s="1"/>
  <c r="I32" i="50"/>
  <c r="J32" i="50" s="1"/>
  <c r="C32" i="50"/>
  <c r="D32" i="50"/>
  <c r="I31" i="50"/>
  <c r="I86" i="50" s="1"/>
  <c r="J31" i="50"/>
  <c r="C31" i="50"/>
  <c r="D31" i="50" s="1"/>
  <c r="I28" i="50"/>
  <c r="C28" i="50"/>
  <c r="I27" i="50"/>
  <c r="C27" i="50"/>
  <c r="I26" i="50"/>
  <c r="J26" i="50" s="1"/>
  <c r="K26" i="50" a="1"/>
  <c r="K26" i="50" s="1"/>
  <c r="L26" i="50" s="1"/>
  <c r="C26" i="50"/>
  <c r="D26" i="50" s="1"/>
  <c r="E26" i="50" a="1"/>
  <c r="E26" i="50" s="1"/>
  <c r="F26" i="50" s="1"/>
  <c r="I25" i="50"/>
  <c r="J25" i="50" s="1"/>
  <c r="C25" i="50"/>
  <c r="D25" i="50" s="1"/>
  <c r="I24" i="50"/>
  <c r="J24" i="50"/>
  <c r="C24" i="50"/>
  <c r="D24" i="50" s="1"/>
  <c r="I23" i="50"/>
  <c r="J23" i="50"/>
  <c r="C23" i="50"/>
  <c r="D23" i="50" s="1"/>
  <c r="I22" i="50"/>
  <c r="C22" i="50"/>
  <c r="I19" i="50"/>
  <c r="C19" i="50"/>
  <c r="D19" i="50"/>
  <c r="I18" i="50"/>
  <c r="C18" i="50"/>
  <c r="I17" i="50"/>
  <c r="J17" i="50" s="1"/>
  <c r="C17" i="50"/>
  <c r="D17" i="50" s="1"/>
  <c r="I16" i="50"/>
  <c r="C16" i="50"/>
  <c r="D16" i="50" s="1"/>
  <c r="I15" i="50"/>
  <c r="J15" i="50" s="1"/>
  <c r="C15" i="50"/>
  <c r="D15" i="50" s="1"/>
  <c r="I14" i="50"/>
  <c r="J14" i="50" s="1"/>
  <c r="C14" i="50"/>
  <c r="D14" i="50"/>
  <c r="I13" i="50"/>
  <c r="J13" i="50" s="1"/>
  <c r="I82" i="50"/>
  <c r="C13" i="50"/>
  <c r="D13" i="50"/>
  <c r="I81" i="50"/>
  <c r="I10" i="50"/>
  <c r="C10" i="50"/>
  <c r="I9" i="50"/>
  <c r="C9" i="50"/>
  <c r="I8" i="50"/>
  <c r="J8" i="50"/>
  <c r="K8" i="50" a="1"/>
  <c r="K8" i="50" s="1"/>
  <c r="C8" i="50"/>
  <c r="D8" i="50"/>
  <c r="E8" i="50" a="1"/>
  <c r="E8" i="50" s="1"/>
  <c r="I7" i="50"/>
  <c r="J7" i="50" s="1"/>
  <c r="C7" i="50"/>
  <c r="I6" i="50"/>
  <c r="C6" i="50"/>
  <c r="D6" i="50" s="1"/>
  <c r="I5" i="50"/>
  <c r="J5" i="50" s="1"/>
  <c r="C5" i="50"/>
  <c r="D5" i="50" s="1"/>
  <c r="I4" i="50"/>
  <c r="C4" i="50"/>
  <c r="D4" i="50" s="1"/>
  <c r="I79" i="50"/>
  <c r="C69" i="49"/>
  <c r="D69" i="49" s="1"/>
  <c r="C68" i="49"/>
  <c r="D68" i="49" s="1"/>
  <c r="C67" i="49"/>
  <c r="D67" i="49" s="1"/>
  <c r="I64" i="49"/>
  <c r="C64" i="49"/>
  <c r="I63" i="49"/>
  <c r="C63" i="49"/>
  <c r="I62" i="49"/>
  <c r="C62" i="49"/>
  <c r="D62" i="49" s="1"/>
  <c r="I61" i="49"/>
  <c r="C61" i="49"/>
  <c r="D61" i="49"/>
  <c r="I60" i="49"/>
  <c r="J60" i="49" s="1"/>
  <c r="C60" i="49"/>
  <c r="D60" i="49" s="1"/>
  <c r="I59" i="49"/>
  <c r="J59" i="49" s="1"/>
  <c r="C59" i="49"/>
  <c r="D59" i="49" s="1"/>
  <c r="I58" i="49"/>
  <c r="I92" i="49" s="1"/>
  <c r="C58" i="49"/>
  <c r="I55" i="49"/>
  <c r="C55" i="49"/>
  <c r="D55" i="49"/>
  <c r="I54" i="49"/>
  <c r="J54" i="49" s="1"/>
  <c r="C54" i="49"/>
  <c r="D54" i="49" s="1"/>
  <c r="I53" i="49"/>
  <c r="J53" i="49" s="1"/>
  <c r="C53" i="49"/>
  <c r="D53" i="49" s="1"/>
  <c r="I52" i="49"/>
  <c r="J52" i="49"/>
  <c r="C52" i="49"/>
  <c r="I51" i="49"/>
  <c r="J51" i="49"/>
  <c r="C51" i="49"/>
  <c r="D51" i="49" s="1"/>
  <c r="I50" i="49"/>
  <c r="J50" i="49"/>
  <c r="C50" i="49"/>
  <c r="D50" i="49"/>
  <c r="I49" i="49"/>
  <c r="C49" i="49"/>
  <c r="I46" i="49"/>
  <c r="C46" i="49"/>
  <c r="I45" i="49"/>
  <c r="C45" i="49"/>
  <c r="I44" i="49"/>
  <c r="C44" i="49"/>
  <c r="D44" i="49" s="1"/>
  <c r="I43" i="49"/>
  <c r="J43" i="49" s="1"/>
  <c r="C43" i="49"/>
  <c r="D43" i="49" s="1"/>
  <c r="I42" i="49"/>
  <c r="J42" i="49"/>
  <c r="C42" i="49"/>
  <c r="D42" i="49"/>
  <c r="I41" i="49"/>
  <c r="J41" i="49"/>
  <c r="C41" i="49"/>
  <c r="D41" i="49" s="1"/>
  <c r="I40" i="49"/>
  <c r="C40" i="49"/>
  <c r="D40" i="49" s="1"/>
  <c r="I87" i="49"/>
  <c r="I37" i="49"/>
  <c r="C37" i="49"/>
  <c r="I36" i="49"/>
  <c r="J36" i="49" s="1"/>
  <c r="C36" i="49"/>
  <c r="D36" i="49"/>
  <c r="I35" i="49"/>
  <c r="J35" i="49" s="1"/>
  <c r="C35" i="49"/>
  <c r="D35" i="49" s="1"/>
  <c r="I34" i="49"/>
  <c r="J34" i="49"/>
  <c r="C34" i="49"/>
  <c r="D34" i="49"/>
  <c r="I33" i="49"/>
  <c r="J33" i="49" s="1"/>
  <c r="C33" i="49"/>
  <c r="D33" i="49" s="1"/>
  <c r="I32" i="49"/>
  <c r="J32" i="49" s="1"/>
  <c r="C32" i="49"/>
  <c r="D32" i="49" s="1"/>
  <c r="I31" i="49"/>
  <c r="C31" i="49"/>
  <c r="I28" i="49"/>
  <c r="C28" i="49"/>
  <c r="I27" i="49"/>
  <c r="C27" i="49"/>
  <c r="I26" i="49"/>
  <c r="C26" i="49"/>
  <c r="I25" i="49"/>
  <c r="J25" i="49" s="1"/>
  <c r="C25" i="49"/>
  <c r="D25" i="49" s="1"/>
  <c r="I24" i="49"/>
  <c r="J24" i="49"/>
  <c r="C24" i="49"/>
  <c r="D24" i="49"/>
  <c r="I23" i="49"/>
  <c r="J23" i="49" s="1"/>
  <c r="C23" i="49"/>
  <c r="D23" i="49" s="1"/>
  <c r="I22" i="49"/>
  <c r="C22" i="49"/>
  <c r="D22" i="49"/>
  <c r="I83" i="49"/>
  <c r="I19" i="49"/>
  <c r="C19" i="49"/>
  <c r="D19" i="49" s="1"/>
  <c r="I18" i="49"/>
  <c r="C18" i="49"/>
  <c r="I17" i="49"/>
  <c r="J17" i="49" s="1"/>
  <c r="C17" i="49"/>
  <c r="D17" i="49" s="1"/>
  <c r="I16" i="49"/>
  <c r="C16" i="49"/>
  <c r="D16" i="49" s="1"/>
  <c r="I15" i="49"/>
  <c r="J15" i="49"/>
  <c r="C15" i="49"/>
  <c r="D15" i="49"/>
  <c r="I14" i="49"/>
  <c r="J14" i="49"/>
  <c r="C14" i="49"/>
  <c r="D14" i="49" s="1"/>
  <c r="I13" i="49"/>
  <c r="C13" i="49"/>
  <c r="I10" i="49"/>
  <c r="C10" i="49"/>
  <c r="I9" i="49"/>
  <c r="C9" i="49"/>
  <c r="I8" i="49"/>
  <c r="C8" i="49"/>
  <c r="I7" i="49"/>
  <c r="J7" i="49" s="1"/>
  <c r="C7" i="49"/>
  <c r="D7" i="49" s="1"/>
  <c r="I6" i="49"/>
  <c r="J6" i="49" s="1"/>
  <c r="K6" i="49" a="1"/>
  <c r="K6" i="49" s="1"/>
  <c r="C6" i="49"/>
  <c r="D6" i="49"/>
  <c r="I5" i="49"/>
  <c r="J5" i="49"/>
  <c r="C5" i="49"/>
  <c r="D5" i="49" s="1"/>
  <c r="I4" i="49"/>
  <c r="C4" i="49"/>
  <c r="C69" i="48"/>
  <c r="D69" i="48"/>
  <c r="C68" i="48"/>
  <c r="D68" i="48"/>
  <c r="C67" i="48"/>
  <c r="I64" i="48"/>
  <c r="C64" i="48"/>
  <c r="I63" i="48"/>
  <c r="C63" i="48"/>
  <c r="I62" i="48"/>
  <c r="C62" i="48"/>
  <c r="D62" i="48" s="1"/>
  <c r="I61" i="48"/>
  <c r="K61" i="48" s="1" a="1"/>
  <c r="J61" i="48"/>
  <c r="K61" i="48"/>
  <c r="C61" i="48"/>
  <c r="D61" i="48"/>
  <c r="I60" i="48"/>
  <c r="C60" i="48"/>
  <c r="D60" i="48" s="1"/>
  <c r="I59" i="48"/>
  <c r="J59" i="48" s="1"/>
  <c r="C59" i="48"/>
  <c r="D59" i="48"/>
  <c r="I58" i="48"/>
  <c r="C58" i="48"/>
  <c r="I55" i="48"/>
  <c r="C55" i="48"/>
  <c r="D55" i="48"/>
  <c r="I54" i="48"/>
  <c r="J54" i="48"/>
  <c r="C54" i="48"/>
  <c r="D54" i="48"/>
  <c r="I53" i="48"/>
  <c r="J53" i="48" s="1"/>
  <c r="C53" i="48"/>
  <c r="D53" i="48" s="1"/>
  <c r="I52" i="48"/>
  <c r="J52" i="48"/>
  <c r="C52" i="48"/>
  <c r="D52" i="48"/>
  <c r="E52" i="48" a="1"/>
  <c r="E52" i="48"/>
  <c r="I51" i="48"/>
  <c r="J51" i="48" s="1"/>
  <c r="C51" i="48"/>
  <c r="D51" i="48"/>
  <c r="I50" i="48"/>
  <c r="J50" i="48"/>
  <c r="C50" i="48"/>
  <c r="D50" i="48"/>
  <c r="I49" i="48"/>
  <c r="J49" i="48" s="1"/>
  <c r="I90" i="48"/>
  <c r="C49" i="48"/>
  <c r="D49" i="48"/>
  <c r="I89" i="48"/>
  <c r="I46" i="48"/>
  <c r="C46" i="48"/>
  <c r="I45" i="48"/>
  <c r="C45" i="48"/>
  <c r="I44" i="48"/>
  <c r="J44" i="48"/>
  <c r="K44" i="48" a="1"/>
  <c r="K44" i="48" s="1"/>
  <c r="L44" i="48"/>
  <c r="C44" i="48"/>
  <c r="D44" i="48"/>
  <c r="I43" i="48"/>
  <c r="J43" i="48" s="1"/>
  <c r="C43" i="48"/>
  <c r="D43" i="48" s="1"/>
  <c r="I42" i="48"/>
  <c r="J42" i="48"/>
  <c r="C42" i="48"/>
  <c r="D42" i="48"/>
  <c r="I41" i="48"/>
  <c r="J41" i="48"/>
  <c r="C41" i="48"/>
  <c r="D41" i="48"/>
  <c r="I40" i="48"/>
  <c r="C40" i="48"/>
  <c r="I37" i="48"/>
  <c r="C37" i="48"/>
  <c r="I36" i="48"/>
  <c r="J36" i="48"/>
  <c r="C36" i="48"/>
  <c r="D36" i="48"/>
  <c r="I35" i="48"/>
  <c r="J35" i="48"/>
  <c r="C35" i="48"/>
  <c r="D35" i="48"/>
  <c r="I34" i="48"/>
  <c r="J34" i="48" s="1"/>
  <c r="C34" i="48"/>
  <c r="D34" i="48" s="1"/>
  <c r="I33" i="48"/>
  <c r="J33" i="48"/>
  <c r="C33" i="48"/>
  <c r="D33" i="48"/>
  <c r="I32" i="48"/>
  <c r="J32" i="48"/>
  <c r="C32" i="48"/>
  <c r="D32" i="48"/>
  <c r="I31" i="48"/>
  <c r="J31" i="48" s="1"/>
  <c r="I86" i="48"/>
  <c r="C31" i="48"/>
  <c r="D31" i="48"/>
  <c r="I85" i="48"/>
  <c r="I28" i="48"/>
  <c r="C28" i="48"/>
  <c r="I27" i="48"/>
  <c r="C27" i="48"/>
  <c r="I26" i="48"/>
  <c r="J26" i="48"/>
  <c r="K26" i="48" a="1"/>
  <c r="K26" i="48" s="1"/>
  <c r="L26" i="48" s="1"/>
  <c r="C26" i="48"/>
  <c r="D26" i="48"/>
  <c r="E26" i="48" a="1"/>
  <c r="E26" i="48" s="1"/>
  <c r="F26" i="48" s="1"/>
  <c r="I25" i="48"/>
  <c r="J25" i="48"/>
  <c r="C25" i="48"/>
  <c r="D25" i="48"/>
  <c r="I24" i="48"/>
  <c r="J24" i="48" s="1"/>
  <c r="C24" i="48"/>
  <c r="D24" i="48" s="1"/>
  <c r="I23" i="48"/>
  <c r="J23" i="48"/>
  <c r="C23" i="48"/>
  <c r="D23" i="48"/>
  <c r="I22" i="48"/>
  <c r="C22" i="48"/>
  <c r="I19" i="48"/>
  <c r="C19" i="48"/>
  <c r="D19" i="48" s="1"/>
  <c r="I18" i="48"/>
  <c r="C18" i="48"/>
  <c r="I17" i="48"/>
  <c r="J17" i="48"/>
  <c r="C17" i="48"/>
  <c r="D17" i="48"/>
  <c r="I16" i="48"/>
  <c r="C16" i="48"/>
  <c r="D16" i="48" s="1"/>
  <c r="I15" i="48"/>
  <c r="J15" i="48"/>
  <c r="C15" i="48"/>
  <c r="D15" i="48" s="1"/>
  <c r="I14" i="48"/>
  <c r="J14" i="48" s="1"/>
  <c r="C14" i="48"/>
  <c r="D14" i="48"/>
  <c r="I13" i="48"/>
  <c r="J13" i="48" s="1"/>
  <c r="C13" i="48"/>
  <c r="D13" i="48" s="1"/>
  <c r="I81" i="48"/>
  <c r="I10" i="48"/>
  <c r="C10" i="48"/>
  <c r="I9" i="48"/>
  <c r="C9" i="48"/>
  <c r="I8" i="48"/>
  <c r="J8" i="48" s="1"/>
  <c r="K8" i="48" a="1"/>
  <c r="K8" i="48" s="1"/>
  <c r="C8" i="48"/>
  <c r="I7" i="48"/>
  <c r="J7" i="48" s="1"/>
  <c r="C7" i="48"/>
  <c r="I6" i="48"/>
  <c r="C6" i="48"/>
  <c r="D6" i="48"/>
  <c r="I5" i="48"/>
  <c r="J5" i="48"/>
  <c r="C5" i="48"/>
  <c r="D5" i="48"/>
  <c r="I4" i="48"/>
  <c r="J4" i="48" s="1"/>
  <c r="I80" i="48"/>
  <c r="C4" i="48"/>
  <c r="D4" i="48"/>
  <c r="I79" i="48"/>
  <c r="C69" i="47"/>
  <c r="C68" i="47"/>
  <c r="D68" i="47"/>
  <c r="C67" i="47"/>
  <c r="D67" i="47" s="1"/>
  <c r="I93" i="47"/>
  <c r="I64" i="47"/>
  <c r="C64" i="47"/>
  <c r="I63" i="47"/>
  <c r="C63" i="47"/>
  <c r="I62" i="47"/>
  <c r="K62" i="47" s="1" a="1"/>
  <c r="K62" i="47" s="1"/>
  <c r="L62" i="47" s="1"/>
  <c r="J62" i="47"/>
  <c r="C62" i="47"/>
  <c r="D62" i="47" s="1"/>
  <c r="I61" i="47"/>
  <c r="C61" i="47"/>
  <c r="D61" i="47" s="1"/>
  <c r="I60" i="47"/>
  <c r="J60" i="47" s="1"/>
  <c r="K60" i="47" a="1"/>
  <c r="K60" i="47" s="1"/>
  <c r="L60" i="47" s="1"/>
  <c r="C60" i="47"/>
  <c r="D60" i="47"/>
  <c r="I59" i="47"/>
  <c r="J59" i="47" s="1"/>
  <c r="C59" i="47"/>
  <c r="D59" i="47" s="1"/>
  <c r="I58" i="47"/>
  <c r="I92" i="47" s="1"/>
  <c r="J58" i="47"/>
  <c r="C58" i="47"/>
  <c r="D58" i="47"/>
  <c r="I91" i="47"/>
  <c r="I55" i="47"/>
  <c r="C55" i="47"/>
  <c r="D55" i="47"/>
  <c r="I54" i="47"/>
  <c r="J54" i="47"/>
  <c r="C54" i="47"/>
  <c r="D54" i="47" s="1"/>
  <c r="I53" i="47"/>
  <c r="J53" i="47" s="1"/>
  <c r="C53" i="47"/>
  <c r="D53" i="47"/>
  <c r="I52" i="47"/>
  <c r="J52" i="47"/>
  <c r="C52" i="47"/>
  <c r="I51" i="47"/>
  <c r="J51" i="47" s="1"/>
  <c r="C51" i="47"/>
  <c r="D51" i="47" s="1"/>
  <c r="I50" i="47"/>
  <c r="J50" i="47"/>
  <c r="C50" i="47"/>
  <c r="D50" i="47"/>
  <c r="I49" i="47"/>
  <c r="C49" i="47"/>
  <c r="I46" i="47"/>
  <c r="C46" i="47"/>
  <c r="I45" i="47"/>
  <c r="C45" i="47"/>
  <c r="I44" i="47"/>
  <c r="C44" i="47"/>
  <c r="D44" i="47" s="1"/>
  <c r="I43" i="47"/>
  <c r="J43" i="47" s="1"/>
  <c r="C43" i="47"/>
  <c r="D43" i="47"/>
  <c r="I42" i="47"/>
  <c r="J42" i="47"/>
  <c r="C42" i="47"/>
  <c r="D42" i="47"/>
  <c r="I41" i="47"/>
  <c r="J41" i="47"/>
  <c r="C41" i="47"/>
  <c r="D41" i="47" s="1"/>
  <c r="I40" i="47"/>
  <c r="C40" i="47"/>
  <c r="D40" i="47" s="1"/>
  <c r="I87" i="47"/>
  <c r="I37" i="47"/>
  <c r="C37" i="47"/>
  <c r="I36" i="47"/>
  <c r="J36" i="47"/>
  <c r="C36" i="47"/>
  <c r="D36" i="47" s="1"/>
  <c r="I35" i="47"/>
  <c r="J35" i="47" s="1"/>
  <c r="C35" i="47"/>
  <c r="D35" i="47"/>
  <c r="I34" i="47"/>
  <c r="J34" i="47"/>
  <c r="C34" i="47"/>
  <c r="D34" i="47"/>
  <c r="I33" i="47"/>
  <c r="J33" i="47"/>
  <c r="C33" i="47"/>
  <c r="D33" i="47" s="1"/>
  <c r="I32" i="47"/>
  <c r="C32" i="47"/>
  <c r="D32" i="47"/>
  <c r="I31" i="47"/>
  <c r="C31" i="47"/>
  <c r="I28" i="47"/>
  <c r="C28" i="47"/>
  <c r="I27" i="47"/>
  <c r="C27" i="47"/>
  <c r="I26" i="47"/>
  <c r="C26" i="47"/>
  <c r="I25" i="47"/>
  <c r="J25" i="47"/>
  <c r="C25" i="47"/>
  <c r="D25" i="47"/>
  <c r="I24" i="47"/>
  <c r="J24" i="47"/>
  <c r="C24" i="47"/>
  <c r="D24" i="47"/>
  <c r="I23" i="47"/>
  <c r="J23" i="47" s="1"/>
  <c r="C23" i="47"/>
  <c r="D23" i="47" s="1"/>
  <c r="I22" i="47"/>
  <c r="C22" i="47"/>
  <c r="D22" i="47" s="1"/>
  <c r="I83" i="47"/>
  <c r="I19" i="47"/>
  <c r="C19" i="47"/>
  <c r="D19" i="47" s="1"/>
  <c r="I18" i="47"/>
  <c r="C18" i="47"/>
  <c r="I17" i="47"/>
  <c r="J17" i="47"/>
  <c r="C17" i="47"/>
  <c r="D17" i="47" s="1"/>
  <c r="I16" i="47"/>
  <c r="C16" i="47"/>
  <c r="D16" i="47"/>
  <c r="I15" i="47"/>
  <c r="J15" i="47"/>
  <c r="C15" i="47"/>
  <c r="D15" i="47" s="1"/>
  <c r="I14" i="47"/>
  <c r="J14" i="47" s="1"/>
  <c r="C14" i="47"/>
  <c r="D14" i="47"/>
  <c r="I13" i="47"/>
  <c r="C13" i="47"/>
  <c r="I10" i="47"/>
  <c r="C10" i="47"/>
  <c r="I9" i="47"/>
  <c r="C9" i="47"/>
  <c r="I8" i="47"/>
  <c r="C8" i="47"/>
  <c r="I7" i="47"/>
  <c r="J7" i="47" s="1"/>
  <c r="C7" i="47"/>
  <c r="I6" i="47"/>
  <c r="K6" i="47" s="1" a="1"/>
  <c r="K6" i="47" s="1"/>
  <c r="J6" i="47"/>
  <c r="C6" i="47"/>
  <c r="D6" i="47" s="1"/>
  <c r="I5" i="47"/>
  <c r="J5" i="47" s="1"/>
  <c r="C5" i="47"/>
  <c r="D5" i="47"/>
  <c r="I4" i="47"/>
  <c r="C4" i="47"/>
  <c r="C69" i="46"/>
  <c r="C68" i="46"/>
  <c r="D68" i="46" s="1"/>
  <c r="C67" i="46"/>
  <c r="I64" i="46"/>
  <c r="C64" i="46"/>
  <c r="I63" i="46"/>
  <c r="C63" i="46"/>
  <c r="I62" i="46"/>
  <c r="C62" i="46"/>
  <c r="D62" i="46" s="1"/>
  <c r="I61" i="46"/>
  <c r="J61" i="46"/>
  <c r="K61" i="46" a="1"/>
  <c r="K61" i="46" s="1"/>
  <c r="C61" i="46"/>
  <c r="D61" i="46" s="1"/>
  <c r="I60" i="46"/>
  <c r="C60" i="46"/>
  <c r="D60" i="46" s="1"/>
  <c r="I59" i="46"/>
  <c r="J59" i="46" s="1"/>
  <c r="C59" i="46"/>
  <c r="D59" i="46" s="1"/>
  <c r="I58" i="46"/>
  <c r="C58" i="46"/>
  <c r="I55" i="46"/>
  <c r="C55" i="46"/>
  <c r="D55" i="46" s="1"/>
  <c r="I54" i="46"/>
  <c r="J54" i="46" s="1"/>
  <c r="C54" i="46"/>
  <c r="D54" i="46"/>
  <c r="I53" i="46"/>
  <c r="J53" i="46"/>
  <c r="C53" i="46"/>
  <c r="D53" i="46"/>
  <c r="I52" i="46"/>
  <c r="J52" i="46" s="1"/>
  <c r="C52" i="46"/>
  <c r="D52" i="46" s="1"/>
  <c r="E52" i="46" a="1"/>
  <c r="E52" i="46"/>
  <c r="F52" i="46" s="1"/>
  <c r="I51" i="46"/>
  <c r="J51" i="46" s="1"/>
  <c r="C51" i="46"/>
  <c r="D51" i="46" s="1"/>
  <c r="I50" i="46"/>
  <c r="J50" i="46"/>
  <c r="C50" i="46"/>
  <c r="D50" i="46"/>
  <c r="I49" i="46"/>
  <c r="J49" i="46"/>
  <c r="I90" i="46"/>
  <c r="C49" i="46"/>
  <c r="I89" i="46" s="1"/>
  <c r="D49" i="46"/>
  <c r="I46" i="46"/>
  <c r="C46" i="46"/>
  <c r="I45" i="46"/>
  <c r="C45" i="46"/>
  <c r="I44" i="46"/>
  <c r="K44" i="46" s="1" a="1"/>
  <c r="J44" i="46"/>
  <c r="K44" i="46"/>
  <c r="L44" i="46" s="1"/>
  <c r="C44" i="46"/>
  <c r="D44" i="46"/>
  <c r="I43" i="46"/>
  <c r="J43" i="46"/>
  <c r="C43" i="46"/>
  <c r="D43" i="46"/>
  <c r="I42" i="46"/>
  <c r="J42" i="46"/>
  <c r="C42" i="46"/>
  <c r="D42" i="46" s="1"/>
  <c r="I41" i="46"/>
  <c r="J41" i="46"/>
  <c r="C41" i="46"/>
  <c r="D41" i="46"/>
  <c r="I40" i="46"/>
  <c r="C40" i="46"/>
  <c r="I37" i="46"/>
  <c r="C37" i="46"/>
  <c r="I36" i="46"/>
  <c r="J36" i="46" s="1"/>
  <c r="C36" i="46"/>
  <c r="D36" i="46" s="1"/>
  <c r="I35" i="46"/>
  <c r="J35" i="46"/>
  <c r="C35" i="46"/>
  <c r="D35" i="46"/>
  <c r="I34" i="46"/>
  <c r="J34" i="46"/>
  <c r="C34" i="46"/>
  <c r="D34" i="46" s="1"/>
  <c r="I33" i="46"/>
  <c r="J33" i="46"/>
  <c r="C33" i="46"/>
  <c r="D33" i="46" s="1"/>
  <c r="I32" i="46"/>
  <c r="C32" i="46"/>
  <c r="D32" i="46" s="1"/>
  <c r="I31" i="46"/>
  <c r="J31" i="46" s="1"/>
  <c r="I86" i="46"/>
  <c r="C31" i="46"/>
  <c r="D31" i="46" s="1"/>
  <c r="I85" i="46"/>
  <c r="I28" i="46"/>
  <c r="C28" i="46"/>
  <c r="I27" i="46"/>
  <c r="C27" i="46"/>
  <c r="I26" i="46"/>
  <c r="J26" i="46" s="1"/>
  <c r="K26" i="46" a="1"/>
  <c r="K26" i="46" s="1"/>
  <c r="L26" i="46" s="1"/>
  <c r="C26" i="46"/>
  <c r="D26" i="46"/>
  <c r="E26" i="46" a="1"/>
  <c r="E26" i="46" s="1"/>
  <c r="F26" i="46"/>
  <c r="I25" i="46"/>
  <c r="J25" i="46"/>
  <c r="C25" i="46"/>
  <c r="D25" i="46" s="1"/>
  <c r="I24" i="46"/>
  <c r="J24" i="46" s="1"/>
  <c r="C24" i="46"/>
  <c r="D24" i="46"/>
  <c r="I23" i="46"/>
  <c r="J23" i="46" s="1"/>
  <c r="C23" i="46"/>
  <c r="D23" i="46"/>
  <c r="I22" i="46"/>
  <c r="C22" i="46"/>
  <c r="I19" i="46"/>
  <c r="C19" i="46"/>
  <c r="D19" i="46"/>
  <c r="I18" i="46"/>
  <c r="C18" i="46"/>
  <c r="I17" i="46"/>
  <c r="J17" i="46"/>
  <c r="C17" i="46"/>
  <c r="D17" i="46" s="1"/>
  <c r="I16" i="46"/>
  <c r="C16" i="46"/>
  <c r="D16" i="46"/>
  <c r="I15" i="46"/>
  <c r="J15" i="46" s="1"/>
  <c r="C15" i="46"/>
  <c r="D15" i="46" s="1"/>
  <c r="I14" i="46"/>
  <c r="J14" i="46"/>
  <c r="C14" i="46"/>
  <c r="D14" i="46"/>
  <c r="I13" i="46"/>
  <c r="I82" i="46" s="1"/>
  <c r="C13" i="46"/>
  <c r="I81" i="46" s="1"/>
  <c r="D13" i="46"/>
  <c r="I10" i="46"/>
  <c r="C10" i="46"/>
  <c r="I9" i="46"/>
  <c r="C9" i="46"/>
  <c r="I8" i="46"/>
  <c r="J8" i="46"/>
  <c r="K8" i="46" a="1"/>
  <c r="K8" i="46"/>
  <c r="L8" i="46" s="1"/>
  <c r="C8" i="46"/>
  <c r="E8" i="46" s="1" a="1"/>
  <c r="E8" i="46" s="1"/>
  <c r="I7" i="46"/>
  <c r="J7" i="46" s="1"/>
  <c r="C7" i="46"/>
  <c r="I6" i="46"/>
  <c r="C6" i="46"/>
  <c r="D6" i="46" s="1"/>
  <c r="I5" i="46"/>
  <c r="J5" i="46"/>
  <c r="C5" i="46"/>
  <c r="D5" i="46" s="1"/>
  <c r="I4" i="46"/>
  <c r="J4" i="46" s="1"/>
  <c r="I80" i="46"/>
  <c r="C4" i="46"/>
  <c r="I79" i="46" s="1"/>
  <c r="C69" i="45"/>
  <c r="C68" i="45"/>
  <c r="D68" i="45" s="1"/>
  <c r="C67" i="45"/>
  <c r="I64" i="45"/>
  <c r="C64" i="45"/>
  <c r="I63" i="45"/>
  <c r="C63" i="45"/>
  <c r="I62" i="45"/>
  <c r="J62" i="45"/>
  <c r="K62" i="45" a="1"/>
  <c r="K62" i="45" s="1"/>
  <c r="L62" i="45" s="1"/>
  <c r="C62" i="45"/>
  <c r="D62" i="45" s="1"/>
  <c r="I61" i="45"/>
  <c r="C61" i="45"/>
  <c r="D61" i="45" s="1"/>
  <c r="I60" i="45"/>
  <c r="J60" i="45" s="1"/>
  <c r="C60" i="45"/>
  <c r="D60" i="45" s="1"/>
  <c r="I59" i="45"/>
  <c r="J59" i="45" s="1"/>
  <c r="C59" i="45"/>
  <c r="D59" i="45"/>
  <c r="I58" i="45"/>
  <c r="J58" i="45"/>
  <c r="I92" i="45"/>
  <c r="C58" i="45"/>
  <c r="D58" i="45"/>
  <c r="I91" i="45"/>
  <c r="I55" i="45"/>
  <c r="C55" i="45"/>
  <c r="D55" i="45"/>
  <c r="I54" i="45"/>
  <c r="J54" i="45" s="1"/>
  <c r="C54" i="45"/>
  <c r="D54" i="45" s="1"/>
  <c r="I53" i="45"/>
  <c r="J53" i="45"/>
  <c r="C53" i="45"/>
  <c r="D53" i="45"/>
  <c r="I52" i="45"/>
  <c r="J52" i="45"/>
  <c r="C52" i="45"/>
  <c r="I51" i="45"/>
  <c r="J51" i="45" s="1"/>
  <c r="C51" i="45"/>
  <c r="D51" i="45"/>
  <c r="I50" i="45"/>
  <c r="J50" i="45"/>
  <c r="C50" i="45"/>
  <c r="D50" i="45" s="1"/>
  <c r="I49" i="45"/>
  <c r="C49" i="45"/>
  <c r="I46" i="45"/>
  <c r="C46" i="45"/>
  <c r="I45" i="45"/>
  <c r="C45" i="45"/>
  <c r="I44" i="45"/>
  <c r="C44" i="45"/>
  <c r="D44" i="45" s="1"/>
  <c r="I43" i="45"/>
  <c r="J43" i="45"/>
  <c r="C43" i="45"/>
  <c r="D43" i="45" s="1"/>
  <c r="I42" i="45"/>
  <c r="J42" i="45" s="1"/>
  <c r="C42" i="45"/>
  <c r="D42" i="45"/>
  <c r="I41" i="45"/>
  <c r="J41" i="45" s="1"/>
  <c r="C41" i="45"/>
  <c r="D41" i="45" s="1"/>
  <c r="I40" i="45"/>
  <c r="J40" i="45" s="1"/>
  <c r="I88" i="45"/>
  <c r="C40" i="45"/>
  <c r="I37" i="45"/>
  <c r="C37" i="45"/>
  <c r="I36" i="45"/>
  <c r="J36" i="45" s="1"/>
  <c r="C36" i="45"/>
  <c r="D36" i="45" s="1"/>
  <c r="I35" i="45"/>
  <c r="J35" i="45" s="1"/>
  <c r="C35" i="45"/>
  <c r="D35" i="45" s="1"/>
  <c r="I34" i="45"/>
  <c r="J34" i="45" s="1"/>
  <c r="C34" i="45"/>
  <c r="D34" i="45"/>
  <c r="I33" i="45"/>
  <c r="J33" i="45" s="1"/>
  <c r="C33" i="45"/>
  <c r="D33" i="45" s="1"/>
  <c r="I32" i="45"/>
  <c r="C32" i="45"/>
  <c r="D32" i="45"/>
  <c r="I31" i="45"/>
  <c r="C31" i="45"/>
  <c r="I28" i="45"/>
  <c r="C28" i="45"/>
  <c r="I27" i="45"/>
  <c r="C27" i="45"/>
  <c r="I26" i="45"/>
  <c r="C26" i="45"/>
  <c r="I25" i="45"/>
  <c r="J25" i="45"/>
  <c r="C25" i="45"/>
  <c r="D25" i="45"/>
  <c r="I24" i="45"/>
  <c r="J24" i="45" s="1"/>
  <c r="C24" i="45"/>
  <c r="D24" i="45" s="1"/>
  <c r="I23" i="45"/>
  <c r="J23" i="45"/>
  <c r="C23" i="45"/>
  <c r="D23" i="45"/>
  <c r="I22" i="45"/>
  <c r="C22" i="45"/>
  <c r="D22" i="45"/>
  <c r="I83" i="45"/>
  <c r="I19" i="45"/>
  <c r="C19" i="45"/>
  <c r="D19" i="45" s="1"/>
  <c r="I18" i="45"/>
  <c r="C18" i="45"/>
  <c r="I17" i="45"/>
  <c r="J17" i="45" s="1"/>
  <c r="C17" i="45"/>
  <c r="D17" i="45" s="1"/>
  <c r="I16" i="45"/>
  <c r="C16" i="45"/>
  <c r="D16" i="45" s="1"/>
  <c r="I15" i="45"/>
  <c r="J15" i="45"/>
  <c r="C15" i="45"/>
  <c r="D15" i="45"/>
  <c r="I14" i="45"/>
  <c r="J14" i="45" s="1"/>
  <c r="C14" i="45"/>
  <c r="D14" i="45"/>
  <c r="I13" i="45"/>
  <c r="C13" i="45"/>
  <c r="I10" i="45"/>
  <c r="C10" i="45"/>
  <c r="I9" i="45"/>
  <c r="C9" i="45"/>
  <c r="I8" i="45"/>
  <c r="C8" i="45"/>
  <c r="I7" i="45"/>
  <c r="J7" i="45" s="1"/>
  <c r="C7" i="45"/>
  <c r="D7" i="45" s="1"/>
  <c r="E7" i="45" a="1"/>
  <c r="E7" i="45" s="1"/>
  <c r="F7" i="45" s="1"/>
  <c r="I6" i="45"/>
  <c r="J6" i="45"/>
  <c r="K6" i="45" a="1"/>
  <c r="K6" i="45" s="1"/>
  <c r="L6" i="45" s="1"/>
  <c r="C6" i="45"/>
  <c r="D6" i="45" s="1"/>
  <c r="I5" i="45"/>
  <c r="J5" i="45"/>
  <c r="C5" i="45"/>
  <c r="D5" i="45" s="1"/>
  <c r="I4" i="45"/>
  <c r="C4" i="45"/>
  <c r="C69" i="44"/>
  <c r="C68" i="44"/>
  <c r="D68" i="44"/>
  <c r="C67" i="44"/>
  <c r="I64" i="44"/>
  <c r="C64" i="44"/>
  <c r="I63" i="44"/>
  <c r="C63" i="44"/>
  <c r="I62" i="44"/>
  <c r="C62" i="44"/>
  <c r="D62" i="44"/>
  <c r="I61" i="44"/>
  <c r="J61" i="44"/>
  <c r="K61" i="44" a="1"/>
  <c r="K61" i="44" s="1"/>
  <c r="L61" i="44" s="1"/>
  <c r="C61" i="44"/>
  <c r="D61" i="44" s="1"/>
  <c r="I60" i="44"/>
  <c r="C60" i="44"/>
  <c r="D60" i="44" s="1"/>
  <c r="I59" i="44"/>
  <c r="J59" i="44"/>
  <c r="C59" i="44"/>
  <c r="D59" i="44"/>
  <c r="I58" i="44"/>
  <c r="C58" i="44"/>
  <c r="I55" i="44"/>
  <c r="C55" i="44"/>
  <c r="D55" i="44" s="1"/>
  <c r="I54" i="44"/>
  <c r="J54" i="44" s="1"/>
  <c r="C54" i="44"/>
  <c r="D54" i="44" s="1"/>
  <c r="I53" i="44"/>
  <c r="J53" i="44" s="1"/>
  <c r="C53" i="44"/>
  <c r="D53" i="44" s="1"/>
  <c r="I52" i="44"/>
  <c r="J52" i="44"/>
  <c r="C52" i="44"/>
  <c r="D52" i="44" s="1"/>
  <c r="I51" i="44"/>
  <c r="J51" i="44"/>
  <c r="C51" i="44"/>
  <c r="D51" i="44"/>
  <c r="I50" i="44"/>
  <c r="J50" i="44" s="1"/>
  <c r="C50" i="44"/>
  <c r="D50" i="44"/>
  <c r="I49" i="44"/>
  <c r="J49" i="44"/>
  <c r="I90" i="44"/>
  <c r="C49" i="44"/>
  <c r="I46" i="44"/>
  <c r="C46" i="44"/>
  <c r="I45" i="44"/>
  <c r="C45" i="44"/>
  <c r="I44" i="44"/>
  <c r="K44" i="44" s="1" a="1"/>
  <c r="K44" i="44" s="1"/>
  <c r="C44" i="44"/>
  <c r="D44" i="44" s="1"/>
  <c r="I43" i="44"/>
  <c r="J43" i="44" s="1"/>
  <c r="C43" i="44"/>
  <c r="D43" i="44" s="1"/>
  <c r="I42" i="44"/>
  <c r="J42" i="44"/>
  <c r="C42" i="44"/>
  <c r="D42" i="44" s="1"/>
  <c r="I41" i="44"/>
  <c r="J41" i="44" s="1"/>
  <c r="C41" i="44"/>
  <c r="D41" i="44" s="1"/>
  <c r="I40" i="44"/>
  <c r="C40" i="44"/>
  <c r="I37" i="44"/>
  <c r="C37" i="44"/>
  <c r="I36" i="44"/>
  <c r="J36" i="44" s="1"/>
  <c r="C36" i="44"/>
  <c r="D36" i="44" s="1"/>
  <c r="I35" i="44"/>
  <c r="J35" i="44"/>
  <c r="C35" i="44"/>
  <c r="D35" i="44" s="1"/>
  <c r="I34" i="44"/>
  <c r="J34" i="44" s="1"/>
  <c r="C34" i="44"/>
  <c r="D34" i="44"/>
  <c r="I33" i="44"/>
  <c r="J33" i="44" s="1"/>
  <c r="C33" i="44"/>
  <c r="D33" i="44" s="1"/>
  <c r="I32" i="44"/>
  <c r="C32" i="44"/>
  <c r="D32" i="44" s="1"/>
  <c r="I31" i="44"/>
  <c r="I86" i="44" s="1"/>
  <c r="J31" i="44"/>
  <c r="C31" i="44"/>
  <c r="D31" i="44" s="1"/>
  <c r="I28" i="44"/>
  <c r="C28" i="44"/>
  <c r="I27" i="44"/>
  <c r="C27" i="44"/>
  <c r="I26" i="44"/>
  <c r="C26" i="44"/>
  <c r="D26" i="44"/>
  <c r="E26" i="44" a="1"/>
  <c r="E26" i="44" s="1"/>
  <c r="F26" i="44" s="1"/>
  <c r="I25" i="44"/>
  <c r="J25" i="44"/>
  <c r="C25" i="44"/>
  <c r="D25" i="44" s="1"/>
  <c r="I24" i="44"/>
  <c r="J24" i="44"/>
  <c r="C24" i="44"/>
  <c r="D24" i="44"/>
  <c r="I23" i="44"/>
  <c r="J23" i="44"/>
  <c r="C23" i="44"/>
  <c r="D23" i="44" s="1"/>
  <c r="I22" i="44"/>
  <c r="C22" i="44"/>
  <c r="I19" i="44"/>
  <c r="C19" i="44"/>
  <c r="D19" i="44" s="1"/>
  <c r="I18" i="44"/>
  <c r="C18" i="44"/>
  <c r="I17" i="44"/>
  <c r="J17" i="44"/>
  <c r="C17" i="44"/>
  <c r="D17" i="44"/>
  <c r="I16" i="44"/>
  <c r="C16" i="44"/>
  <c r="D16" i="44"/>
  <c r="I15" i="44"/>
  <c r="J15" i="44" s="1"/>
  <c r="C15" i="44"/>
  <c r="D15" i="44"/>
  <c r="I14" i="44"/>
  <c r="J14" i="44"/>
  <c r="C14" i="44"/>
  <c r="D14" i="44"/>
  <c r="I13" i="44"/>
  <c r="I82" i="44" s="1"/>
  <c r="C13" i="44"/>
  <c r="D13" i="44"/>
  <c r="I81" i="44"/>
  <c r="I10" i="44"/>
  <c r="C10" i="44"/>
  <c r="I9" i="44"/>
  <c r="C9" i="44"/>
  <c r="I8" i="44"/>
  <c r="J8" i="44"/>
  <c r="K8" i="44" a="1"/>
  <c r="K8" i="44" s="1"/>
  <c r="L8" i="44" s="1"/>
  <c r="C8" i="44"/>
  <c r="D8" i="44" s="1"/>
  <c r="E8" i="44" a="1"/>
  <c r="E8" i="44" s="1"/>
  <c r="I7" i="44"/>
  <c r="J7" i="44"/>
  <c r="C7" i="44"/>
  <c r="I6" i="44"/>
  <c r="C6" i="44"/>
  <c r="D6" i="44"/>
  <c r="I5" i="44"/>
  <c r="J5" i="44"/>
  <c r="C5" i="44"/>
  <c r="D5" i="44" s="1"/>
  <c r="I4" i="44"/>
  <c r="J4" i="44"/>
  <c r="I80" i="44"/>
  <c r="C4" i="44"/>
  <c r="I79" i="44" s="1"/>
  <c r="D4" i="44"/>
  <c r="H220" i="32"/>
  <c r="H221" i="32"/>
  <c r="H222" i="32" s="1"/>
  <c r="H223" i="32"/>
  <c r="H224" i="32"/>
  <c r="H225" i="32" s="1"/>
  <c r="M216" i="32"/>
  <c r="Q215" i="32"/>
  <c r="C215" i="32"/>
  <c r="P215" i="32"/>
  <c r="Q214" i="32"/>
  <c r="C214" i="32"/>
  <c r="P214" i="32" s="1"/>
  <c r="Q213" i="32"/>
  <c r="C213" i="32"/>
  <c r="P213" i="32"/>
  <c r="Q212" i="32"/>
  <c r="C212" i="32"/>
  <c r="P212" i="32" s="1"/>
  <c r="Q211" i="32"/>
  <c r="C211" i="32"/>
  <c r="P211" i="32"/>
  <c r="Q210" i="32"/>
  <c r="C210" i="32"/>
  <c r="P210" i="32" s="1"/>
  <c r="Q209" i="32"/>
  <c r="C209" i="32"/>
  <c r="P209" i="32"/>
  <c r="Q208" i="32"/>
  <c r="C208" i="32"/>
  <c r="P208" i="32" s="1"/>
  <c r="Q207" i="32"/>
  <c r="C207" i="32"/>
  <c r="P207" i="32"/>
  <c r="Q206" i="32"/>
  <c r="C206" i="32"/>
  <c r="P206" i="32"/>
  <c r="Q205" i="32"/>
  <c r="C205" i="32"/>
  <c r="P205" i="32"/>
  <c r="Q204" i="32"/>
  <c r="C204" i="32"/>
  <c r="P204" i="32" s="1"/>
  <c r="Q203" i="32"/>
  <c r="C203" i="32"/>
  <c r="P203" i="32"/>
  <c r="Q202" i="32"/>
  <c r="C202" i="32"/>
  <c r="P202" i="32"/>
  <c r="Q201" i="32"/>
  <c r="C201" i="32"/>
  <c r="P201" i="32"/>
  <c r="Q200" i="32"/>
  <c r="C200" i="32"/>
  <c r="P200" i="32" s="1"/>
  <c r="Q199" i="32"/>
  <c r="C199" i="32"/>
  <c r="P199" i="32"/>
  <c r="Q198" i="32"/>
  <c r="C198" i="32"/>
  <c r="P198" i="32"/>
  <c r="Q197" i="32"/>
  <c r="C197" i="32"/>
  <c r="P197" i="32"/>
  <c r="Q196" i="32"/>
  <c r="C196" i="32"/>
  <c r="P196" i="32" s="1"/>
  <c r="Q195" i="32"/>
  <c r="C195" i="32"/>
  <c r="P195" i="32"/>
  <c r="Q194" i="32"/>
  <c r="C194" i="32"/>
  <c r="P194" i="32"/>
  <c r="Q193" i="32"/>
  <c r="C193" i="32"/>
  <c r="P193" i="32"/>
  <c r="Q192" i="32"/>
  <c r="C192" i="32"/>
  <c r="P192" i="32" s="1"/>
  <c r="Q191" i="32"/>
  <c r="C191" i="32"/>
  <c r="P191" i="32"/>
  <c r="Q190" i="32"/>
  <c r="C190" i="32"/>
  <c r="P190" i="32" s="1"/>
  <c r="Q189" i="32"/>
  <c r="C189" i="32"/>
  <c r="P189" i="32"/>
  <c r="Q188" i="32"/>
  <c r="C188" i="32"/>
  <c r="P188" i="32" s="1"/>
  <c r="Q187" i="32"/>
  <c r="C187" i="32"/>
  <c r="P187" i="32"/>
  <c r="Q186" i="32"/>
  <c r="C186" i="32"/>
  <c r="P186" i="32" s="1"/>
  <c r="Q185" i="32"/>
  <c r="C185" i="32"/>
  <c r="P185" i="32"/>
  <c r="Q184" i="32"/>
  <c r="C184" i="32"/>
  <c r="P184" i="32" s="1"/>
  <c r="Q183" i="32"/>
  <c r="C183" i="32"/>
  <c r="P183" i="32"/>
  <c r="Q182" i="32"/>
  <c r="C182" i="32"/>
  <c r="P182" i="32"/>
  <c r="Q181" i="32"/>
  <c r="C181" i="32"/>
  <c r="P181" i="32"/>
  <c r="Q180" i="32"/>
  <c r="C180" i="32"/>
  <c r="P180" i="32" s="1"/>
  <c r="Q179" i="32"/>
  <c r="C179" i="32"/>
  <c r="P179" i="32"/>
  <c r="Q178" i="32"/>
  <c r="C178" i="32"/>
  <c r="P178" i="32"/>
  <c r="Q177" i="32"/>
  <c r="C177" i="32"/>
  <c r="P177" i="32" s="1"/>
  <c r="Q176" i="32"/>
  <c r="C176" i="32"/>
  <c r="P176" i="32" s="1"/>
  <c r="Q175" i="32"/>
  <c r="C175" i="32"/>
  <c r="P175" i="32"/>
  <c r="Q174" i="32"/>
  <c r="C174" i="32"/>
  <c r="P174" i="32"/>
  <c r="Q173" i="32"/>
  <c r="C173" i="32"/>
  <c r="P173" i="32" s="1"/>
  <c r="Q172" i="32"/>
  <c r="C172" i="32"/>
  <c r="P172" i="32" s="1"/>
  <c r="Q171" i="32"/>
  <c r="C171" i="32"/>
  <c r="P171" i="32"/>
  <c r="Q170" i="32"/>
  <c r="C170" i="32"/>
  <c r="P170" i="32" s="1"/>
  <c r="Q169" i="32"/>
  <c r="C169" i="32"/>
  <c r="P169" i="32"/>
  <c r="Q168" i="32"/>
  <c r="C168" i="32"/>
  <c r="P168" i="32" s="1"/>
  <c r="Q167" i="32"/>
  <c r="C167" i="32"/>
  <c r="P167" i="32"/>
  <c r="Q166" i="32"/>
  <c r="C166" i="32"/>
  <c r="P166" i="32" s="1"/>
  <c r="Q165" i="32"/>
  <c r="C165" i="32"/>
  <c r="P165" i="32"/>
  <c r="Q164" i="32"/>
  <c r="C164" i="32"/>
  <c r="P164" i="32" s="1"/>
  <c r="Q163" i="32"/>
  <c r="C163" i="32"/>
  <c r="P163" i="32"/>
  <c r="Q162" i="32"/>
  <c r="C162" i="32"/>
  <c r="P162" i="32" s="1"/>
  <c r="Q161" i="32"/>
  <c r="C161" i="32"/>
  <c r="P161" i="32"/>
  <c r="Q160" i="32"/>
  <c r="C160" i="32"/>
  <c r="P160" i="32" s="1"/>
  <c r="Q159" i="32"/>
  <c r="C159" i="32"/>
  <c r="P159" i="32"/>
  <c r="Q158" i="32"/>
  <c r="C158" i="32"/>
  <c r="P158" i="32"/>
  <c r="Q157" i="32"/>
  <c r="C157" i="32"/>
  <c r="P157" i="32" s="1"/>
  <c r="Q156" i="32"/>
  <c r="C156" i="32"/>
  <c r="P156" i="32" s="1"/>
  <c r="Q155" i="32"/>
  <c r="C155" i="32"/>
  <c r="P155" i="32"/>
  <c r="Q154" i="32"/>
  <c r="C154" i="32"/>
  <c r="P154" i="32"/>
  <c r="Q153" i="32"/>
  <c r="C153" i="32"/>
  <c r="P153" i="32" s="1"/>
  <c r="Q152" i="32"/>
  <c r="C152" i="32"/>
  <c r="P152" i="32" s="1"/>
  <c r="Q151" i="32"/>
  <c r="C151" i="32"/>
  <c r="P151" i="32"/>
  <c r="Q150" i="32"/>
  <c r="C150" i="32"/>
  <c r="P150" i="32"/>
  <c r="Q149" i="32"/>
  <c r="C149" i="32"/>
  <c r="P149" i="32" s="1"/>
  <c r="Q148" i="32"/>
  <c r="C148" i="32"/>
  <c r="P148" i="32" s="1"/>
  <c r="Q147" i="32"/>
  <c r="C147" i="32"/>
  <c r="P147" i="32"/>
  <c r="Q146" i="32"/>
  <c r="C146" i="32"/>
  <c r="P146" i="32"/>
  <c r="Q145" i="32"/>
  <c r="C145" i="32"/>
  <c r="P145" i="32"/>
  <c r="Q144" i="32"/>
  <c r="C144" i="32"/>
  <c r="P144" i="32" s="1"/>
  <c r="Q143" i="32"/>
  <c r="C143" i="32"/>
  <c r="P143" i="32"/>
  <c r="Q142" i="32"/>
  <c r="C142" i="32"/>
  <c r="P142" i="32" s="1"/>
  <c r="Q141" i="32"/>
  <c r="C141" i="32"/>
  <c r="P141" i="32"/>
  <c r="Q140" i="32"/>
  <c r="C140" i="32"/>
  <c r="P140" i="32" s="1"/>
  <c r="Q139" i="32"/>
  <c r="C139" i="32"/>
  <c r="P139" i="32"/>
  <c r="Q138" i="32"/>
  <c r="C138" i="32"/>
  <c r="P138" i="32" s="1"/>
  <c r="Q137" i="32"/>
  <c r="C137" i="32"/>
  <c r="P137" i="32"/>
  <c r="Q136" i="32"/>
  <c r="C136" i="32"/>
  <c r="P136" i="32" s="1"/>
  <c r="Q135" i="32"/>
  <c r="C135" i="32"/>
  <c r="P135" i="32"/>
  <c r="Q134" i="32"/>
  <c r="C134" i="32"/>
  <c r="P134" i="32"/>
  <c r="Q133" i="32"/>
  <c r="C133" i="32"/>
  <c r="P133" i="32"/>
  <c r="Q132" i="32"/>
  <c r="C132" i="32"/>
  <c r="P132" i="32" s="1"/>
  <c r="Q131" i="32"/>
  <c r="C131" i="32"/>
  <c r="P131" i="32"/>
  <c r="Q130" i="32"/>
  <c r="C130" i="32"/>
  <c r="P130" i="32"/>
  <c r="Q129" i="32"/>
  <c r="C129" i="32"/>
  <c r="P129" i="32" s="1"/>
  <c r="Q128" i="32"/>
  <c r="C128" i="32"/>
  <c r="P128" i="32" s="1"/>
  <c r="Q127" i="32"/>
  <c r="C127" i="32"/>
  <c r="P127" i="32"/>
  <c r="Q126" i="32"/>
  <c r="C126" i="32"/>
  <c r="P126" i="32"/>
  <c r="Q125" i="32"/>
  <c r="C125" i="32"/>
  <c r="P125" i="32" s="1"/>
  <c r="Q124" i="32"/>
  <c r="C124" i="32"/>
  <c r="P124" i="32" s="1"/>
  <c r="Q123" i="32"/>
  <c r="C123" i="32"/>
  <c r="P123" i="32"/>
  <c r="Q122" i="32"/>
  <c r="C122" i="32"/>
  <c r="P122" i="32" s="1"/>
  <c r="Q121" i="32"/>
  <c r="C121" i="32"/>
  <c r="P121" i="32"/>
  <c r="Q120" i="32"/>
  <c r="C120" i="32"/>
  <c r="P120" i="32" s="1"/>
  <c r="Q119" i="32"/>
  <c r="C119" i="32"/>
  <c r="P119" i="32"/>
  <c r="Q118" i="32"/>
  <c r="C118" i="32"/>
  <c r="P118" i="32" s="1"/>
  <c r="Q117" i="32"/>
  <c r="C117" i="32"/>
  <c r="P117" i="32"/>
  <c r="Q116" i="32"/>
  <c r="C116" i="32"/>
  <c r="P116" i="32" s="1"/>
  <c r="Q115" i="32"/>
  <c r="C115" i="32"/>
  <c r="P115" i="32"/>
  <c r="Q114" i="32"/>
  <c r="C114" i="32"/>
  <c r="P114" i="32"/>
  <c r="Q113" i="32"/>
  <c r="C113" i="32"/>
  <c r="P113" i="32"/>
  <c r="Q112" i="32"/>
  <c r="C112" i="32"/>
  <c r="P112" i="32" s="1"/>
  <c r="Q111" i="32"/>
  <c r="C111" i="32"/>
  <c r="P111" i="32"/>
  <c r="Q110" i="32"/>
  <c r="C110" i="32"/>
  <c r="P110" i="32"/>
  <c r="Q109" i="32"/>
  <c r="C109" i="32"/>
  <c r="P109" i="32" s="1"/>
  <c r="Q108" i="32"/>
  <c r="C108" i="32"/>
  <c r="P108" i="32" s="1"/>
  <c r="Q107" i="32"/>
  <c r="C107" i="32"/>
  <c r="P107" i="32" s="1"/>
  <c r="Q106" i="32"/>
  <c r="C106" i="32"/>
  <c r="P106" i="32" s="1"/>
  <c r="Q105" i="32"/>
  <c r="C105" i="32"/>
  <c r="P105" i="32" s="1"/>
  <c r="Q104" i="32"/>
  <c r="C104" i="32"/>
  <c r="P104" i="32" s="1"/>
  <c r="Q103" i="32"/>
  <c r="C103" i="32"/>
  <c r="P103" i="32" s="1"/>
  <c r="Q102" i="32"/>
  <c r="C102" i="32"/>
  <c r="P102" i="32"/>
  <c r="Q101" i="32"/>
  <c r="C101" i="32"/>
  <c r="P101" i="32" s="1"/>
  <c r="Q100" i="32"/>
  <c r="C100" i="32"/>
  <c r="P100" i="32" s="1"/>
  <c r="Q99" i="32"/>
  <c r="C99" i="32"/>
  <c r="P99" i="32"/>
  <c r="Q98" i="32"/>
  <c r="C98" i="32"/>
  <c r="P98" i="32"/>
  <c r="Q97" i="32"/>
  <c r="C97" i="32"/>
  <c r="P97" i="32"/>
  <c r="Q96" i="32"/>
  <c r="C96" i="32"/>
  <c r="P96" i="32" s="1"/>
  <c r="Q95" i="32"/>
  <c r="C95" i="32"/>
  <c r="P95" i="32"/>
  <c r="Q94" i="32"/>
  <c r="C94" i="32"/>
  <c r="P94" i="32" s="1"/>
  <c r="Q93" i="32"/>
  <c r="C93" i="32"/>
  <c r="P93" i="32"/>
  <c r="Q92" i="32"/>
  <c r="C92" i="32"/>
  <c r="P92" i="32" s="1"/>
  <c r="Q91" i="32"/>
  <c r="C91" i="32"/>
  <c r="P91" i="32"/>
  <c r="Q90" i="32"/>
  <c r="C90" i="32"/>
  <c r="P90" i="32" s="1"/>
  <c r="Q89" i="32"/>
  <c r="C89" i="32"/>
  <c r="P89" i="32"/>
  <c r="Q88" i="32"/>
  <c r="C88" i="32"/>
  <c r="P88" i="32" s="1"/>
  <c r="Q87" i="32"/>
  <c r="C87" i="32"/>
  <c r="P87" i="32" s="1"/>
  <c r="Q86" i="32"/>
  <c r="C86" i="32"/>
  <c r="P86" i="32"/>
  <c r="Q85" i="32"/>
  <c r="C85" i="32"/>
  <c r="P85" i="32"/>
  <c r="Q84" i="32"/>
  <c r="C84" i="32"/>
  <c r="P84" i="32" s="1"/>
  <c r="Q83" i="32"/>
  <c r="C83" i="32"/>
  <c r="P83" i="32" s="1"/>
  <c r="Q82" i="32"/>
  <c r="C82" i="32"/>
  <c r="P82" i="32"/>
  <c r="Q81" i="32"/>
  <c r="C81" i="32"/>
  <c r="P81" i="32" s="1"/>
  <c r="Q80" i="32"/>
  <c r="C80" i="32"/>
  <c r="P80" i="32" s="1"/>
  <c r="Q79" i="32"/>
  <c r="C79" i="32"/>
  <c r="P79" i="32"/>
  <c r="Q78" i="32"/>
  <c r="C78" i="32"/>
  <c r="P78" i="32"/>
  <c r="Q77" i="32"/>
  <c r="C77" i="32"/>
  <c r="P77" i="32" s="1"/>
  <c r="Q76" i="32"/>
  <c r="C76" i="32"/>
  <c r="P76" i="32" s="1"/>
  <c r="Q75" i="32"/>
  <c r="C75" i="32"/>
  <c r="P75" i="32" s="1"/>
  <c r="Q74" i="32"/>
  <c r="C74" i="32"/>
  <c r="P74" i="32" s="1"/>
  <c r="Q73" i="32"/>
  <c r="C73" i="32"/>
  <c r="P73" i="32"/>
  <c r="Q72" i="32"/>
  <c r="C72" i="32"/>
  <c r="P72" i="32" s="1"/>
  <c r="Q71" i="32"/>
  <c r="C71" i="32"/>
  <c r="P71" i="32"/>
  <c r="Q70" i="32"/>
  <c r="C70" i="32"/>
  <c r="P70" i="32" s="1"/>
  <c r="Q69" i="32"/>
  <c r="C69" i="32"/>
  <c r="P69" i="32"/>
  <c r="Q68" i="32"/>
  <c r="C68" i="32"/>
  <c r="P68" i="32" s="1"/>
  <c r="Q67" i="32"/>
  <c r="C67" i="32"/>
  <c r="P67" i="32"/>
  <c r="Q66" i="32"/>
  <c r="C66" i="32"/>
  <c r="P66" i="32"/>
  <c r="Q65" i="32"/>
  <c r="C65" i="32"/>
  <c r="P65" i="32"/>
  <c r="Q64" i="32"/>
  <c r="C64" i="32"/>
  <c r="P64" i="32" s="1"/>
  <c r="Q63" i="32"/>
  <c r="C63" i="32"/>
  <c r="P63" i="32"/>
  <c r="Q62" i="32"/>
  <c r="C62" i="32"/>
  <c r="P62" i="32"/>
  <c r="Q61" i="32"/>
  <c r="C61" i="32"/>
  <c r="P61" i="32"/>
  <c r="Q60" i="32"/>
  <c r="C60" i="32"/>
  <c r="P60" i="32" s="1"/>
  <c r="Q59" i="32"/>
  <c r="C59" i="32"/>
  <c r="P59" i="32"/>
  <c r="Q58" i="32"/>
  <c r="C58" i="32"/>
  <c r="P58" i="32"/>
  <c r="Q57" i="32"/>
  <c r="C57" i="32"/>
  <c r="P57" i="32"/>
  <c r="Q56" i="32"/>
  <c r="C56" i="32"/>
  <c r="P56" i="32" s="1"/>
  <c r="Q55" i="32"/>
  <c r="C55" i="32"/>
  <c r="P55" i="32"/>
  <c r="Q54" i="32"/>
  <c r="C54" i="32"/>
  <c r="P54" i="32" s="1"/>
  <c r="Q53" i="32"/>
  <c r="C53" i="32"/>
  <c r="P53" i="32"/>
  <c r="Q52" i="32"/>
  <c r="C52" i="32"/>
  <c r="P52" i="32" s="1"/>
  <c r="Q51" i="32"/>
  <c r="C51" i="32"/>
  <c r="P51" i="32"/>
  <c r="Q50" i="32"/>
  <c r="C50" i="32"/>
  <c r="P50" i="32" s="1"/>
  <c r="Q49" i="32"/>
  <c r="C49" i="32"/>
  <c r="P49" i="32"/>
  <c r="Q48" i="32"/>
  <c r="C48" i="32"/>
  <c r="P48" i="32" s="1"/>
  <c r="Q47" i="32"/>
  <c r="C47" i="32"/>
  <c r="P47" i="32"/>
  <c r="Q46" i="32"/>
  <c r="C46" i="32"/>
  <c r="P46" i="32"/>
  <c r="C45" i="32"/>
  <c r="P45" i="32"/>
  <c r="C44" i="32"/>
  <c r="P44" i="32"/>
  <c r="C43" i="32"/>
  <c r="P43" i="32" s="1"/>
  <c r="C42" i="32"/>
  <c r="P42" i="32"/>
  <c r="C41" i="32"/>
  <c r="P41" i="32" s="1"/>
  <c r="C40" i="32"/>
  <c r="P40" i="32" s="1"/>
  <c r="C39" i="32"/>
  <c r="P39" i="32"/>
  <c r="C38" i="32"/>
  <c r="P38" i="32"/>
  <c r="C37" i="32"/>
  <c r="P37" i="32" s="1"/>
  <c r="C36" i="32"/>
  <c r="P36" i="32"/>
  <c r="C35" i="32"/>
  <c r="P35" i="32"/>
  <c r="C34" i="32"/>
  <c r="P34" i="32"/>
  <c r="C33" i="32"/>
  <c r="P33" i="32"/>
  <c r="C32" i="32"/>
  <c r="P32" i="32"/>
  <c r="C31" i="32"/>
  <c r="P31" i="32" s="1"/>
  <c r="C30" i="32"/>
  <c r="P30" i="32"/>
  <c r="C29" i="32"/>
  <c r="P29" i="32" s="1"/>
  <c r="C28" i="32"/>
  <c r="P28" i="32" s="1"/>
  <c r="C27" i="32"/>
  <c r="P27" i="32"/>
  <c r="C26" i="32"/>
  <c r="P26" i="32"/>
  <c r="C25" i="32"/>
  <c r="P25" i="32" s="1"/>
  <c r="C24" i="32"/>
  <c r="P24" i="32"/>
  <c r="C23" i="32"/>
  <c r="P23" i="32"/>
  <c r="E22" i="32"/>
  <c r="C22" i="32"/>
  <c r="P22" i="32" s="1"/>
  <c r="E21" i="32"/>
  <c r="C21" i="32"/>
  <c r="P21" i="32"/>
  <c r="E20" i="32"/>
  <c r="C20" i="32"/>
  <c r="P20" i="32" s="1"/>
  <c r="A20" i="32"/>
  <c r="E19" i="32"/>
  <c r="C19" i="32"/>
  <c r="P19" i="32"/>
  <c r="A19" i="32"/>
  <c r="E18" i="32"/>
  <c r="C18" i="32"/>
  <c r="P18" i="32"/>
  <c r="A18" i="32"/>
  <c r="E17" i="32"/>
  <c r="C17" i="32"/>
  <c r="P17" i="32" s="1"/>
  <c r="A17" i="32"/>
  <c r="E16" i="32"/>
  <c r="C16" i="32"/>
  <c r="P16" i="32"/>
  <c r="A16" i="32"/>
  <c r="AN14" i="32"/>
  <c r="AL14" i="32"/>
  <c r="AJ14" i="32"/>
  <c r="AH14" i="32"/>
  <c r="AF14" i="32"/>
  <c r="AD14" i="32"/>
  <c r="AB14" i="32"/>
  <c r="I10" i="32"/>
  <c r="I225" i="32"/>
  <c r="I9" i="32"/>
  <c r="I224" i="32"/>
  <c r="I8" i="32"/>
  <c r="I223" i="32" s="1"/>
  <c r="I7" i="32"/>
  <c r="I222" i="32"/>
  <c r="I6" i="32"/>
  <c r="I221" i="32"/>
  <c r="I5" i="32"/>
  <c r="I220" i="32" s="1"/>
  <c r="H5" i="32"/>
  <c r="H6" i="32"/>
  <c r="H7" i="32" s="1"/>
  <c r="H8" i="32" s="1"/>
  <c r="H9" i="32" s="1"/>
  <c r="H10" i="32" s="1"/>
  <c r="I4" i="32"/>
  <c r="I219" i="32"/>
  <c r="H220" i="31"/>
  <c r="H221" i="31"/>
  <c r="H222" i="31" s="1"/>
  <c r="H223" i="31" s="1"/>
  <c r="H224" i="31" s="1"/>
  <c r="H225" i="31"/>
  <c r="M216" i="31"/>
  <c r="Q215" i="31"/>
  <c r="C215" i="31"/>
  <c r="P215" i="31" s="1"/>
  <c r="Q214" i="31"/>
  <c r="C214" i="31"/>
  <c r="P214" i="31"/>
  <c r="Q213" i="31"/>
  <c r="C213" i="31"/>
  <c r="P213" i="31" s="1"/>
  <c r="Q212" i="31"/>
  <c r="C212" i="31"/>
  <c r="P212" i="31" s="1"/>
  <c r="Q211" i="31"/>
  <c r="C211" i="31"/>
  <c r="P211" i="31" s="1"/>
  <c r="Q210" i="31"/>
  <c r="C210" i="31"/>
  <c r="P210" i="31"/>
  <c r="Q209" i="31"/>
  <c r="C209" i="31"/>
  <c r="P209" i="31" s="1"/>
  <c r="Q208" i="31"/>
  <c r="C208" i="31"/>
  <c r="P208" i="31"/>
  <c r="Q207" i="31"/>
  <c r="C207" i="31"/>
  <c r="P207" i="31" s="1"/>
  <c r="Q206" i="31"/>
  <c r="C206" i="31"/>
  <c r="P206" i="31"/>
  <c r="Q205" i="31"/>
  <c r="C205" i="31"/>
  <c r="P205" i="31" s="1"/>
  <c r="Q204" i="31"/>
  <c r="C204" i="31"/>
  <c r="P204" i="31"/>
  <c r="Q203" i="31"/>
  <c r="C203" i="31"/>
  <c r="P203" i="31" s="1"/>
  <c r="Q202" i="31"/>
  <c r="C202" i="31"/>
  <c r="P202" i="31"/>
  <c r="Q201" i="31"/>
  <c r="C201" i="31"/>
  <c r="P201" i="31" s="1"/>
  <c r="Q200" i="31"/>
  <c r="C200" i="31"/>
  <c r="P200" i="31" s="1"/>
  <c r="Q199" i="31"/>
  <c r="C199" i="31"/>
  <c r="P199" i="31" s="1"/>
  <c r="Q198" i="31"/>
  <c r="C198" i="31"/>
  <c r="P198" i="31"/>
  <c r="Q197" i="31"/>
  <c r="C197" i="31"/>
  <c r="P197" i="31" s="1"/>
  <c r="Q196" i="31"/>
  <c r="C196" i="31"/>
  <c r="P196" i="31" s="1"/>
  <c r="Q195" i="31"/>
  <c r="C195" i="31"/>
  <c r="P195" i="31" s="1"/>
  <c r="Q194" i="31"/>
  <c r="C194" i="31"/>
  <c r="P194" i="31"/>
  <c r="Q193" i="31"/>
  <c r="C193" i="31"/>
  <c r="P193" i="31" s="1"/>
  <c r="Q192" i="31"/>
  <c r="C192" i="31"/>
  <c r="P192" i="31" s="1"/>
  <c r="Q191" i="31"/>
  <c r="C191" i="31"/>
  <c r="P191" i="31" s="1"/>
  <c r="Q190" i="31"/>
  <c r="C190" i="31"/>
  <c r="P190" i="31"/>
  <c r="Q189" i="31"/>
  <c r="C189" i="31"/>
  <c r="P189" i="31" s="1"/>
  <c r="Q188" i="31"/>
  <c r="C188" i="31"/>
  <c r="P188" i="31" s="1"/>
  <c r="Q187" i="31"/>
  <c r="C187" i="31"/>
  <c r="P187" i="31" s="1"/>
  <c r="Q186" i="31"/>
  <c r="C186" i="31"/>
  <c r="P186" i="31"/>
  <c r="Q185" i="31"/>
  <c r="C185" i="31"/>
  <c r="P185" i="31" s="1"/>
  <c r="Q184" i="31"/>
  <c r="C184" i="31"/>
  <c r="P184" i="31"/>
  <c r="Q183" i="31"/>
  <c r="C183" i="31"/>
  <c r="P183" i="31" s="1"/>
  <c r="Q182" i="31"/>
  <c r="C182" i="31"/>
  <c r="P182" i="31"/>
  <c r="Q181" i="31"/>
  <c r="C181" i="31"/>
  <c r="P181" i="31" s="1"/>
  <c r="Q180" i="31"/>
  <c r="C180" i="31"/>
  <c r="P180" i="31"/>
  <c r="Q179" i="31"/>
  <c r="C179" i="31"/>
  <c r="P179" i="31" s="1"/>
  <c r="Q178" i="31"/>
  <c r="C178" i="31"/>
  <c r="P178" i="31"/>
  <c r="Q177" i="31"/>
  <c r="C177" i="31"/>
  <c r="P177" i="31" s="1"/>
  <c r="Q176" i="31"/>
  <c r="C176" i="31"/>
  <c r="P176" i="31" s="1"/>
  <c r="Q175" i="31"/>
  <c r="C175" i="31"/>
  <c r="P175" i="31" s="1"/>
  <c r="Q174" i="31"/>
  <c r="C174" i="31"/>
  <c r="P174" i="31"/>
  <c r="Q173" i="31"/>
  <c r="C173" i="31"/>
  <c r="P173" i="31" s="1"/>
  <c r="Q172" i="31"/>
  <c r="C172" i="31"/>
  <c r="P172" i="31" s="1"/>
  <c r="Q171" i="31"/>
  <c r="C171" i="31"/>
  <c r="P171" i="31" s="1"/>
  <c r="Q170" i="31"/>
  <c r="C170" i="31"/>
  <c r="P170" i="31"/>
  <c r="Q169" i="31"/>
  <c r="C169" i="31"/>
  <c r="P169" i="31" s="1"/>
  <c r="Q168" i="31"/>
  <c r="C168" i="31"/>
  <c r="P168" i="31" s="1"/>
  <c r="Q167" i="31"/>
  <c r="C167" i="31"/>
  <c r="P167" i="31" s="1"/>
  <c r="Q166" i="31"/>
  <c r="C166" i="31"/>
  <c r="P166" i="31"/>
  <c r="Q165" i="31"/>
  <c r="C165" i="31"/>
  <c r="P165" i="31" s="1"/>
  <c r="Q164" i="31"/>
  <c r="C164" i="31"/>
  <c r="P164" i="31" s="1"/>
  <c r="Q163" i="31"/>
  <c r="C163" i="31"/>
  <c r="P163" i="31" s="1"/>
  <c r="Q162" i="31"/>
  <c r="C162" i="31"/>
  <c r="P162" i="31"/>
  <c r="Q161" i="31"/>
  <c r="C161" i="31"/>
  <c r="P161" i="31" s="1"/>
  <c r="Q160" i="31"/>
  <c r="C160" i="31"/>
  <c r="P160" i="31"/>
  <c r="Q159" i="31"/>
  <c r="C159" i="31"/>
  <c r="P159" i="31" s="1"/>
  <c r="Q158" i="31"/>
  <c r="C158" i="31"/>
  <c r="P158" i="31"/>
  <c r="Q157" i="31"/>
  <c r="C157" i="31"/>
  <c r="P157" i="31" s="1"/>
  <c r="Q156" i="31"/>
  <c r="C156" i="31"/>
  <c r="P156" i="31"/>
  <c r="Q155" i="31"/>
  <c r="C155" i="31"/>
  <c r="P155" i="31" s="1"/>
  <c r="Q154" i="31"/>
  <c r="C154" i="31"/>
  <c r="P154" i="31"/>
  <c r="Q153" i="31"/>
  <c r="C153" i="31"/>
  <c r="P153" i="31" s="1"/>
  <c r="Q152" i="31"/>
  <c r="C152" i="31"/>
  <c r="P152" i="31" s="1"/>
  <c r="Q151" i="31"/>
  <c r="C151" i="31"/>
  <c r="P151" i="31" s="1"/>
  <c r="Q150" i="31"/>
  <c r="C150" i="31"/>
  <c r="P150" i="31"/>
  <c r="Q149" i="31"/>
  <c r="C149" i="31"/>
  <c r="P149" i="31" s="1"/>
  <c r="Q148" i="31"/>
  <c r="C148" i="31"/>
  <c r="P148" i="31" s="1"/>
  <c r="Q147" i="31"/>
  <c r="C147" i="31"/>
  <c r="P147" i="31" s="1"/>
  <c r="Q146" i="31"/>
  <c r="C146" i="31"/>
  <c r="P146" i="31"/>
  <c r="Q145" i="31"/>
  <c r="C145" i="31"/>
  <c r="P145" i="31" s="1"/>
  <c r="Q144" i="31"/>
  <c r="C144" i="31"/>
  <c r="P144" i="31" s="1"/>
  <c r="Q143" i="31"/>
  <c r="C143" i="31"/>
  <c r="P143" i="31" s="1"/>
  <c r="Q142" i="31"/>
  <c r="C142" i="31"/>
  <c r="P142" i="31"/>
  <c r="Q141" i="31"/>
  <c r="C141" i="31"/>
  <c r="P141" i="31" s="1"/>
  <c r="Q140" i="31"/>
  <c r="C140" i="31"/>
  <c r="P140" i="31" s="1"/>
  <c r="Q139" i="31"/>
  <c r="C139" i="31"/>
  <c r="P139" i="31" s="1"/>
  <c r="Q138" i="31"/>
  <c r="C138" i="31"/>
  <c r="P138" i="31"/>
  <c r="Q137" i="31"/>
  <c r="C137" i="31"/>
  <c r="P137" i="31" s="1"/>
  <c r="Q136" i="31"/>
  <c r="C136" i="31"/>
  <c r="P136" i="31"/>
  <c r="Q135" i="31"/>
  <c r="C135" i="31"/>
  <c r="P135" i="31" s="1"/>
  <c r="Q134" i="31"/>
  <c r="C134" i="31"/>
  <c r="P134" i="31"/>
  <c r="Q133" i="31"/>
  <c r="C133" i="31"/>
  <c r="P133" i="31" s="1"/>
  <c r="Q132" i="31"/>
  <c r="C132" i="31"/>
  <c r="P132" i="31"/>
  <c r="Q131" i="31"/>
  <c r="C131" i="31"/>
  <c r="P131" i="31" s="1"/>
  <c r="Q130" i="31"/>
  <c r="C130" i="31"/>
  <c r="P130" i="31"/>
  <c r="Q129" i="31"/>
  <c r="C129" i="31"/>
  <c r="P129" i="31" s="1"/>
  <c r="Q128" i="31"/>
  <c r="C128" i="31"/>
  <c r="P128" i="31" s="1"/>
  <c r="Q127" i="31"/>
  <c r="C127" i="31"/>
  <c r="P127" i="31" s="1"/>
  <c r="Q126" i="31"/>
  <c r="C126" i="31"/>
  <c r="P126" i="31"/>
  <c r="Q125" i="31"/>
  <c r="C125" i="31"/>
  <c r="P125" i="31" s="1"/>
  <c r="Q124" i="31"/>
  <c r="C124" i="31"/>
  <c r="P124" i="31" s="1"/>
  <c r="Q123" i="31"/>
  <c r="C123" i="31"/>
  <c r="P123" i="31" s="1"/>
  <c r="Q122" i="31"/>
  <c r="C122" i="31"/>
  <c r="P122" i="31"/>
  <c r="Q121" i="31"/>
  <c r="C121" i="31"/>
  <c r="P121" i="31" s="1"/>
  <c r="Q120" i="31"/>
  <c r="C120" i="31"/>
  <c r="P120" i="31" s="1"/>
  <c r="Q119" i="31"/>
  <c r="C119" i="31"/>
  <c r="P119" i="31" s="1"/>
  <c r="Q118" i="31"/>
  <c r="C118" i="31"/>
  <c r="P118" i="31"/>
  <c r="Q117" i="31"/>
  <c r="C117" i="31"/>
  <c r="P117" i="31" s="1"/>
  <c r="Q116" i="31"/>
  <c r="C116" i="31"/>
  <c r="P116" i="31" s="1"/>
  <c r="Q115" i="31"/>
  <c r="C115" i="31"/>
  <c r="P115" i="31" s="1"/>
  <c r="Q114" i="31"/>
  <c r="C114" i="31"/>
  <c r="P114" i="31"/>
  <c r="Q113" i="31"/>
  <c r="C113" i="31"/>
  <c r="P113" i="31" s="1"/>
  <c r="Q112" i="31"/>
  <c r="C112" i="31"/>
  <c r="P112" i="31"/>
  <c r="Q111" i="31"/>
  <c r="C111" i="31"/>
  <c r="P111" i="31" s="1"/>
  <c r="Q110" i="31"/>
  <c r="C110" i="31"/>
  <c r="P110" i="31"/>
  <c r="Q109" i="31"/>
  <c r="C109" i="31"/>
  <c r="P109" i="31" s="1"/>
  <c r="Q108" i="31"/>
  <c r="C108" i="31"/>
  <c r="P108" i="31"/>
  <c r="Q107" i="31"/>
  <c r="C107" i="31"/>
  <c r="P107" i="31" s="1"/>
  <c r="Q106" i="31"/>
  <c r="C106" i="31"/>
  <c r="P106" i="31"/>
  <c r="Q105" i="31"/>
  <c r="C105" i="31"/>
  <c r="P105" i="31" s="1"/>
  <c r="Q104" i="31"/>
  <c r="C104" i="31"/>
  <c r="P104" i="31" s="1"/>
  <c r="Q103" i="31"/>
  <c r="C103" i="31"/>
  <c r="P103" i="31" s="1"/>
  <c r="Q102" i="31"/>
  <c r="C102" i="31"/>
  <c r="P102" i="31"/>
  <c r="Q101" i="31"/>
  <c r="C101" i="31"/>
  <c r="P101" i="31" s="1"/>
  <c r="Q100" i="31"/>
  <c r="C100" i="31"/>
  <c r="P100" i="31" s="1"/>
  <c r="Q99" i="31"/>
  <c r="C99" i="31"/>
  <c r="P99" i="31" s="1"/>
  <c r="Q98" i="31"/>
  <c r="C98" i="31"/>
  <c r="P98" i="31"/>
  <c r="Q97" i="31"/>
  <c r="C97" i="31"/>
  <c r="P97" i="31" s="1"/>
  <c r="Q96" i="31"/>
  <c r="C96" i="31"/>
  <c r="P96" i="31" s="1"/>
  <c r="Q95" i="31"/>
  <c r="C95" i="31"/>
  <c r="P95" i="31" s="1"/>
  <c r="Q94" i="31"/>
  <c r="C94" i="31"/>
  <c r="P94" i="31"/>
  <c r="Q93" i="31"/>
  <c r="C93" i="31"/>
  <c r="P93" i="31" s="1"/>
  <c r="Q92" i="31"/>
  <c r="C92" i="31"/>
  <c r="P92" i="31" s="1"/>
  <c r="Q91" i="31"/>
  <c r="C91" i="31"/>
  <c r="P91" i="31" s="1"/>
  <c r="Q90" i="31"/>
  <c r="C90" i="31"/>
  <c r="P90" i="31"/>
  <c r="Q89" i="31"/>
  <c r="C89" i="31"/>
  <c r="P89" i="31" s="1"/>
  <c r="Q88" i="31"/>
  <c r="C88" i="31"/>
  <c r="P88" i="31"/>
  <c r="Q87" i="31"/>
  <c r="C87" i="31"/>
  <c r="P87" i="31" s="1"/>
  <c r="Q86" i="31"/>
  <c r="C86" i="31"/>
  <c r="P86" i="31"/>
  <c r="Q85" i="31"/>
  <c r="C85" i="31"/>
  <c r="P85" i="31" s="1"/>
  <c r="Q84" i="31"/>
  <c r="C84" i="31"/>
  <c r="P84" i="31"/>
  <c r="Q83" i="31"/>
  <c r="C83" i="31"/>
  <c r="P83" i="31" s="1"/>
  <c r="Q82" i="31"/>
  <c r="C82" i="31"/>
  <c r="P82" i="31"/>
  <c r="Q81" i="31"/>
  <c r="C81" i="31"/>
  <c r="P81" i="31" s="1"/>
  <c r="Q80" i="31"/>
  <c r="C80" i="31"/>
  <c r="P80" i="31" s="1"/>
  <c r="Q79" i="31"/>
  <c r="C79" i="31"/>
  <c r="P79" i="31" s="1"/>
  <c r="Q78" i="31"/>
  <c r="C78" i="31"/>
  <c r="P78" i="31"/>
  <c r="Q77" i="31"/>
  <c r="C77" i="31"/>
  <c r="P77" i="31" s="1"/>
  <c r="Q76" i="31"/>
  <c r="C76" i="31"/>
  <c r="P76" i="31" s="1"/>
  <c r="Q75" i="31"/>
  <c r="C75" i="31"/>
  <c r="P75" i="31" s="1"/>
  <c r="Q74" i="31"/>
  <c r="C74" i="31"/>
  <c r="P74" i="31"/>
  <c r="Q73" i="31"/>
  <c r="C73" i="31"/>
  <c r="P73" i="31" s="1"/>
  <c r="Q72" i="31"/>
  <c r="C72" i="31"/>
  <c r="P72" i="31" s="1"/>
  <c r="Q71" i="31"/>
  <c r="C71" i="31"/>
  <c r="P71" i="31" s="1"/>
  <c r="Q70" i="31"/>
  <c r="C70" i="31"/>
  <c r="P70" i="31"/>
  <c r="Q69" i="31"/>
  <c r="C69" i="31"/>
  <c r="P69" i="31" s="1"/>
  <c r="Q68" i="31"/>
  <c r="C68" i="31"/>
  <c r="P68" i="31" s="1"/>
  <c r="Q67" i="31"/>
  <c r="C67" i="31"/>
  <c r="P67" i="31" s="1"/>
  <c r="Q66" i="31"/>
  <c r="C66" i="31"/>
  <c r="P66" i="31"/>
  <c r="Q65" i="31"/>
  <c r="C65" i="31"/>
  <c r="P65" i="31" s="1"/>
  <c r="Q64" i="31"/>
  <c r="C64" i="31"/>
  <c r="P64" i="31"/>
  <c r="Q63" i="31"/>
  <c r="C63" i="31"/>
  <c r="P63" i="31" s="1"/>
  <c r="Q62" i="31"/>
  <c r="C62" i="31"/>
  <c r="P62" i="31"/>
  <c r="Q61" i="31"/>
  <c r="C61" i="31"/>
  <c r="P61" i="31" s="1"/>
  <c r="Q60" i="31"/>
  <c r="C60" i="31"/>
  <c r="P60" i="31"/>
  <c r="Q59" i="31"/>
  <c r="C59" i="31"/>
  <c r="P59" i="31" s="1"/>
  <c r="Q58" i="31"/>
  <c r="C58" i="31"/>
  <c r="P58" i="31"/>
  <c r="Q57" i="31"/>
  <c r="C57" i="31"/>
  <c r="P57" i="31" s="1"/>
  <c r="Q56" i="31"/>
  <c r="C56" i="31"/>
  <c r="P56" i="31" s="1"/>
  <c r="Q55" i="31"/>
  <c r="C55" i="31"/>
  <c r="P55" i="31" s="1"/>
  <c r="Q54" i="31"/>
  <c r="C54" i="31"/>
  <c r="P54" i="31"/>
  <c r="Q53" i="31"/>
  <c r="C53" i="31"/>
  <c r="P53" i="31" s="1"/>
  <c r="Q52" i="31"/>
  <c r="C52" i="31"/>
  <c r="P52" i="31" s="1"/>
  <c r="Q51" i="31"/>
  <c r="C51" i="31"/>
  <c r="P51" i="31" s="1"/>
  <c r="Q50" i="31"/>
  <c r="C50" i="31"/>
  <c r="P50" i="31"/>
  <c r="Q49" i="31"/>
  <c r="C49" i="31"/>
  <c r="P49" i="31" s="1"/>
  <c r="Q48" i="31"/>
  <c r="C48" i="31"/>
  <c r="P48" i="31" s="1"/>
  <c r="Q47" i="31"/>
  <c r="C47" i="31"/>
  <c r="P47" i="31" s="1"/>
  <c r="Q46" i="31"/>
  <c r="C46" i="31"/>
  <c r="P46" i="31"/>
  <c r="C45" i="31"/>
  <c r="P45" i="31" s="1"/>
  <c r="C44" i="31"/>
  <c r="P44" i="31"/>
  <c r="C43" i="31"/>
  <c r="P43" i="31" s="1"/>
  <c r="C42" i="31"/>
  <c r="P42" i="31" s="1"/>
  <c r="C41" i="31"/>
  <c r="P41" i="31"/>
  <c r="C40" i="31"/>
  <c r="P40" i="31"/>
  <c r="C39" i="31"/>
  <c r="P39" i="31" s="1"/>
  <c r="C38" i="31"/>
  <c r="P38" i="31"/>
  <c r="C37" i="31"/>
  <c r="P37" i="31"/>
  <c r="C36" i="31"/>
  <c r="P36" i="31"/>
  <c r="C35" i="31"/>
  <c r="P35" i="31"/>
  <c r="C34" i="31"/>
  <c r="P34" i="31"/>
  <c r="C33" i="31"/>
  <c r="P33" i="31" s="1"/>
  <c r="C32" i="31"/>
  <c r="P32" i="31"/>
  <c r="C31" i="31"/>
  <c r="P31" i="31"/>
  <c r="C30" i="31"/>
  <c r="P30" i="31" s="1"/>
  <c r="C29" i="31"/>
  <c r="P29" i="31"/>
  <c r="C28" i="31"/>
  <c r="P28" i="31"/>
  <c r="C27" i="31"/>
  <c r="P27" i="31" s="1"/>
  <c r="C26" i="31"/>
  <c r="P26" i="31"/>
  <c r="C25" i="31"/>
  <c r="P25" i="31"/>
  <c r="C24" i="31"/>
  <c r="P24" i="31"/>
  <c r="C23" i="31"/>
  <c r="P23" i="31"/>
  <c r="E22" i="31"/>
  <c r="C22" i="31"/>
  <c r="P22" i="31"/>
  <c r="E21" i="31"/>
  <c r="C21" i="31"/>
  <c r="P21" i="31"/>
  <c r="E20" i="31"/>
  <c r="C20" i="31"/>
  <c r="P20" i="31"/>
  <c r="A20" i="31"/>
  <c r="E19" i="31"/>
  <c r="C19" i="31"/>
  <c r="P19" i="31"/>
  <c r="A19" i="31"/>
  <c r="E18" i="31"/>
  <c r="C18" i="31"/>
  <c r="P18" i="31" s="1"/>
  <c r="A18" i="31"/>
  <c r="E17" i="31"/>
  <c r="C17" i="31"/>
  <c r="P17" i="31"/>
  <c r="A17" i="31"/>
  <c r="E16" i="31"/>
  <c r="C16" i="31"/>
  <c r="P16" i="31"/>
  <c r="A16" i="31"/>
  <c r="AN14" i="31"/>
  <c r="AL14" i="31"/>
  <c r="AJ14" i="31"/>
  <c r="AH14" i="31"/>
  <c r="AF14" i="31"/>
  <c r="AD14" i="31"/>
  <c r="AB14" i="31"/>
  <c r="I10" i="31"/>
  <c r="I225" i="31" s="1"/>
  <c r="I9" i="31"/>
  <c r="I224" i="31"/>
  <c r="I8" i="31"/>
  <c r="I223" i="31"/>
  <c r="I7" i="31"/>
  <c r="I222" i="31" s="1"/>
  <c r="I6" i="31"/>
  <c r="I221" i="31"/>
  <c r="I5" i="31"/>
  <c r="I220" i="31"/>
  <c r="H5" i="31"/>
  <c r="H6" i="31" s="1"/>
  <c r="H7" i="31" s="1"/>
  <c r="H8" i="31" s="1"/>
  <c r="H9" i="31" s="1"/>
  <c r="H10" i="31" s="1"/>
  <c r="I4" i="31"/>
  <c r="I219" i="31" s="1"/>
  <c r="H220" i="30"/>
  <c r="H221" i="30"/>
  <c r="H222" i="30" s="1"/>
  <c r="H223" i="30" s="1"/>
  <c r="H224" i="30" s="1"/>
  <c r="H225" i="30" s="1"/>
  <c r="M216" i="30"/>
  <c r="Q215" i="30"/>
  <c r="C215" i="30"/>
  <c r="P215" i="30"/>
  <c r="Q214" i="30"/>
  <c r="C214" i="30"/>
  <c r="P214" i="30"/>
  <c r="Q213" i="30"/>
  <c r="C213" i="30"/>
  <c r="P213" i="30" s="1"/>
  <c r="Q212" i="30"/>
  <c r="C212" i="30"/>
  <c r="P212" i="30"/>
  <c r="Q211" i="30"/>
  <c r="C211" i="30"/>
  <c r="P211" i="30"/>
  <c r="Q210" i="30"/>
  <c r="C210" i="30"/>
  <c r="P210" i="30"/>
  <c r="Q209" i="30"/>
  <c r="C209" i="30"/>
  <c r="P209" i="30" s="1"/>
  <c r="Q208" i="30"/>
  <c r="C208" i="30"/>
  <c r="P208" i="30"/>
  <c r="Q207" i="30"/>
  <c r="C207" i="30"/>
  <c r="P207" i="30"/>
  <c r="Q206" i="30"/>
  <c r="C206" i="30"/>
  <c r="P206" i="30"/>
  <c r="Q205" i="30"/>
  <c r="C205" i="30"/>
  <c r="P205" i="30" s="1"/>
  <c r="Q204" i="30"/>
  <c r="C204" i="30"/>
  <c r="P204" i="30"/>
  <c r="Q203" i="30"/>
  <c r="C203" i="30"/>
  <c r="P203" i="30"/>
  <c r="Q202" i="30"/>
  <c r="C202" i="30"/>
  <c r="P202" i="30"/>
  <c r="Q201" i="30"/>
  <c r="C201" i="30"/>
  <c r="P201" i="30" s="1"/>
  <c r="Q200" i="30"/>
  <c r="C200" i="30"/>
  <c r="P200" i="30"/>
  <c r="Q199" i="30"/>
  <c r="C199" i="30"/>
  <c r="P199" i="30"/>
  <c r="Q198" i="30"/>
  <c r="C198" i="30"/>
  <c r="P198" i="30"/>
  <c r="Q197" i="30"/>
  <c r="C197" i="30"/>
  <c r="P197" i="30" s="1"/>
  <c r="Q196" i="30"/>
  <c r="C196" i="30"/>
  <c r="P196" i="30"/>
  <c r="Q195" i="30"/>
  <c r="C195" i="30"/>
  <c r="P195" i="30"/>
  <c r="Q194" i="30"/>
  <c r="C194" i="30"/>
  <c r="P194" i="30"/>
  <c r="Q193" i="30"/>
  <c r="C193" i="30"/>
  <c r="P193" i="30" s="1"/>
  <c r="Q192" i="30"/>
  <c r="C192" i="30"/>
  <c r="P192" i="30"/>
  <c r="Q191" i="30"/>
  <c r="C191" i="30"/>
  <c r="P191" i="30"/>
  <c r="Q190" i="30"/>
  <c r="C190" i="30"/>
  <c r="P190" i="30"/>
  <c r="Q189" i="30"/>
  <c r="C189" i="30"/>
  <c r="P189" i="30" s="1"/>
  <c r="Q188" i="30"/>
  <c r="C188" i="30"/>
  <c r="P188" i="30"/>
  <c r="Q187" i="30"/>
  <c r="C187" i="30"/>
  <c r="P187" i="30"/>
  <c r="Q186" i="30"/>
  <c r="C186" i="30"/>
  <c r="P186" i="30"/>
  <c r="Q185" i="30"/>
  <c r="C185" i="30"/>
  <c r="P185" i="30" s="1"/>
  <c r="Q184" i="30"/>
  <c r="C184" i="30"/>
  <c r="P184" i="30"/>
  <c r="Q183" i="30"/>
  <c r="C183" i="30"/>
  <c r="P183" i="30"/>
  <c r="Q182" i="30"/>
  <c r="C182" i="30"/>
  <c r="P182" i="30"/>
  <c r="Q181" i="30"/>
  <c r="C181" i="30"/>
  <c r="P181" i="30" s="1"/>
  <c r="Q180" i="30"/>
  <c r="C180" i="30"/>
  <c r="P180" i="30"/>
  <c r="Q179" i="30"/>
  <c r="C179" i="30"/>
  <c r="P179" i="30"/>
  <c r="Q178" i="30"/>
  <c r="C178" i="30"/>
  <c r="P178" i="30"/>
  <c r="Q177" i="30"/>
  <c r="C177" i="30"/>
  <c r="P177" i="30" s="1"/>
  <c r="Q176" i="30"/>
  <c r="C176" i="30"/>
  <c r="P176" i="30"/>
  <c r="Q175" i="30"/>
  <c r="C175" i="30"/>
  <c r="P175" i="30"/>
  <c r="Q174" i="30"/>
  <c r="C174" i="30"/>
  <c r="P174" i="30"/>
  <c r="Q173" i="30"/>
  <c r="C173" i="30"/>
  <c r="P173" i="30" s="1"/>
  <c r="Q172" i="30"/>
  <c r="C172" i="30"/>
  <c r="P172" i="30"/>
  <c r="Q171" i="30"/>
  <c r="C171" i="30"/>
  <c r="P171" i="30"/>
  <c r="Q170" i="30"/>
  <c r="C170" i="30"/>
  <c r="P170" i="30"/>
  <c r="Q169" i="30"/>
  <c r="C169" i="30"/>
  <c r="P169" i="30" s="1"/>
  <c r="Q168" i="30"/>
  <c r="C168" i="30"/>
  <c r="P168" i="30"/>
  <c r="Q167" i="30"/>
  <c r="C167" i="30"/>
  <c r="P167" i="30"/>
  <c r="Q166" i="30"/>
  <c r="C166" i="30"/>
  <c r="P166" i="30"/>
  <c r="Q165" i="30"/>
  <c r="C165" i="30"/>
  <c r="P165" i="30" s="1"/>
  <c r="Q164" i="30"/>
  <c r="C164" i="30"/>
  <c r="P164" i="30"/>
  <c r="Q163" i="30"/>
  <c r="C163" i="30"/>
  <c r="P163" i="30"/>
  <c r="Q162" i="30"/>
  <c r="C162" i="30"/>
  <c r="P162" i="30"/>
  <c r="Q161" i="30"/>
  <c r="C161" i="30"/>
  <c r="P161" i="30" s="1"/>
  <c r="Q160" i="30"/>
  <c r="C160" i="30"/>
  <c r="P160" i="30"/>
  <c r="Q159" i="30"/>
  <c r="C159" i="30"/>
  <c r="P159" i="30"/>
  <c r="Q158" i="30"/>
  <c r="C158" i="30"/>
  <c r="P158" i="30"/>
  <c r="Q157" i="30"/>
  <c r="C157" i="30"/>
  <c r="P157" i="30" s="1"/>
  <c r="Q156" i="30"/>
  <c r="C156" i="30"/>
  <c r="P156" i="30"/>
  <c r="Q155" i="30"/>
  <c r="C155" i="30"/>
  <c r="P155" i="30"/>
  <c r="Q154" i="30"/>
  <c r="C154" i="30"/>
  <c r="P154" i="30"/>
  <c r="Q153" i="30"/>
  <c r="C153" i="30"/>
  <c r="P153" i="30" s="1"/>
  <c r="Q152" i="30"/>
  <c r="C152" i="30"/>
  <c r="P152" i="30"/>
  <c r="Q151" i="30"/>
  <c r="C151" i="30"/>
  <c r="P151" i="30"/>
  <c r="Q150" i="30"/>
  <c r="C150" i="30"/>
  <c r="P150" i="30"/>
  <c r="Q149" i="30"/>
  <c r="C149" i="30"/>
  <c r="P149" i="30" s="1"/>
  <c r="Q148" i="30"/>
  <c r="C148" i="30"/>
  <c r="P148" i="30"/>
  <c r="Q147" i="30"/>
  <c r="C147" i="30"/>
  <c r="P147" i="30"/>
  <c r="Q146" i="30"/>
  <c r="C146" i="30"/>
  <c r="P146" i="30"/>
  <c r="Q145" i="30"/>
  <c r="C145" i="30"/>
  <c r="P145" i="30" s="1"/>
  <c r="Q144" i="30"/>
  <c r="C144" i="30"/>
  <c r="P144" i="30"/>
  <c r="Q143" i="30"/>
  <c r="C143" i="30"/>
  <c r="P143" i="30" s="1"/>
  <c r="Q142" i="30"/>
  <c r="C142" i="30"/>
  <c r="P142" i="30"/>
  <c r="Q141" i="30"/>
  <c r="C141" i="30"/>
  <c r="P141" i="30" s="1"/>
  <c r="Q140" i="30"/>
  <c r="C140" i="30"/>
  <c r="P140" i="30"/>
  <c r="Q139" i="30"/>
  <c r="C139" i="30"/>
  <c r="P139" i="30" s="1"/>
  <c r="Q138" i="30"/>
  <c r="C138" i="30"/>
  <c r="P138" i="30"/>
  <c r="Q137" i="30"/>
  <c r="C137" i="30"/>
  <c r="P137" i="30" s="1"/>
  <c r="Q136" i="30"/>
  <c r="C136" i="30"/>
  <c r="P136" i="30"/>
  <c r="Q135" i="30"/>
  <c r="C135" i="30"/>
  <c r="P135" i="30" s="1"/>
  <c r="Q134" i="30"/>
  <c r="C134" i="30"/>
  <c r="P134" i="30"/>
  <c r="Q133" i="30"/>
  <c r="C133" i="30"/>
  <c r="P133" i="30" s="1"/>
  <c r="Q132" i="30"/>
  <c r="C132" i="30"/>
  <c r="P132" i="30"/>
  <c r="Q131" i="30"/>
  <c r="C131" i="30"/>
  <c r="P131" i="30" s="1"/>
  <c r="Q130" i="30"/>
  <c r="C130" i="30"/>
  <c r="P130" i="30"/>
  <c r="Q129" i="30"/>
  <c r="C129" i="30"/>
  <c r="P129" i="30" s="1"/>
  <c r="Q128" i="30"/>
  <c r="C128" i="30"/>
  <c r="P128" i="30"/>
  <c r="Q127" i="30"/>
  <c r="C127" i="30"/>
  <c r="P127" i="30" s="1"/>
  <c r="Q126" i="30"/>
  <c r="C126" i="30"/>
  <c r="P126" i="30"/>
  <c r="Q125" i="30"/>
  <c r="C125" i="30"/>
  <c r="P125" i="30" s="1"/>
  <c r="Q124" i="30"/>
  <c r="C124" i="30"/>
  <c r="P124" i="30"/>
  <c r="Q123" i="30"/>
  <c r="C123" i="30"/>
  <c r="P123" i="30" s="1"/>
  <c r="Q122" i="30"/>
  <c r="C122" i="30"/>
  <c r="P122" i="30"/>
  <c r="Q121" i="30"/>
  <c r="C121" i="30"/>
  <c r="P121" i="30" s="1"/>
  <c r="Q120" i="30"/>
  <c r="C120" i="30"/>
  <c r="P120" i="30"/>
  <c r="Q119" i="30"/>
  <c r="C119" i="30"/>
  <c r="P119" i="30" s="1"/>
  <c r="Q118" i="30"/>
  <c r="C118" i="30"/>
  <c r="P118" i="30"/>
  <c r="Q117" i="30"/>
  <c r="C117" i="30"/>
  <c r="P117" i="30" s="1"/>
  <c r="Q116" i="30"/>
  <c r="C116" i="30"/>
  <c r="P116" i="30"/>
  <c r="Q115" i="30"/>
  <c r="C115" i="30"/>
  <c r="P115" i="30" s="1"/>
  <c r="Q114" i="30"/>
  <c r="C114" i="30"/>
  <c r="P114" i="30"/>
  <c r="Q113" i="30"/>
  <c r="C113" i="30"/>
  <c r="P113" i="30" s="1"/>
  <c r="Q112" i="30"/>
  <c r="C112" i="30"/>
  <c r="P112" i="30"/>
  <c r="Q111" i="30"/>
  <c r="C111" i="30"/>
  <c r="P111" i="30" s="1"/>
  <c r="Q110" i="30"/>
  <c r="C110" i="30"/>
  <c r="P110" i="30"/>
  <c r="Q109" i="30"/>
  <c r="C109" i="30"/>
  <c r="P109" i="30" s="1"/>
  <c r="Q108" i="30"/>
  <c r="C108" i="30"/>
  <c r="P108" i="30"/>
  <c r="Q107" i="30"/>
  <c r="C107" i="30"/>
  <c r="P107" i="30" s="1"/>
  <c r="Q106" i="30"/>
  <c r="C106" i="30"/>
  <c r="P106" i="30"/>
  <c r="Q105" i="30"/>
  <c r="C105" i="30"/>
  <c r="P105" i="30" s="1"/>
  <c r="Q104" i="30"/>
  <c r="C104" i="30"/>
  <c r="P104" i="30"/>
  <c r="Q103" i="30"/>
  <c r="C103" i="30"/>
  <c r="P103" i="30" s="1"/>
  <c r="Q102" i="30"/>
  <c r="C102" i="30"/>
  <c r="P102" i="30"/>
  <c r="Q101" i="30"/>
  <c r="C101" i="30"/>
  <c r="P101" i="30" s="1"/>
  <c r="Q100" i="30"/>
  <c r="C100" i="30"/>
  <c r="P100" i="30"/>
  <c r="Q99" i="30"/>
  <c r="C99" i="30"/>
  <c r="P99" i="30" s="1"/>
  <c r="Q98" i="30"/>
  <c r="C98" i="30"/>
  <c r="P98" i="30"/>
  <c r="Q97" i="30"/>
  <c r="C97" i="30"/>
  <c r="P97" i="30" s="1"/>
  <c r="Q96" i="30"/>
  <c r="C96" i="30"/>
  <c r="P96" i="30"/>
  <c r="Q95" i="30"/>
  <c r="C95" i="30"/>
  <c r="P95" i="30" s="1"/>
  <c r="Q94" i="30"/>
  <c r="C94" i="30"/>
  <c r="P94" i="30"/>
  <c r="Q93" i="30"/>
  <c r="C93" i="30"/>
  <c r="P93" i="30" s="1"/>
  <c r="Q92" i="30"/>
  <c r="C92" i="30"/>
  <c r="P92" i="30"/>
  <c r="Q91" i="30"/>
  <c r="C91" i="30"/>
  <c r="P91" i="30" s="1"/>
  <c r="Q90" i="30"/>
  <c r="C90" i="30"/>
  <c r="P90" i="30"/>
  <c r="Q89" i="30"/>
  <c r="C89" i="30"/>
  <c r="P89" i="30" s="1"/>
  <c r="Q88" i="30"/>
  <c r="C88" i="30"/>
  <c r="P88" i="30"/>
  <c r="Q87" i="30"/>
  <c r="C87" i="30"/>
  <c r="P87" i="30" s="1"/>
  <c r="Q86" i="30"/>
  <c r="C86" i="30"/>
  <c r="P86" i="30"/>
  <c r="Q85" i="30"/>
  <c r="C85" i="30"/>
  <c r="P85" i="30" s="1"/>
  <c r="Q84" i="30"/>
  <c r="C84" i="30"/>
  <c r="P84" i="30"/>
  <c r="Q83" i="30"/>
  <c r="C83" i="30"/>
  <c r="P83" i="30" s="1"/>
  <c r="Q82" i="30"/>
  <c r="C82" i="30"/>
  <c r="P82" i="30"/>
  <c r="Q81" i="30"/>
  <c r="C81" i="30"/>
  <c r="P81" i="30" s="1"/>
  <c r="Q80" i="30"/>
  <c r="C80" i="30"/>
  <c r="P80" i="30" s="1"/>
  <c r="Q79" i="30"/>
  <c r="C79" i="30"/>
  <c r="P79" i="30"/>
  <c r="Q78" i="30"/>
  <c r="C78" i="30"/>
  <c r="P78" i="30"/>
  <c r="Q77" i="30"/>
  <c r="C77" i="30"/>
  <c r="P77" i="30" s="1"/>
  <c r="Q76" i="30"/>
  <c r="C76" i="30"/>
  <c r="P76" i="30" s="1"/>
  <c r="Q75" i="30"/>
  <c r="C75" i="30"/>
  <c r="P75" i="30" s="1"/>
  <c r="Q74" i="30"/>
  <c r="C74" i="30"/>
  <c r="P74" i="30"/>
  <c r="Q73" i="30"/>
  <c r="C73" i="30"/>
  <c r="P73" i="30"/>
  <c r="Q72" i="30"/>
  <c r="C72" i="30"/>
  <c r="P72" i="30" s="1"/>
  <c r="Q71" i="30"/>
  <c r="C71" i="30"/>
  <c r="P71" i="30"/>
  <c r="Q70" i="30"/>
  <c r="C70" i="30"/>
  <c r="P70" i="30"/>
  <c r="Q69" i="30"/>
  <c r="C69" i="30"/>
  <c r="P69" i="30"/>
  <c r="Q68" i="30"/>
  <c r="C68" i="30"/>
  <c r="P68" i="30" s="1"/>
  <c r="Q67" i="30"/>
  <c r="C67" i="30"/>
  <c r="P67" i="30" s="1"/>
  <c r="Q66" i="30"/>
  <c r="C66" i="30"/>
  <c r="P66" i="30"/>
  <c r="Q65" i="30"/>
  <c r="C65" i="30"/>
  <c r="P65" i="30"/>
  <c r="Q64" i="30"/>
  <c r="C64" i="30"/>
  <c r="P64" i="30" s="1"/>
  <c r="Q63" i="30"/>
  <c r="C63" i="30"/>
  <c r="P63" i="30"/>
  <c r="Q62" i="30"/>
  <c r="C62" i="30"/>
  <c r="P62" i="30"/>
  <c r="Q61" i="30"/>
  <c r="C61" i="30"/>
  <c r="P61" i="30" s="1"/>
  <c r="Q60" i="30"/>
  <c r="C60" i="30"/>
  <c r="P60" i="30" s="1"/>
  <c r="Q59" i="30"/>
  <c r="C59" i="30"/>
  <c r="P59" i="30" s="1"/>
  <c r="Q58" i="30"/>
  <c r="C58" i="30"/>
  <c r="P58" i="30"/>
  <c r="Q57" i="30"/>
  <c r="C57" i="30"/>
  <c r="P57" i="30" s="1"/>
  <c r="Q56" i="30"/>
  <c r="C56" i="30"/>
  <c r="P56" i="30" s="1"/>
  <c r="Q55" i="30"/>
  <c r="C55" i="30"/>
  <c r="P55" i="30" s="1"/>
  <c r="Q54" i="30"/>
  <c r="C54" i="30"/>
  <c r="P54" i="30"/>
  <c r="Q53" i="30"/>
  <c r="C53" i="30"/>
  <c r="P53" i="30"/>
  <c r="Q52" i="30"/>
  <c r="C52" i="30"/>
  <c r="P52" i="30" s="1"/>
  <c r="Q51" i="30"/>
  <c r="C51" i="30"/>
  <c r="P51" i="30"/>
  <c r="Q50" i="30"/>
  <c r="C50" i="30"/>
  <c r="P50" i="30"/>
  <c r="Q49" i="30"/>
  <c r="C49" i="30"/>
  <c r="P49" i="30" s="1"/>
  <c r="Q48" i="30"/>
  <c r="C48" i="30"/>
  <c r="P48" i="30" s="1"/>
  <c r="Q47" i="30"/>
  <c r="C47" i="30"/>
  <c r="P47" i="30"/>
  <c r="Q46" i="30"/>
  <c r="C46" i="30"/>
  <c r="P46" i="30"/>
  <c r="C45" i="30"/>
  <c r="P45" i="30" s="1"/>
  <c r="C44" i="30"/>
  <c r="P44" i="30" s="1"/>
  <c r="C43" i="30"/>
  <c r="P43" i="30" s="1"/>
  <c r="C42" i="30"/>
  <c r="P42" i="30"/>
  <c r="C41" i="30"/>
  <c r="P41" i="30" s="1"/>
  <c r="C40" i="30"/>
  <c r="P40" i="30"/>
  <c r="C39" i="30"/>
  <c r="P39" i="30" s="1"/>
  <c r="C38" i="30"/>
  <c r="P38" i="30" s="1"/>
  <c r="C37" i="30"/>
  <c r="P37" i="30" s="1"/>
  <c r="C36" i="30"/>
  <c r="P36" i="30"/>
  <c r="C35" i="30"/>
  <c r="P35" i="30" s="1"/>
  <c r="C34" i="30"/>
  <c r="P34" i="30"/>
  <c r="C33" i="30"/>
  <c r="P33" i="30"/>
  <c r="C32" i="30"/>
  <c r="P32" i="30" s="1"/>
  <c r="C31" i="30"/>
  <c r="P31" i="30" s="1"/>
  <c r="C30" i="30"/>
  <c r="P30" i="30"/>
  <c r="C29" i="30"/>
  <c r="P29" i="30" s="1"/>
  <c r="C28" i="30"/>
  <c r="P28" i="30"/>
  <c r="C27" i="30"/>
  <c r="P27" i="30"/>
  <c r="C26" i="30"/>
  <c r="P26" i="30" s="1"/>
  <c r="C25" i="30"/>
  <c r="P25" i="30" s="1"/>
  <c r="C24" i="30"/>
  <c r="P24" i="30"/>
  <c r="C23" i="30"/>
  <c r="P23" i="30" s="1"/>
  <c r="E22" i="30"/>
  <c r="C22" i="30"/>
  <c r="P22" i="30"/>
  <c r="E21" i="30"/>
  <c r="C21" i="30"/>
  <c r="P21" i="30"/>
  <c r="E20" i="30"/>
  <c r="C20" i="30"/>
  <c r="P20" i="30"/>
  <c r="A20" i="30"/>
  <c r="E19" i="30"/>
  <c r="C19" i="30"/>
  <c r="P19" i="30"/>
  <c r="A19" i="30"/>
  <c r="E18" i="30"/>
  <c r="C18" i="30"/>
  <c r="P18" i="30" s="1"/>
  <c r="A18" i="30"/>
  <c r="E17" i="30"/>
  <c r="C17" i="30"/>
  <c r="P17" i="30"/>
  <c r="A17" i="30"/>
  <c r="E16" i="30"/>
  <c r="C16" i="30"/>
  <c r="P16" i="30"/>
  <c r="A16" i="30"/>
  <c r="AN14" i="30"/>
  <c r="AL14" i="30"/>
  <c r="AJ14" i="30"/>
  <c r="AH14" i="30"/>
  <c r="AF14" i="30"/>
  <c r="AD14" i="30"/>
  <c r="AB14" i="30"/>
  <c r="I10" i="30"/>
  <c r="I225" i="30"/>
  <c r="I9" i="30"/>
  <c r="I224" i="30"/>
  <c r="I8" i="30"/>
  <c r="I223" i="30"/>
  <c r="I7" i="30"/>
  <c r="I222" i="30" s="1"/>
  <c r="I6" i="30"/>
  <c r="I221" i="30" s="1"/>
  <c r="I5" i="30"/>
  <c r="I220" i="30"/>
  <c r="H5" i="30"/>
  <c r="H6" i="30" s="1"/>
  <c r="H7" i="30" s="1"/>
  <c r="H8" i="30" s="1"/>
  <c r="H9" i="30" s="1"/>
  <c r="H10" i="30" s="1"/>
  <c r="I4" i="30"/>
  <c r="I219" i="30" s="1"/>
  <c r="H220" i="29"/>
  <c r="H221" i="29" s="1"/>
  <c r="H222" i="29" s="1"/>
  <c r="H223" i="29" s="1"/>
  <c r="H224" i="29" s="1"/>
  <c r="H225" i="29" s="1"/>
  <c r="M216" i="29"/>
  <c r="Q215" i="29"/>
  <c r="P215" i="29"/>
  <c r="Q214" i="29"/>
  <c r="P214" i="29"/>
  <c r="Q213" i="29"/>
  <c r="P213" i="29"/>
  <c r="Q212" i="29"/>
  <c r="P212" i="29"/>
  <c r="Q211" i="29"/>
  <c r="P211" i="29"/>
  <c r="Q210" i="29"/>
  <c r="P210" i="29"/>
  <c r="Q209" i="29"/>
  <c r="P209" i="29"/>
  <c r="Q208" i="29"/>
  <c r="P208" i="29"/>
  <c r="Q207" i="29"/>
  <c r="P207" i="29"/>
  <c r="Q206" i="29"/>
  <c r="P206" i="29"/>
  <c r="Q205" i="29"/>
  <c r="P205" i="29"/>
  <c r="Q204" i="29"/>
  <c r="P204" i="29"/>
  <c r="Q203" i="29"/>
  <c r="P203" i="29"/>
  <c r="Q202" i="29"/>
  <c r="P202" i="29"/>
  <c r="Q201" i="29"/>
  <c r="P201" i="29"/>
  <c r="Q200" i="29"/>
  <c r="P200" i="29"/>
  <c r="Q199" i="29"/>
  <c r="P199" i="29"/>
  <c r="Q198" i="29"/>
  <c r="P198" i="29"/>
  <c r="Q197" i="29"/>
  <c r="P197" i="29"/>
  <c r="Q196" i="29"/>
  <c r="P196" i="29"/>
  <c r="Q195" i="29"/>
  <c r="P195" i="29"/>
  <c r="Q194" i="29"/>
  <c r="P194" i="29"/>
  <c r="Q193" i="29"/>
  <c r="P193" i="29"/>
  <c r="Q192" i="29"/>
  <c r="P192" i="29"/>
  <c r="Q191" i="29"/>
  <c r="P191" i="29"/>
  <c r="Q190" i="29"/>
  <c r="P190" i="29"/>
  <c r="Q189" i="29"/>
  <c r="P189" i="29"/>
  <c r="Q188" i="29"/>
  <c r="P188" i="29"/>
  <c r="Q187" i="29"/>
  <c r="P187" i="29"/>
  <c r="Q186" i="29"/>
  <c r="P186" i="29"/>
  <c r="Q185" i="29"/>
  <c r="P185" i="29"/>
  <c r="Q184" i="29"/>
  <c r="P184" i="29"/>
  <c r="Q183" i="29"/>
  <c r="P183" i="29"/>
  <c r="Q182" i="29"/>
  <c r="P182" i="29"/>
  <c r="Q181" i="29"/>
  <c r="P181" i="29"/>
  <c r="Q180" i="29"/>
  <c r="P180" i="29"/>
  <c r="Q179" i="29"/>
  <c r="P179" i="29"/>
  <c r="Q178" i="29"/>
  <c r="P178" i="29"/>
  <c r="Q177" i="29"/>
  <c r="P177" i="29"/>
  <c r="Q176" i="29"/>
  <c r="P176" i="29"/>
  <c r="Q175" i="29"/>
  <c r="P175" i="29"/>
  <c r="Q174" i="29"/>
  <c r="P174" i="29"/>
  <c r="Q173" i="29"/>
  <c r="P173" i="29"/>
  <c r="Q172" i="29"/>
  <c r="P172" i="29"/>
  <c r="Q171" i="29"/>
  <c r="P171" i="29"/>
  <c r="Q170" i="29"/>
  <c r="P170" i="29"/>
  <c r="Q169" i="29"/>
  <c r="P169" i="29"/>
  <c r="Q168" i="29"/>
  <c r="P168" i="29"/>
  <c r="Q167" i="29"/>
  <c r="P167" i="29"/>
  <c r="Q166" i="29"/>
  <c r="P166" i="29"/>
  <c r="Q165" i="29"/>
  <c r="P165" i="29"/>
  <c r="Q164" i="29"/>
  <c r="P164" i="29"/>
  <c r="Q163" i="29"/>
  <c r="P163" i="29"/>
  <c r="Q162" i="29"/>
  <c r="P162" i="29"/>
  <c r="Q161" i="29"/>
  <c r="P161" i="29"/>
  <c r="Q160" i="29"/>
  <c r="P160" i="29"/>
  <c r="Q159" i="29"/>
  <c r="P159" i="29"/>
  <c r="Q158" i="29"/>
  <c r="P158" i="29"/>
  <c r="Q157" i="29"/>
  <c r="P157" i="29"/>
  <c r="Q156" i="29"/>
  <c r="P156" i="29"/>
  <c r="Q155" i="29"/>
  <c r="P155" i="29"/>
  <c r="Q154" i="29"/>
  <c r="P154" i="29"/>
  <c r="Q153" i="29"/>
  <c r="P153" i="29"/>
  <c r="Q152" i="29"/>
  <c r="P152" i="29"/>
  <c r="Q151" i="29"/>
  <c r="P151" i="29"/>
  <c r="Q150" i="29"/>
  <c r="P150" i="29"/>
  <c r="Q149" i="29"/>
  <c r="P149" i="29"/>
  <c r="Q148" i="29"/>
  <c r="P148" i="29"/>
  <c r="Q147" i="29"/>
  <c r="P147" i="29"/>
  <c r="Q146" i="29"/>
  <c r="P146" i="29"/>
  <c r="Q145" i="29"/>
  <c r="P145" i="29"/>
  <c r="Q144" i="29"/>
  <c r="P144" i="29"/>
  <c r="Q143" i="29"/>
  <c r="P143" i="29"/>
  <c r="Q142" i="29"/>
  <c r="P142" i="29"/>
  <c r="Q141" i="29"/>
  <c r="P141" i="29"/>
  <c r="Q140" i="29"/>
  <c r="P140" i="29"/>
  <c r="Q139" i="29"/>
  <c r="P139" i="29"/>
  <c r="Q138" i="29"/>
  <c r="P138" i="29"/>
  <c r="Q137" i="29"/>
  <c r="P137" i="29"/>
  <c r="Q136" i="29"/>
  <c r="P136" i="29"/>
  <c r="Q135" i="29"/>
  <c r="P135" i="29"/>
  <c r="Q134" i="29"/>
  <c r="P134" i="29"/>
  <c r="Q133" i="29"/>
  <c r="P133" i="29"/>
  <c r="Q132" i="29"/>
  <c r="P132" i="29"/>
  <c r="Q131" i="29"/>
  <c r="P131" i="29"/>
  <c r="Q130" i="29"/>
  <c r="P130" i="29"/>
  <c r="Q129" i="29"/>
  <c r="P129" i="29"/>
  <c r="Q128" i="29"/>
  <c r="P128" i="29"/>
  <c r="Q127" i="29"/>
  <c r="P127" i="29"/>
  <c r="Q126" i="29"/>
  <c r="P126" i="29"/>
  <c r="Q125" i="29"/>
  <c r="P125" i="29"/>
  <c r="Q124" i="29"/>
  <c r="P124" i="29"/>
  <c r="Q123" i="29"/>
  <c r="P123" i="29"/>
  <c r="Q122" i="29"/>
  <c r="P122" i="29"/>
  <c r="Q121" i="29"/>
  <c r="P121" i="29"/>
  <c r="Q120" i="29"/>
  <c r="P120" i="29"/>
  <c r="Q119" i="29"/>
  <c r="P119" i="29"/>
  <c r="Q118" i="29"/>
  <c r="P118" i="29"/>
  <c r="Q117" i="29"/>
  <c r="P117" i="29"/>
  <c r="Q116" i="29"/>
  <c r="P116" i="29"/>
  <c r="Q115" i="29"/>
  <c r="P115" i="29"/>
  <c r="Q114" i="29"/>
  <c r="P114" i="29"/>
  <c r="Q113" i="29"/>
  <c r="P113" i="29"/>
  <c r="Q112" i="29"/>
  <c r="P112" i="29"/>
  <c r="Q111" i="29"/>
  <c r="P111" i="29"/>
  <c r="Q110" i="29"/>
  <c r="P110" i="29"/>
  <c r="Q109" i="29"/>
  <c r="P109" i="29"/>
  <c r="Q108" i="29"/>
  <c r="P108" i="29"/>
  <c r="Q107" i="29"/>
  <c r="P107" i="29"/>
  <c r="Q106" i="29"/>
  <c r="P106" i="29"/>
  <c r="Q105" i="29"/>
  <c r="P105" i="29"/>
  <c r="Q104" i="29"/>
  <c r="P104" i="29"/>
  <c r="Q103" i="29"/>
  <c r="P103" i="29"/>
  <c r="Q102" i="29"/>
  <c r="P102" i="29"/>
  <c r="Q101" i="29"/>
  <c r="P101" i="29"/>
  <c r="Q100" i="29"/>
  <c r="P100" i="29"/>
  <c r="Q99" i="29"/>
  <c r="P99" i="29"/>
  <c r="Q98" i="29"/>
  <c r="P98" i="29"/>
  <c r="Q97" i="29"/>
  <c r="P97" i="29"/>
  <c r="Q96" i="29"/>
  <c r="P96" i="29"/>
  <c r="Q95" i="29"/>
  <c r="P95" i="29"/>
  <c r="Q94" i="29"/>
  <c r="P94" i="29"/>
  <c r="Q93" i="29"/>
  <c r="P93" i="29"/>
  <c r="Q92" i="29"/>
  <c r="P92" i="29"/>
  <c r="Q91" i="29"/>
  <c r="P91" i="29"/>
  <c r="Q90" i="29"/>
  <c r="P90" i="29"/>
  <c r="Q89" i="29"/>
  <c r="P89" i="29"/>
  <c r="Q88" i="29"/>
  <c r="P88" i="29"/>
  <c r="Q87" i="29"/>
  <c r="P87" i="29"/>
  <c r="Q86" i="29"/>
  <c r="P86" i="29"/>
  <c r="Q85" i="29"/>
  <c r="P85" i="29"/>
  <c r="Q84" i="29"/>
  <c r="P84" i="29"/>
  <c r="Q83" i="29"/>
  <c r="P83" i="29"/>
  <c r="Q82" i="29"/>
  <c r="P82" i="29"/>
  <c r="Q81" i="29"/>
  <c r="P81" i="29"/>
  <c r="Q80" i="29"/>
  <c r="P80" i="29"/>
  <c r="Q79" i="29"/>
  <c r="P79" i="29"/>
  <c r="Q78" i="29"/>
  <c r="P78" i="29"/>
  <c r="Q77" i="29"/>
  <c r="P77" i="29"/>
  <c r="Q76" i="29"/>
  <c r="P76" i="29"/>
  <c r="Q75" i="29"/>
  <c r="P75" i="29"/>
  <c r="Q74" i="29"/>
  <c r="P74" i="29"/>
  <c r="Q73" i="29"/>
  <c r="P73" i="29"/>
  <c r="Q72" i="29"/>
  <c r="P72" i="29"/>
  <c r="Q71" i="29"/>
  <c r="P71" i="29"/>
  <c r="Q70" i="29"/>
  <c r="P70" i="29"/>
  <c r="Q69" i="29"/>
  <c r="P69" i="29"/>
  <c r="Q68" i="29"/>
  <c r="P68" i="29"/>
  <c r="Q67" i="29"/>
  <c r="P67" i="29"/>
  <c r="Q66" i="29"/>
  <c r="P66" i="29"/>
  <c r="Q65" i="29"/>
  <c r="P65" i="29"/>
  <c r="Q64" i="29"/>
  <c r="P64" i="29"/>
  <c r="Q63" i="29"/>
  <c r="P63" i="29"/>
  <c r="Q62" i="29"/>
  <c r="P62" i="29"/>
  <c r="Q61" i="29"/>
  <c r="P61" i="29"/>
  <c r="Q60" i="29"/>
  <c r="P60" i="29"/>
  <c r="Q59" i="29"/>
  <c r="P59" i="29"/>
  <c r="Q58" i="29"/>
  <c r="P58" i="29"/>
  <c r="Q57" i="29"/>
  <c r="P57" i="29"/>
  <c r="Q56" i="29"/>
  <c r="P56" i="29"/>
  <c r="Q55" i="29"/>
  <c r="P55" i="29"/>
  <c r="Q54" i="29"/>
  <c r="P54" i="29"/>
  <c r="Q53" i="29"/>
  <c r="P53" i="29"/>
  <c r="Q52" i="29"/>
  <c r="P52" i="29"/>
  <c r="Q51" i="29"/>
  <c r="P51" i="29"/>
  <c r="Q50" i="29"/>
  <c r="P50" i="29"/>
  <c r="Q49" i="29"/>
  <c r="P49" i="29"/>
  <c r="Q48" i="29"/>
  <c r="P48" i="29"/>
  <c r="Q47" i="29"/>
  <c r="P47" i="29"/>
  <c r="Q46" i="29"/>
  <c r="P46" i="29"/>
  <c r="P45" i="29"/>
  <c r="P44" i="29"/>
  <c r="P43" i="29"/>
  <c r="P42" i="29"/>
  <c r="P41" i="29"/>
  <c r="P40" i="29"/>
  <c r="P39" i="29"/>
  <c r="P38" i="29"/>
  <c r="P37" i="29"/>
  <c r="P36" i="29"/>
  <c r="P35" i="29"/>
  <c r="P34" i="29"/>
  <c r="P33" i="29"/>
  <c r="P32" i="29"/>
  <c r="P31" i="29"/>
  <c r="P30" i="29"/>
  <c r="P29" i="29"/>
  <c r="P28" i="29"/>
  <c r="P27" i="29"/>
  <c r="P26" i="29"/>
  <c r="P25" i="29"/>
  <c r="P24" i="29"/>
  <c r="P23" i="29"/>
  <c r="E22" i="29"/>
  <c r="P22" i="29"/>
  <c r="E21" i="29"/>
  <c r="P21" i="29"/>
  <c r="E20" i="29"/>
  <c r="P20" i="29"/>
  <c r="A20" i="29"/>
  <c r="E19" i="29"/>
  <c r="P19" i="29"/>
  <c r="A19" i="29"/>
  <c r="E18" i="29"/>
  <c r="P18" i="29"/>
  <c r="A18" i="29"/>
  <c r="E17" i="29"/>
  <c r="P17" i="29"/>
  <c r="A17" i="29"/>
  <c r="E16" i="29"/>
  <c r="P16" i="29"/>
  <c r="A16" i="29"/>
  <c r="AN14" i="29"/>
  <c r="AL14" i="29"/>
  <c r="AJ14" i="29"/>
  <c r="AH14" i="29"/>
  <c r="AF14" i="29"/>
  <c r="AD14" i="29"/>
  <c r="AB14" i="29"/>
  <c r="I10" i="29"/>
  <c r="I225" i="29" s="1"/>
  <c r="I9" i="29"/>
  <c r="I224" i="29"/>
  <c r="I8" i="29"/>
  <c r="I223" i="29" s="1"/>
  <c r="I7" i="29"/>
  <c r="I222" i="29" s="1"/>
  <c r="I6" i="29"/>
  <c r="I221" i="29"/>
  <c r="I5" i="29"/>
  <c r="I220" i="29" s="1"/>
  <c r="H5" i="29"/>
  <c r="H6" i="29" s="1"/>
  <c r="H7" i="29" s="1"/>
  <c r="H8" i="29" s="1"/>
  <c r="H9" i="29" s="1"/>
  <c r="H10" i="29" s="1"/>
  <c r="I4" i="29"/>
  <c r="I219" i="29" s="1"/>
  <c r="H220" i="28"/>
  <c r="H221" i="28" s="1"/>
  <c r="H222" i="28" s="1"/>
  <c r="H223" i="28" s="1"/>
  <c r="H224" i="28" s="1"/>
  <c r="H225" i="28" s="1"/>
  <c r="M216" i="28"/>
  <c r="Q215" i="28"/>
  <c r="C215" i="28"/>
  <c r="P215" i="28" s="1"/>
  <c r="Q214" i="28"/>
  <c r="C214" i="28"/>
  <c r="P214" i="28"/>
  <c r="Q213" i="28"/>
  <c r="C213" i="28"/>
  <c r="P213" i="28"/>
  <c r="Q212" i="28"/>
  <c r="C212" i="28"/>
  <c r="P212" i="28" s="1"/>
  <c r="Q211" i="28"/>
  <c r="C211" i="28"/>
  <c r="P211" i="28"/>
  <c r="Q210" i="28"/>
  <c r="C210" i="28"/>
  <c r="P210" i="28"/>
  <c r="Q209" i="28"/>
  <c r="C209" i="28"/>
  <c r="P209" i="28" s="1"/>
  <c r="Q208" i="28"/>
  <c r="C208" i="28"/>
  <c r="P208" i="28" s="1"/>
  <c r="Q207" i="28"/>
  <c r="C207" i="28"/>
  <c r="P207" i="28" s="1"/>
  <c r="Q206" i="28"/>
  <c r="C206" i="28"/>
  <c r="P206" i="28"/>
  <c r="Q205" i="28"/>
  <c r="C205" i="28"/>
  <c r="P205" i="28" s="1"/>
  <c r="Q204" i="28"/>
  <c r="C204" i="28"/>
  <c r="P204" i="28" s="1"/>
  <c r="Q203" i="28"/>
  <c r="C203" i="28"/>
  <c r="P203" i="28" s="1"/>
  <c r="Q202" i="28"/>
  <c r="C202" i="28"/>
  <c r="P202" i="28"/>
  <c r="Q201" i="28"/>
  <c r="C201" i="28"/>
  <c r="P201" i="28"/>
  <c r="Q200" i="28"/>
  <c r="C200" i="28"/>
  <c r="P200" i="28" s="1"/>
  <c r="Q199" i="28"/>
  <c r="C199" i="28"/>
  <c r="P199" i="28"/>
  <c r="Q198" i="28"/>
  <c r="C198" i="28"/>
  <c r="P198" i="28"/>
  <c r="Q197" i="28"/>
  <c r="C197" i="28"/>
  <c r="P197" i="28" s="1"/>
  <c r="Q196" i="28"/>
  <c r="C196" i="28"/>
  <c r="P196" i="28" s="1"/>
  <c r="Q195" i="28"/>
  <c r="C195" i="28"/>
  <c r="P195" i="28"/>
  <c r="Q194" i="28"/>
  <c r="C194" i="28"/>
  <c r="P194" i="28"/>
  <c r="Q193" i="28"/>
  <c r="C193" i="28"/>
  <c r="P193" i="28"/>
  <c r="Q192" i="28"/>
  <c r="C192" i="28"/>
  <c r="P192" i="28" s="1"/>
  <c r="Q191" i="28"/>
  <c r="C191" i="28"/>
  <c r="P191" i="28"/>
  <c r="Q190" i="28"/>
  <c r="C190" i="28"/>
  <c r="P190" i="28"/>
  <c r="Q189" i="28"/>
  <c r="C189" i="28"/>
  <c r="P189" i="28" s="1"/>
  <c r="Q188" i="28"/>
  <c r="C188" i="28"/>
  <c r="P188" i="28" s="1"/>
  <c r="Q187" i="28"/>
  <c r="C187" i="28"/>
  <c r="P187" i="28" s="1"/>
  <c r="Q186" i="28"/>
  <c r="C186" i="28"/>
  <c r="P186" i="28"/>
  <c r="Q185" i="28"/>
  <c r="C185" i="28"/>
  <c r="P185" i="28"/>
  <c r="Q184" i="28"/>
  <c r="C184" i="28"/>
  <c r="P184" i="28" s="1"/>
  <c r="Q183" i="28"/>
  <c r="C183" i="28"/>
  <c r="P183" i="28" s="1"/>
  <c r="Q182" i="28"/>
  <c r="C182" i="28"/>
  <c r="P182" i="28"/>
  <c r="Q181" i="28"/>
  <c r="C181" i="28"/>
  <c r="P181" i="28" s="1"/>
  <c r="Q180" i="28"/>
  <c r="C180" i="28"/>
  <c r="P180" i="28" s="1"/>
  <c r="Q179" i="28"/>
  <c r="C179" i="28"/>
  <c r="P179" i="28"/>
  <c r="Q178" i="28"/>
  <c r="C178" i="28"/>
  <c r="P178" i="28"/>
  <c r="Q177" i="28"/>
  <c r="C177" i="28"/>
  <c r="P177" i="28" s="1"/>
  <c r="Q176" i="28"/>
  <c r="C176" i="28"/>
  <c r="P176" i="28" s="1"/>
  <c r="Q175" i="28"/>
  <c r="C175" i="28"/>
  <c r="P175" i="28" s="1"/>
  <c r="Q174" i="28"/>
  <c r="C174" i="28"/>
  <c r="P174" i="28"/>
  <c r="Q173" i="28"/>
  <c r="C173" i="28"/>
  <c r="P173" i="28"/>
  <c r="Q172" i="28"/>
  <c r="C172" i="28"/>
  <c r="P172" i="28" s="1"/>
  <c r="Q171" i="28"/>
  <c r="C171" i="28"/>
  <c r="P171" i="28"/>
  <c r="Q170" i="28"/>
  <c r="C170" i="28"/>
  <c r="P170" i="28"/>
  <c r="Q169" i="28"/>
  <c r="C169" i="28"/>
  <c r="P169" i="28"/>
  <c r="Q168" i="28"/>
  <c r="C168" i="28"/>
  <c r="P168" i="28" s="1"/>
  <c r="Q167" i="28"/>
  <c r="C167" i="28"/>
  <c r="P167" i="28" s="1"/>
  <c r="Q166" i="28"/>
  <c r="C166" i="28"/>
  <c r="P166" i="28"/>
  <c r="Q165" i="28"/>
  <c r="C165" i="28"/>
  <c r="P165" i="28"/>
  <c r="Q164" i="28"/>
  <c r="C164" i="28"/>
  <c r="P164" i="28" s="1"/>
  <c r="Q163" i="28"/>
  <c r="C163" i="28"/>
  <c r="P163" i="28"/>
  <c r="Q162" i="28"/>
  <c r="C162" i="28"/>
  <c r="P162" i="28"/>
  <c r="Q161" i="28"/>
  <c r="C161" i="28"/>
  <c r="P161" i="28" s="1"/>
  <c r="Q160" i="28"/>
  <c r="C160" i="28"/>
  <c r="P160" i="28" s="1"/>
  <c r="Q159" i="28"/>
  <c r="C159" i="28"/>
  <c r="P159" i="28" s="1"/>
  <c r="Q158" i="28"/>
  <c r="C158" i="28"/>
  <c r="P158" i="28"/>
  <c r="Q157" i="28"/>
  <c r="C157" i="28"/>
  <c r="P157" i="28" s="1"/>
  <c r="Q156" i="28"/>
  <c r="C156" i="28"/>
  <c r="P156" i="28" s="1"/>
  <c r="Q155" i="28"/>
  <c r="C155" i="28"/>
  <c r="P155" i="28" s="1"/>
  <c r="Q154" i="28"/>
  <c r="C154" i="28"/>
  <c r="P154" i="28"/>
  <c r="Q153" i="28"/>
  <c r="C153" i="28"/>
  <c r="P153" i="28"/>
  <c r="Q152" i="28"/>
  <c r="C152" i="28"/>
  <c r="P152" i="28" s="1"/>
  <c r="Q151" i="28"/>
  <c r="C151" i="28"/>
  <c r="P151" i="28"/>
  <c r="Q150" i="28"/>
  <c r="C150" i="28"/>
  <c r="P150" i="28"/>
  <c r="Q149" i="28"/>
  <c r="C149" i="28"/>
  <c r="P149" i="28" s="1"/>
  <c r="Q148" i="28"/>
  <c r="C148" i="28"/>
  <c r="P148" i="28" s="1"/>
  <c r="Q147" i="28"/>
  <c r="C147" i="28"/>
  <c r="P147" i="28"/>
  <c r="Q146" i="28"/>
  <c r="C146" i="28"/>
  <c r="P146" i="28"/>
  <c r="Q145" i="28"/>
  <c r="C145" i="28"/>
  <c r="P145" i="28"/>
  <c r="Q144" i="28"/>
  <c r="C144" i="28"/>
  <c r="P144" i="28" s="1"/>
  <c r="Q143" i="28"/>
  <c r="C143" i="28"/>
  <c r="P143" i="28"/>
  <c r="Q142" i="28"/>
  <c r="C142" i="28"/>
  <c r="P142" i="28"/>
  <c r="Q141" i="28"/>
  <c r="C141" i="28"/>
  <c r="P141" i="28" s="1"/>
  <c r="Q140" i="28"/>
  <c r="C140" i="28"/>
  <c r="P140" i="28" s="1"/>
  <c r="Q139" i="28"/>
  <c r="C139" i="28"/>
  <c r="P139" i="28" s="1"/>
  <c r="Q138" i="28"/>
  <c r="C138" i="28"/>
  <c r="P138" i="28"/>
  <c r="Q137" i="28"/>
  <c r="C137" i="28"/>
  <c r="P137" i="28"/>
  <c r="Q136" i="28"/>
  <c r="C136" i="28"/>
  <c r="P136" i="28" s="1"/>
  <c r="Q135" i="28"/>
  <c r="C135" i="28"/>
  <c r="P135" i="28" s="1"/>
  <c r="Q134" i="28"/>
  <c r="C134" i="28"/>
  <c r="P134" i="28"/>
  <c r="Q133" i="28"/>
  <c r="C133" i="28"/>
  <c r="P133" i="28" s="1"/>
  <c r="Q132" i="28"/>
  <c r="C132" i="28"/>
  <c r="P132" i="28" s="1"/>
  <c r="Q131" i="28"/>
  <c r="C131" i="28"/>
  <c r="P131" i="28"/>
  <c r="Q130" i="28"/>
  <c r="C130" i="28"/>
  <c r="P130" i="28"/>
  <c r="Q129" i="28"/>
  <c r="C129" i="28"/>
  <c r="P129" i="28"/>
  <c r="Q128" i="28"/>
  <c r="C128" i="28"/>
  <c r="P128" i="28" s="1"/>
  <c r="Q127" i="28"/>
  <c r="C127" i="28"/>
  <c r="P127" i="28" s="1"/>
  <c r="Q126" i="28"/>
  <c r="C126" i="28"/>
  <c r="P126" i="28"/>
  <c r="Q125" i="28"/>
  <c r="C125" i="28"/>
  <c r="P125" i="28" s="1"/>
  <c r="Q124" i="28"/>
  <c r="C124" i="28"/>
  <c r="P124" i="28" s="1"/>
  <c r="Q123" i="28"/>
  <c r="C123" i="28"/>
  <c r="P123" i="28"/>
  <c r="Q122" i="28"/>
  <c r="C122" i="28"/>
  <c r="P122" i="28"/>
  <c r="Q121" i="28"/>
  <c r="C121" i="28"/>
  <c r="P121" i="28" s="1"/>
  <c r="Q120" i="28"/>
  <c r="C120" i="28"/>
  <c r="P120" i="28" s="1"/>
  <c r="Q119" i="28"/>
  <c r="C119" i="28"/>
  <c r="P119" i="28" s="1"/>
  <c r="Q118" i="28"/>
  <c r="C118" i="28"/>
  <c r="P118" i="28"/>
  <c r="Q117" i="28"/>
  <c r="C117" i="28"/>
  <c r="P117" i="28"/>
  <c r="Q116" i="28"/>
  <c r="C116" i="28"/>
  <c r="P116" i="28" s="1"/>
  <c r="Q115" i="28"/>
  <c r="C115" i="28"/>
  <c r="P115" i="28"/>
  <c r="Q114" i="28"/>
  <c r="C114" i="28"/>
  <c r="P114" i="28"/>
  <c r="Q113" i="28"/>
  <c r="C113" i="28"/>
  <c r="P113" i="28" s="1"/>
  <c r="Q112" i="28"/>
  <c r="C112" i="28"/>
  <c r="P112" i="28" s="1"/>
  <c r="Q111" i="28"/>
  <c r="C111" i="28"/>
  <c r="P111" i="28" s="1"/>
  <c r="Q110" i="28"/>
  <c r="C110" i="28"/>
  <c r="P110" i="28"/>
  <c r="Q109" i="28"/>
  <c r="C109" i="28"/>
  <c r="P109" i="28" s="1"/>
  <c r="Q108" i="28"/>
  <c r="C108" i="28"/>
  <c r="P108" i="28" s="1"/>
  <c r="Q107" i="28"/>
  <c r="C107" i="28"/>
  <c r="P107" i="28"/>
  <c r="Q106" i="28"/>
  <c r="C106" i="28"/>
  <c r="P106" i="28"/>
  <c r="Q105" i="28"/>
  <c r="C105" i="28"/>
  <c r="P105" i="28"/>
  <c r="Q104" i="28"/>
  <c r="C104" i="28"/>
  <c r="P104" i="28" s="1"/>
  <c r="Q103" i="28"/>
  <c r="C103" i="28"/>
  <c r="P103" i="28" s="1"/>
  <c r="Q102" i="28"/>
  <c r="C102" i="28"/>
  <c r="P102" i="28"/>
  <c r="Q101" i="28"/>
  <c r="C101" i="28"/>
  <c r="P101" i="28" s="1"/>
  <c r="Q100" i="28"/>
  <c r="C100" i="28"/>
  <c r="P100" i="28" s="1"/>
  <c r="Q99" i="28"/>
  <c r="C99" i="28"/>
  <c r="P99" i="28"/>
  <c r="Q98" i="28"/>
  <c r="C98" i="28"/>
  <c r="P98" i="28"/>
  <c r="Q97" i="28"/>
  <c r="C97" i="28"/>
  <c r="P97" i="28"/>
  <c r="Q96" i="28"/>
  <c r="C96" i="28"/>
  <c r="P96" i="28" s="1"/>
  <c r="Q95" i="28"/>
  <c r="C95" i="28"/>
  <c r="P95" i="28"/>
  <c r="Q94" i="28"/>
  <c r="C94" i="28"/>
  <c r="P94" i="28"/>
  <c r="Q93" i="28"/>
  <c r="C93" i="28"/>
  <c r="P93" i="28" s="1"/>
  <c r="Q92" i="28"/>
  <c r="C92" i="28"/>
  <c r="P92" i="28" s="1"/>
  <c r="Q91" i="28"/>
  <c r="C91" i="28"/>
  <c r="P91" i="28" s="1"/>
  <c r="Q90" i="28"/>
  <c r="C90" i="28"/>
  <c r="P90" i="28"/>
  <c r="Q89" i="28"/>
  <c r="C89" i="28"/>
  <c r="P89" i="28"/>
  <c r="Q88" i="28"/>
  <c r="C88" i="28"/>
  <c r="P88" i="28" s="1"/>
  <c r="Q87" i="28"/>
  <c r="C87" i="28"/>
  <c r="P87" i="28" s="1"/>
  <c r="Q86" i="28"/>
  <c r="C86" i="28"/>
  <c r="P86" i="28"/>
  <c r="Q85" i="28"/>
  <c r="C85" i="28"/>
  <c r="P85" i="28" s="1"/>
  <c r="Q84" i="28"/>
  <c r="C84" i="28"/>
  <c r="P84" i="28" s="1"/>
  <c r="Q83" i="28"/>
  <c r="C83" i="28"/>
  <c r="P83" i="28"/>
  <c r="Q82" i="28"/>
  <c r="C82" i="28"/>
  <c r="P82" i="28"/>
  <c r="Q81" i="28"/>
  <c r="C81" i="28"/>
  <c r="P81" i="28"/>
  <c r="Q80" i="28"/>
  <c r="C80" i="28"/>
  <c r="P80" i="28" s="1"/>
  <c r="Q79" i="28"/>
  <c r="C79" i="28"/>
  <c r="P79" i="28" s="1"/>
  <c r="Q78" i="28"/>
  <c r="C78" i="28"/>
  <c r="P78" i="28"/>
  <c r="Q77" i="28"/>
  <c r="C77" i="28"/>
  <c r="P77" i="28"/>
  <c r="Q76" i="28"/>
  <c r="C76" i="28"/>
  <c r="P76" i="28" s="1"/>
  <c r="Q75" i="28"/>
  <c r="C75" i="28"/>
  <c r="P75" i="28"/>
  <c r="Q74" i="28"/>
  <c r="C74" i="28"/>
  <c r="P74" i="28"/>
  <c r="Q73" i="28"/>
  <c r="C73" i="28"/>
  <c r="P73" i="28"/>
  <c r="Q72" i="28"/>
  <c r="C72" i="28"/>
  <c r="P72" i="28" s="1"/>
  <c r="Q71" i="28"/>
  <c r="C71" i="28"/>
  <c r="P71" i="28" s="1"/>
  <c r="Q70" i="28"/>
  <c r="C70" i="28"/>
  <c r="P70" i="28"/>
  <c r="Q69" i="28"/>
  <c r="C69" i="28"/>
  <c r="P69" i="28"/>
  <c r="Q68" i="28"/>
  <c r="C68" i="28"/>
  <c r="P68" i="28" s="1"/>
  <c r="Q67" i="28"/>
  <c r="C67" i="28"/>
  <c r="P67" i="28"/>
  <c r="Q66" i="28"/>
  <c r="C66" i="28"/>
  <c r="P66" i="28"/>
  <c r="Q65" i="28"/>
  <c r="C65" i="28"/>
  <c r="P65" i="28" s="1"/>
  <c r="Q64" i="28"/>
  <c r="C64" i="28"/>
  <c r="P64" i="28" s="1"/>
  <c r="Q63" i="28"/>
  <c r="C63" i="28"/>
  <c r="P63" i="28" s="1"/>
  <c r="Q62" i="28"/>
  <c r="C62" i="28"/>
  <c r="P62" i="28"/>
  <c r="Q61" i="28"/>
  <c r="C61" i="28"/>
  <c r="P61" i="28" s="1"/>
  <c r="Q60" i="28"/>
  <c r="C60" i="28"/>
  <c r="P60" i="28" s="1"/>
  <c r="Q59" i="28"/>
  <c r="C59" i="28"/>
  <c r="P59" i="28" s="1"/>
  <c r="Q58" i="28"/>
  <c r="C58" i="28"/>
  <c r="P58" i="28"/>
  <c r="Q57" i="28"/>
  <c r="C57" i="28"/>
  <c r="P57" i="28"/>
  <c r="Q56" i="28"/>
  <c r="C56" i="28"/>
  <c r="P56" i="28" s="1"/>
  <c r="Q55" i="28"/>
  <c r="C55" i="28"/>
  <c r="P55" i="28"/>
  <c r="Q54" i="28"/>
  <c r="C54" i="28"/>
  <c r="P54" i="28"/>
  <c r="Q53" i="28"/>
  <c r="C53" i="28"/>
  <c r="P53" i="28" s="1"/>
  <c r="Q52" i="28"/>
  <c r="C52" i="28"/>
  <c r="P52" i="28" s="1"/>
  <c r="Q51" i="28"/>
  <c r="C51" i="28"/>
  <c r="P51" i="28"/>
  <c r="Q50" i="28"/>
  <c r="C50" i="28"/>
  <c r="P50" i="28"/>
  <c r="Q49" i="28"/>
  <c r="C49" i="28"/>
  <c r="P49" i="28"/>
  <c r="Q48" i="28"/>
  <c r="C48" i="28"/>
  <c r="P48" i="28" s="1"/>
  <c r="Q47" i="28"/>
  <c r="C47" i="28"/>
  <c r="P47" i="28"/>
  <c r="Q46" i="28"/>
  <c r="C46" i="28"/>
  <c r="P46" i="28"/>
  <c r="C45" i="28"/>
  <c r="P45" i="28"/>
  <c r="C44" i="28"/>
  <c r="P44" i="28"/>
  <c r="C43" i="28"/>
  <c r="P43" i="28" s="1"/>
  <c r="C42" i="28"/>
  <c r="P42" i="28" s="1"/>
  <c r="C41" i="28"/>
  <c r="P41" i="28" s="1"/>
  <c r="C40" i="28"/>
  <c r="P40" i="28"/>
  <c r="C39" i="28"/>
  <c r="P39" i="28"/>
  <c r="C38" i="28"/>
  <c r="P38" i="28"/>
  <c r="C37" i="28"/>
  <c r="P37" i="28" s="1"/>
  <c r="C36" i="28"/>
  <c r="P36" i="28" s="1"/>
  <c r="C35" i="28"/>
  <c r="P35" i="28" s="1"/>
  <c r="C34" i="28"/>
  <c r="P34" i="28"/>
  <c r="C33" i="28"/>
  <c r="P33" i="28"/>
  <c r="C32" i="28"/>
  <c r="P32" i="28"/>
  <c r="C31" i="28"/>
  <c r="P31" i="28" s="1"/>
  <c r="C30" i="28"/>
  <c r="P30" i="28" s="1"/>
  <c r="C29" i="28"/>
  <c r="P29" i="28" s="1"/>
  <c r="C28" i="28"/>
  <c r="P28" i="28"/>
  <c r="C27" i="28"/>
  <c r="P27" i="28" s="1"/>
  <c r="C26" i="28"/>
  <c r="P26" i="28"/>
  <c r="C25" i="28"/>
  <c r="P25" i="28" s="1"/>
  <c r="C24" i="28"/>
  <c r="P24" i="28" s="1"/>
  <c r="C23" i="28"/>
  <c r="P23" i="28" s="1"/>
  <c r="E22" i="28"/>
  <c r="C22" i="28"/>
  <c r="P22" i="28" s="1"/>
  <c r="E21" i="28"/>
  <c r="C21" i="28"/>
  <c r="P21" i="28" s="1"/>
  <c r="E20" i="28"/>
  <c r="C20" i="28"/>
  <c r="P20" i="28"/>
  <c r="A20" i="28"/>
  <c r="E19" i="28"/>
  <c r="C19" i="28"/>
  <c r="P19" i="28" s="1"/>
  <c r="A19" i="28"/>
  <c r="E18" i="28"/>
  <c r="C18" i="28"/>
  <c r="P18" i="28"/>
  <c r="A18" i="28"/>
  <c r="E17" i="28"/>
  <c r="C17" i="28"/>
  <c r="P17" i="28"/>
  <c r="A17" i="28"/>
  <c r="E16" i="28"/>
  <c r="C16" i="28"/>
  <c r="P16" i="28" s="1"/>
  <c r="A16" i="28"/>
  <c r="AN14" i="28"/>
  <c r="AL14" i="28"/>
  <c r="AJ14" i="28"/>
  <c r="AH14" i="28"/>
  <c r="AF14" i="28"/>
  <c r="AD14" i="28"/>
  <c r="AB14" i="28"/>
  <c r="I10" i="28"/>
  <c r="I225" i="28"/>
  <c r="I9" i="28"/>
  <c r="I224" i="28" s="1"/>
  <c r="I8" i="28"/>
  <c r="I223" i="28"/>
  <c r="I7" i="28"/>
  <c r="I222" i="28"/>
  <c r="I6" i="28"/>
  <c r="I221" i="28"/>
  <c r="I5" i="28"/>
  <c r="I220" i="28"/>
  <c r="H5" i="28"/>
  <c r="H6" i="28"/>
  <c r="H7" i="28" s="1"/>
  <c r="H8" i="28" s="1"/>
  <c r="H9" i="28"/>
  <c r="H10" i="28"/>
  <c r="I4" i="28"/>
  <c r="I219" i="28"/>
  <c r="H220" i="27"/>
  <c r="H221" i="27"/>
  <c r="H222" i="27" s="1"/>
  <c r="H223" i="27" s="1"/>
  <c r="H224" i="27" s="1"/>
  <c r="H225" i="27" s="1"/>
  <c r="M216" i="27"/>
  <c r="Q215" i="27"/>
  <c r="C215" i="27"/>
  <c r="P215" i="27" s="1"/>
  <c r="Q214" i="27"/>
  <c r="C214" i="27"/>
  <c r="P214" i="27"/>
  <c r="Q213" i="27"/>
  <c r="C213" i="27"/>
  <c r="P213" i="27"/>
  <c r="Q212" i="27"/>
  <c r="C212" i="27"/>
  <c r="P212" i="27" s="1"/>
  <c r="Q211" i="27"/>
  <c r="C211" i="27"/>
  <c r="P211" i="27"/>
  <c r="Q210" i="27"/>
  <c r="C210" i="27"/>
  <c r="P210" i="27" s="1"/>
  <c r="Q209" i="27"/>
  <c r="C209" i="27"/>
  <c r="P209" i="27"/>
  <c r="Q208" i="27"/>
  <c r="C208" i="27"/>
  <c r="P208" i="27" s="1"/>
  <c r="Q207" i="27"/>
  <c r="C207" i="27"/>
  <c r="P207" i="27"/>
  <c r="Q206" i="27"/>
  <c r="C206" i="27"/>
  <c r="P206" i="27" s="1"/>
  <c r="Q205" i="27"/>
  <c r="C205" i="27"/>
  <c r="P205" i="27"/>
  <c r="Q204" i="27"/>
  <c r="C204" i="27"/>
  <c r="P204" i="27" s="1"/>
  <c r="Q203" i="27"/>
  <c r="C203" i="27"/>
  <c r="P203" i="27" s="1"/>
  <c r="Q202" i="27"/>
  <c r="C202" i="27"/>
  <c r="P202" i="27"/>
  <c r="Q201" i="27"/>
  <c r="C201" i="27"/>
  <c r="P201" i="27"/>
  <c r="Q200" i="27"/>
  <c r="C200" i="27"/>
  <c r="P200" i="27" s="1"/>
  <c r="Q199" i="27"/>
  <c r="C199" i="27"/>
  <c r="P199" i="27" s="1"/>
  <c r="Q198" i="27"/>
  <c r="C198" i="27"/>
  <c r="P198" i="27" s="1"/>
  <c r="Q197" i="27"/>
  <c r="C197" i="27"/>
  <c r="P197" i="27"/>
  <c r="Q196" i="27"/>
  <c r="C196" i="27"/>
  <c r="P196" i="27" s="1"/>
  <c r="Q195" i="27"/>
  <c r="C195" i="27"/>
  <c r="P195" i="27"/>
  <c r="Q194" i="27"/>
  <c r="C194" i="27"/>
  <c r="P194" i="27"/>
  <c r="Q193" i="27"/>
  <c r="C193" i="27"/>
  <c r="P193" i="27"/>
  <c r="Q192" i="27"/>
  <c r="C192" i="27"/>
  <c r="P192" i="27" s="1"/>
  <c r="Q191" i="27"/>
  <c r="C191" i="27"/>
  <c r="P191" i="27" s="1"/>
  <c r="Q190" i="27"/>
  <c r="C190" i="27"/>
  <c r="P190" i="27" s="1"/>
  <c r="Q189" i="27"/>
  <c r="C189" i="27"/>
  <c r="P189" i="27"/>
  <c r="Q188" i="27"/>
  <c r="C188" i="27"/>
  <c r="P188" i="27" s="1"/>
  <c r="Q187" i="27"/>
  <c r="C187" i="27"/>
  <c r="P187" i="27"/>
  <c r="Q186" i="27"/>
  <c r="C186" i="27"/>
  <c r="P186" i="27" s="1"/>
  <c r="Q185" i="27"/>
  <c r="C185" i="27"/>
  <c r="P185" i="27"/>
  <c r="Q184" i="27"/>
  <c r="C184" i="27"/>
  <c r="P184" i="27" s="1"/>
  <c r="Q183" i="27"/>
  <c r="C183" i="27"/>
  <c r="P183" i="27" s="1"/>
  <c r="Q182" i="27"/>
  <c r="C182" i="27"/>
  <c r="P182" i="27"/>
  <c r="Q181" i="27"/>
  <c r="C181" i="27"/>
  <c r="P181" i="27"/>
  <c r="Q180" i="27"/>
  <c r="C180" i="27"/>
  <c r="P180" i="27" s="1"/>
  <c r="Q179" i="27"/>
  <c r="C179" i="27"/>
  <c r="P179" i="27"/>
  <c r="Q178" i="27"/>
  <c r="C178" i="27"/>
  <c r="P178" i="27" s="1"/>
  <c r="Q177" i="27"/>
  <c r="C177" i="27"/>
  <c r="P177" i="27"/>
  <c r="Q176" i="27"/>
  <c r="C176" i="27"/>
  <c r="P176" i="27" s="1"/>
  <c r="Q175" i="27"/>
  <c r="C175" i="27"/>
  <c r="P175" i="27" s="1"/>
  <c r="Q174" i="27"/>
  <c r="C174" i="27"/>
  <c r="P174" i="27"/>
  <c r="Q173" i="27"/>
  <c r="C173" i="27"/>
  <c r="P173" i="27"/>
  <c r="Q172" i="27"/>
  <c r="C172" i="27"/>
  <c r="P172" i="27" s="1"/>
  <c r="Q171" i="27"/>
  <c r="C171" i="27"/>
  <c r="P171" i="27"/>
  <c r="Q170" i="27"/>
  <c r="C170" i="27"/>
  <c r="P170" i="27" s="1"/>
  <c r="Q169" i="27"/>
  <c r="C169" i="27"/>
  <c r="P169" i="27"/>
  <c r="Q168" i="27"/>
  <c r="C168" i="27"/>
  <c r="P168" i="27" s="1"/>
  <c r="Q167" i="27"/>
  <c r="C167" i="27"/>
  <c r="P167" i="27"/>
  <c r="Q166" i="27"/>
  <c r="C166" i="27"/>
  <c r="P166" i="27"/>
  <c r="Q165" i="27"/>
  <c r="C165" i="27"/>
  <c r="P165" i="27"/>
  <c r="Q164" i="27"/>
  <c r="C164" i="27"/>
  <c r="P164" i="27" s="1"/>
  <c r="Q163" i="27"/>
  <c r="C163" i="27"/>
  <c r="P163" i="27" s="1"/>
  <c r="Q162" i="27"/>
  <c r="C162" i="27"/>
  <c r="P162" i="27" s="1"/>
  <c r="Q161" i="27"/>
  <c r="C161" i="27"/>
  <c r="P161" i="27"/>
  <c r="Q160" i="27"/>
  <c r="C160" i="27"/>
  <c r="P160" i="27" s="1"/>
  <c r="Q159" i="27"/>
  <c r="C159" i="27"/>
  <c r="P159" i="27"/>
  <c r="Q158" i="27"/>
  <c r="C158" i="27"/>
  <c r="P158" i="27"/>
  <c r="Q157" i="27"/>
  <c r="C157" i="27"/>
  <c r="P157" i="27"/>
  <c r="Q156" i="27"/>
  <c r="C156" i="27"/>
  <c r="P156" i="27" s="1"/>
  <c r="Q155" i="27"/>
  <c r="C155" i="27"/>
  <c r="P155" i="27" s="1"/>
  <c r="Q154" i="27"/>
  <c r="C154" i="27"/>
  <c r="P154" i="27" s="1"/>
  <c r="Q153" i="27"/>
  <c r="C153" i="27"/>
  <c r="P153" i="27"/>
  <c r="Q152" i="27"/>
  <c r="C152" i="27"/>
  <c r="P152" i="27" s="1"/>
  <c r="Q151" i="27"/>
  <c r="C151" i="27"/>
  <c r="P151" i="27" s="1"/>
  <c r="Q150" i="27"/>
  <c r="C150" i="27"/>
  <c r="P150" i="27"/>
  <c r="Q149" i="27"/>
  <c r="C149" i="27"/>
  <c r="P149" i="27"/>
  <c r="Q148" i="27"/>
  <c r="C148" i="27"/>
  <c r="P148" i="27" s="1"/>
  <c r="Q147" i="27"/>
  <c r="C147" i="27"/>
  <c r="P147" i="27"/>
  <c r="Q146" i="27"/>
  <c r="C146" i="27"/>
  <c r="P146" i="27"/>
  <c r="Q145" i="27"/>
  <c r="C145" i="27"/>
  <c r="P145" i="27"/>
  <c r="Q144" i="27"/>
  <c r="C144" i="27"/>
  <c r="P144" i="27" s="1"/>
  <c r="Q143" i="27"/>
  <c r="C143" i="27"/>
  <c r="P143" i="27" s="1"/>
  <c r="Q142" i="27"/>
  <c r="C142" i="27"/>
  <c r="P142" i="27" s="1"/>
  <c r="Q141" i="27"/>
  <c r="C141" i="27"/>
  <c r="P141" i="27"/>
  <c r="Q140" i="27"/>
  <c r="C140" i="27"/>
  <c r="P140" i="27" s="1"/>
  <c r="Q139" i="27"/>
  <c r="C139" i="27"/>
  <c r="P139" i="27"/>
  <c r="Q138" i="27"/>
  <c r="C138" i="27"/>
  <c r="P138" i="27" s="1"/>
  <c r="Q137" i="27"/>
  <c r="C137" i="27"/>
  <c r="P137" i="27"/>
  <c r="Q136" i="27"/>
  <c r="C136" i="27"/>
  <c r="P136" i="27" s="1"/>
  <c r="Q135" i="27"/>
  <c r="C135" i="27"/>
  <c r="P135" i="27" s="1"/>
  <c r="Q134" i="27"/>
  <c r="C134" i="27"/>
  <c r="P134" i="27"/>
  <c r="Q133" i="27"/>
  <c r="C133" i="27"/>
  <c r="P133" i="27"/>
  <c r="Q132" i="27"/>
  <c r="C132" i="27"/>
  <c r="P132" i="27" s="1"/>
  <c r="Q131" i="27"/>
  <c r="C131" i="27"/>
  <c r="P131" i="27"/>
  <c r="Q130" i="27"/>
  <c r="C130" i="27"/>
  <c r="P130" i="27" s="1"/>
  <c r="Q129" i="27"/>
  <c r="C129" i="27"/>
  <c r="P129" i="27"/>
  <c r="Q128" i="27"/>
  <c r="C128" i="27"/>
  <c r="P128" i="27" s="1"/>
  <c r="Q127" i="27"/>
  <c r="C127" i="27"/>
  <c r="P127" i="27" s="1"/>
  <c r="Q126" i="27"/>
  <c r="C126" i="27"/>
  <c r="P126" i="27"/>
  <c r="Q125" i="27"/>
  <c r="C125" i="27"/>
  <c r="P125" i="27" s="1"/>
  <c r="Q124" i="27"/>
  <c r="C124" i="27"/>
  <c r="P124" i="27" s="1"/>
  <c r="Q123" i="27"/>
  <c r="C123" i="27"/>
  <c r="P123" i="27"/>
  <c r="Q122" i="27"/>
  <c r="C122" i="27"/>
  <c r="P122" i="27" s="1"/>
  <c r="Q121" i="27"/>
  <c r="C121" i="27"/>
  <c r="P121" i="27"/>
  <c r="Q120" i="27"/>
  <c r="C120" i="27"/>
  <c r="P120" i="27" s="1"/>
  <c r="Q119" i="27"/>
  <c r="C119" i="27"/>
  <c r="P119" i="27"/>
  <c r="Q118" i="27"/>
  <c r="C118" i="27"/>
  <c r="P118" i="27"/>
  <c r="Q117" i="27"/>
  <c r="C117" i="27"/>
  <c r="P117" i="27" s="1"/>
  <c r="Q116" i="27"/>
  <c r="C116" i="27"/>
  <c r="P116" i="27" s="1"/>
  <c r="Q115" i="27"/>
  <c r="C115" i="27"/>
  <c r="P115" i="27" s="1"/>
  <c r="Q114" i="27"/>
  <c r="C114" i="27"/>
  <c r="P114" i="27" s="1"/>
  <c r="Q113" i="27"/>
  <c r="C113" i="27"/>
  <c r="P113" i="27"/>
  <c r="Q112" i="27"/>
  <c r="C112" i="27"/>
  <c r="P112" i="27" s="1"/>
  <c r="Q111" i="27"/>
  <c r="C111" i="27"/>
  <c r="P111" i="27"/>
  <c r="Q110" i="27"/>
  <c r="C110" i="27"/>
  <c r="P110" i="27"/>
  <c r="Q109" i="27"/>
  <c r="C109" i="27"/>
  <c r="P109" i="27" s="1"/>
  <c r="Q108" i="27"/>
  <c r="C108" i="27"/>
  <c r="P108" i="27" s="1"/>
  <c r="Q107" i="27"/>
  <c r="C107" i="27"/>
  <c r="P107" i="27" s="1"/>
  <c r="Q106" i="27"/>
  <c r="C106" i="27"/>
  <c r="P106" i="27"/>
  <c r="Q105" i="27"/>
  <c r="C105" i="27"/>
  <c r="P105" i="27"/>
  <c r="Q104" i="27"/>
  <c r="C104" i="27"/>
  <c r="P104" i="27" s="1"/>
  <c r="Q103" i="27"/>
  <c r="C103" i="27"/>
  <c r="P103" i="27" s="1"/>
  <c r="Q102" i="27"/>
  <c r="C102" i="27"/>
  <c r="P102" i="27"/>
  <c r="Q101" i="27"/>
  <c r="C101" i="27"/>
  <c r="P101" i="27" s="1"/>
  <c r="Q100" i="27"/>
  <c r="C100" i="27"/>
  <c r="P100" i="27" s="1"/>
  <c r="Q99" i="27"/>
  <c r="C99" i="27"/>
  <c r="P99" i="27"/>
  <c r="Q98" i="27"/>
  <c r="C98" i="27"/>
  <c r="P98" i="27"/>
  <c r="Q97" i="27"/>
  <c r="C97" i="27"/>
  <c r="P97" i="27" s="1"/>
  <c r="Q96" i="27"/>
  <c r="C96" i="27"/>
  <c r="P96" i="27" s="1"/>
  <c r="Q95" i="27"/>
  <c r="C95" i="27"/>
  <c r="P95" i="27" s="1"/>
  <c r="Q94" i="27"/>
  <c r="C94" i="27"/>
  <c r="P94" i="27" s="1"/>
  <c r="Q93" i="27"/>
  <c r="C93" i="27"/>
  <c r="P93" i="27"/>
  <c r="Q92" i="27"/>
  <c r="C92" i="27"/>
  <c r="P92" i="27" s="1"/>
  <c r="Q91" i="27"/>
  <c r="C91" i="27"/>
  <c r="P91" i="27"/>
  <c r="Q90" i="27"/>
  <c r="C90" i="27"/>
  <c r="P90" i="27" s="1"/>
  <c r="Q89" i="27"/>
  <c r="C89" i="27"/>
  <c r="P89" i="27"/>
  <c r="Q88" i="27"/>
  <c r="C88" i="27"/>
  <c r="P88" i="27" s="1"/>
  <c r="Q87" i="27"/>
  <c r="C87" i="27"/>
  <c r="P87" i="27" s="1"/>
  <c r="Q86" i="27"/>
  <c r="C86" i="27"/>
  <c r="P86" i="27"/>
  <c r="Q85" i="27"/>
  <c r="C85" i="27"/>
  <c r="P85" i="27"/>
  <c r="Q84" i="27"/>
  <c r="C84" i="27"/>
  <c r="P84" i="27" s="1"/>
  <c r="Q83" i="27"/>
  <c r="C83" i="27"/>
  <c r="P83" i="27"/>
  <c r="Q82" i="27"/>
  <c r="C82" i="27"/>
  <c r="P82" i="27" s="1"/>
  <c r="Q81" i="27"/>
  <c r="C81" i="27"/>
  <c r="P81" i="27" s="1"/>
  <c r="Q80" i="27"/>
  <c r="C80" i="27"/>
  <c r="P80" i="27" s="1"/>
  <c r="Q79" i="27"/>
  <c r="C79" i="27"/>
  <c r="P79" i="27" s="1"/>
  <c r="Q78" i="27"/>
  <c r="C78" i="27"/>
  <c r="P78" i="27"/>
  <c r="Q77" i="27"/>
  <c r="C77" i="27"/>
  <c r="P77" i="27" s="1"/>
  <c r="Q76" i="27"/>
  <c r="C76" i="27"/>
  <c r="P76" i="27" s="1"/>
  <c r="Q75" i="27"/>
  <c r="C75" i="27"/>
  <c r="P75" i="27"/>
  <c r="Q74" i="27"/>
  <c r="C74" i="27"/>
  <c r="P74" i="27" s="1"/>
  <c r="Q73" i="27"/>
  <c r="C73" i="27"/>
  <c r="P73" i="27"/>
  <c r="Q72" i="27"/>
  <c r="C72" i="27"/>
  <c r="P72" i="27" s="1"/>
  <c r="Q71" i="27"/>
  <c r="C71" i="27"/>
  <c r="P71" i="27" s="1"/>
  <c r="Q70" i="27"/>
  <c r="C70" i="27"/>
  <c r="P70" i="27"/>
  <c r="Q69" i="27"/>
  <c r="C69" i="27"/>
  <c r="P69" i="27" s="1"/>
  <c r="Q68" i="27"/>
  <c r="C68" i="27"/>
  <c r="P68" i="27" s="1"/>
  <c r="Q67" i="27"/>
  <c r="C67" i="27"/>
  <c r="P67" i="27" s="1"/>
  <c r="Q66" i="27"/>
  <c r="C66" i="27"/>
  <c r="P66" i="27" s="1"/>
  <c r="Q65" i="27"/>
  <c r="C65" i="27"/>
  <c r="P65" i="27"/>
  <c r="Q64" i="27"/>
  <c r="C64" i="27"/>
  <c r="P64" i="27" s="1"/>
  <c r="Q63" i="27"/>
  <c r="C63" i="27"/>
  <c r="P63" i="27"/>
  <c r="Q62" i="27"/>
  <c r="C62" i="27"/>
  <c r="P62" i="27"/>
  <c r="Q61" i="27"/>
  <c r="C61" i="27"/>
  <c r="P61" i="27" s="1"/>
  <c r="Q60" i="27"/>
  <c r="C60" i="27"/>
  <c r="P60" i="27" s="1"/>
  <c r="Q59" i="27"/>
  <c r="C59" i="27"/>
  <c r="P59" i="27" s="1"/>
  <c r="Q58" i="27"/>
  <c r="C58" i="27"/>
  <c r="P58" i="27" s="1"/>
  <c r="Q57" i="27"/>
  <c r="C57" i="27"/>
  <c r="P57" i="27"/>
  <c r="Q56" i="27"/>
  <c r="C56" i="27"/>
  <c r="P56" i="27" s="1"/>
  <c r="Q55" i="27"/>
  <c r="C55" i="27"/>
  <c r="P55" i="27" s="1"/>
  <c r="Q54" i="27"/>
  <c r="C54" i="27"/>
  <c r="P54" i="27"/>
  <c r="Q53" i="27"/>
  <c r="C53" i="27"/>
  <c r="P53" i="27" s="1"/>
  <c r="Q52" i="27"/>
  <c r="C52" i="27"/>
  <c r="P52" i="27" s="1"/>
  <c r="Q51" i="27"/>
  <c r="C51" i="27"/>
  <c r="P51" i="27"/>
  <c r="Q50" i="27"/>
  <c r="C50" i="27"/>
  <c r="P50" i="27"/>
  <c r="Q49" i="27"/>
  <c r="C49" i="27"/>
  <c r="P49" i="27"/>
  <c r="Q48" i="27"/>
  <c r="C48" i="27"/>
  <c r="P48" i="27" s="1"/>
  <c r="Q47" i="27"/>
  <c r="C47" i="27"/>
  <c r="P47" i="27" s="1"/>
  <c r="Q46" i="27"/>
  <c r="C46" i="27"/>
  <c r="P46" i="27" s="1"/>
  <c r="C45" i="27"/>
  <c r="P45" i="27"/>
  <c r="C44" i="27"/>
  <c r="P44" i="27"/>
  <c r="C43" i="27"/>
  <c r="P43" i="27" s="1"/>
  <c r="C42" i="27"/>
  <c r="P42" i="27"/>
  <c r="C41" i="27"/>
  <c r="P41" i="27" s="1"/>
  <c r="C40" i="27"/>
  <c r="P40" i="27" s="1"/>
  <c r="C39" i="27"/>
  <c r="P39" i="27"/>
  <c r="C38" i="27"/>
  <c r="P38" i="27"/>
  <c r="C37" i="27"/>
  <c r="P37" i="27" s="1"/>
  <c r="C36" i="27"/>
  <c r="P36" i="27"/>
  <c r="C35" i="27"/>
  <c r="P35" i="27"/>
  <c r="C34" i="27"/>
  <c r="P34" i="27"/>
  <c r="C33" i="27"/>
  <c r="P33" i="27" s="1"/>
  <c r="C32" i="27"/>
  <c r="P32" i="27" s="1"/>
  <c r="C31" i="27"/>
  <c r="P31" i="27" s="1"/>
  <c r="C30" i="27"/>
  <c r="P30" i="27"/>
  <c r="C29" i="27"/>
  <c r="P29" i="27" s="1"/>
  <c r="C28" i="27"/>
  <c r="P28" i="27" s="1"/>
  <c r="C27" i="27"/>
  <c r="P27" i="27" s="1"/>
  <c r="C26" i="27"/>
  <c r="P26" i="27"/>
  <c r="C25" i="27"/>
  <c r="P25" i="27" s="1"/>
  <c r="C24" i="27"/>
  <c r="P24" i="27"/>
  <c r="C23" i="27"/>
  <c r="P23" i="27"/>
  <c r="E22" i="27"/>
  <c r="C22" i="27"/>
  <c r="P22" i="27" s="1"/>
  <c r="E21" i="27"/>
  <c r="C21" i="27"/>
  <c r="P21" i="27" s="1"/>
  <c r="E20" i="27"/>
  <c r="C20" i="27"/>
  <c r="P20" i="27" s="1"/>
  <c r="A20" i="27"/>
  <c r="E19" i="27"/>
  <c r="C19" i="27"/>
  <c r="P19" i="27"/>
  <c r="A19" i="27"/>
  <c r="E18" i="27"/>
  <c r="C18" i="27"/>
  <c r="P18" i="27"/>
  <c r="A18" i="27"/>
  <c r="E17" i="27"/>
  <c r="C17" i="27"/>
  <c r="P17" i="27" s="1"/>
  <c r="A17" i="27"/>
  <c r="E16" i="27"/>
  <c r="C16" i="27"/>
  <c r="P16" i="27" s="1"/>
  <c r="A16" i="27"/>
  <c r="AN14" i="27"/>
  <c r="AL14" i="27"/>
  <c r="AJ14" i="27"/>
  <c r="AH14" i="27"/>
  <c r="AF14" i="27"/>
  <c r="AD14" i="27"/>
  <c r="AB14" i="27"/>
  <c r="I10" i="27"/>
  <c r="I225" i="27"/>
  <c r="I9" i="27"/>
  <c r="I224" i="27" s="1"/>
  <c r="I8" i="27"/>
  <c r="I223" i="27" s="1"/>
  <c r="I7" i="27"/>
  <c r="I222" i="27" s="1"/>
  <c r="I6" i="27"/>
  <c r="I221" i="27" s="1"/>
  <c r="I5" i="27"/>
  <c r="I220" i="27" s="1"/>
  <c r="H5" i="27"/>
  <c r="H6" i="27"/>
  <c r="H7" i="27"/>
  <c r="H8" i="27"/>
  <c r="H9" i="27" s="1"/>
  <c r="H10" i="27"/>
  <c r="I4" i="27"/>
  <c r="I219" i="27"/>
  <c r="H220" i="26"/>
  <c r="H221" i="26"/>
  <c r="H222" i="26" s="1"/>
  <c r="H223" i="26" s="1"/>
  <c r="H224" i="26" s="1"/>
  <c r="H225" i="26" s="1"/>
  <c r="M216" i="26"/>
  <c r="Q215" i="26"/>
  <c r="C215" i="26"/>
  <c r="P215" i="26"/>
  <c r="Q214" i="26"/>
  <c r="C214" i="26"/>
  <c r="P214" i="26" s="1"/>
  <c r="Q213" i="26"/>
  <c r="C213" i="26"/>
  <c r="P213" i="26" s="1"/>
  <c r="Q212" i="26"/>
  <c r="C212" i="26"/>
  <c r="P212" i="26" s="1"/>
  <c r="Q211" i="26"/>
  <c r="C211" i="26"/>
  <c r="P211" i="26"/>
  <c r="Q210" i="26"/>
  <c r="C210" i="26"/>
  <c r="P210" i="26" s="1"/>
  <c r="Q209" i="26"/>
  <c r="C209" i="26"/>
  <c r="P209" i="26" s="1"/>
  <c r="Q208" i="26"/>
  <c r="C208" i="26"/>
  <c r="P208" i="26" s="1"/>
  <c r="Q207" i="26"/>
  <c r="C207" i="26"/>
  <c r="P207" i="26"/>
  <c r="Q206" i="26"/>
  <c r="C206" i="26"/>
  <c r="P206" i="26" s="1"/>
  <c r="Q205" i="26"/>
  <c r="C205" i="26"/>
  <c r="P205" i="26" s="1"/>
  <c r="Q204" i="26"/>
  <c r="C204" i="26"/>
  <c r="P204" i="26"/>
  <c r="Q203" i="26"/>
  <c r="C203" i="26"/>
  <c r="P203" i="26"/>
  <c r="Q202" i="26"/>
  <c r="C202" i="26"/>
  <c r="P202" i="26" s="1"/>
  <c r="Q201" i="26"/>
  <c r="C201" i="26"/>
  <c r="P201" i="26" s="1"/>
  <c r="Q200" i="26"/>
  <c r="C200" i="26"/>
  <c r="P200" i="26"/>
  <c r="Q199" i="26"/>
  <c r="C199" i="26"/>
  <c r="P199" i="26"/>
  <c r="Q198" i="26"/>
  <c r="C198" i="26"/>
  <c r="P198" i="26" s="1"/>
  <c r="Q197" i="26"/>
  <c r="C197" i="26"/>
  <c r="P197" i="26" s="1"/>
  <c r="Q196" i="26"/>
  <c r="C196" i="26"/>
  <c r="P196" i="26"/>
  <c r="Q195" i="26"/>
  <c r="C195" i="26"/>
  <c r="P195" i="26"/>
  <c r="Q194" i="26"/>
  <c r="C194" i="26"/>
  <c r="P194" i="26" s="1"/>
  <c r="Q193" i="26"/>
  <c r="C193" i="26"/>
  <c r="P193" i="26" s="1"/>
  <c r="Q192" i="26"/>
  <c r="C192" i="26"/>
  <c r="P192" i="26" s="1"/>
  <c r="Q191" i="26"/>
  <c r="C191" i="26"/>
  <c r="P191" i="26"/>
  <c r="Q190" i="26"/>
  <c r="C190" i="26"/>
  <c r="P190" i="26" s="1"/>
  <c r="Q189" i="26"/>
  <c r="C189" i="26"/>
  <c r="P189" i="26" s="1"/>
  <c r="Q188" i="26"/>
  <c r="C188" i="26"/>
  <c r="P188" i="26" s="1"/>
  <c r="Q187" i="26"/>
  <c r="C187" i="26"/>
  <c r="P187" i="26"/>
  <c r="Q186" i="26"/>
  <c r="C186" i="26"/>
  <c r="P186" i="26" s="1"/>
  <c r="Q185" i="26"/>
  <c r="C185" i="26"/>
  <c r="P185" i="26" s="1"/>
  <c r="Q184" i="26"/>
  <c r="C184" i="26"/>
  <c r="P184" i="26" s="1"/>
  <c r="Q183" i="26"/>
  <c r="C183" i="26"/>
  <c r="P183" i="26"/>
  <c r="Q182" i="26"/>
  <c r="C182" i="26"/>
  <c r="P182" i="26" s="1"/>
  <c r="Q181" i="26"/>
  <c r="C181" i="26"/>
  <c r="P181" i="26" s="1"/>
  <c r="Q180" i="26"/>
  <c r="C180" i="26"/>
  <c r="P180" i="26" s="1"/>
  <c r="Q179" i="26"/>
  <c r="C179" i="26"/>
  <c r="P179" i="26"/>
  <c r="Q178" i="26"/>
  <c r="C178" i="26"/>
  <c r="P178" i="26" s="1"/>
  <c r="Q177" i="26"/>
  <c r="C177" i="26"/>
  <c r="P177" i="26" s="1"/>
  <c r="Q176" i="26"/>
  <c r="C176" i="26"/>
  <c r="P176" i="26"/>
  <c r="Q175" i="26"/>
  <c r="C175" i="26"/>
  <c r="P175" i="26"/>
  <c r="Q174" i="26"/>
  <c r="C174" i="26"/>
  <c r="P174" i="26" s="1"/>
  <c r="Q173" i="26"/>
  <c r="C173" i="26"/>
  <c r="P173" i="26" s="1"/>
  <c r="Q172" i="26"/>
  <c r="C172" i="26"/>
  <c r="P172" i="26"/>
  <c r="Q171" i="26"/>
  <c r="C171" i="26"/>
  <c r="P171" i="26"/>
  <c r="Q170" i="26"/>
  <c r="C170" i="26"/>
  <c r="P170" i="26" s="1"/>
  <c r="Q169" i="26"/>
  <c r="C169" i="26"/>
  <c r="P169" i="26" s="1"/>
  <c r="Q168" i="26"/>
  <c r="C168" i="26"/>
  <c r="P168" i="26" s="1"/>
  <c r="Q167" i="26"/>
  <c r="C167" i="26"/>
  <c r="P167" i="26"/>
  <c r="Q166" i="26"/>
  <c r="C166" i="26"/>
  <c r="P166" i="26" s="1"/>
  <c r="Q165" i="26"/>
  <c r="C165" i="26"/>
  <c r="P165" i="26" s="1"/>
  <c r="Q164" i="26"/>
  <c r="C164" i="26"/>
  <c r="P164" i="26" s="1"/>
  <c r="Q163" i="26"/>
  <c r="C163" i="26"/>
  <c r="P163" i="26"/>
  <c r="Q162" i="26"/>
  <c r="C162" i="26"/>
  <c r="P162" i="26" s="1"/>
  <c r="Q161" i="26"/>
  <c r="C161" i="26"/>
  <c r="P161" i="26" s="1"/>
  <c r="Q160" i="26"/>
  <c r="C160" i="26"/>
  <c r="P160" i="26" s="1"/>
  <c r="Q159" i="26"/>
  <c r="C159" i="26"/>
  <c r="P159" i="26"/>
  <c r="Q158" i="26"/>
  <c r="C158" i="26"/>
  <c r="P158" i="26" s="1"/>
  <c r="Q157" i="26"/>
  <c r="C157" i="26"/>
  <c r="P157" i="26" s="1"/>
  <c r="Q156" i="26"/>
  <c r="C156" i="26"/>
  <c r="P156" i="26"/>
  <c r="Q155" i="26"/>
  <c r="C155" i="26"/>
  <c r="P155" i="26"/>
  <c r="Q154" i="26"/>
  <c r="C154" i="26"/>
  <c r="P154" i="26" s="1"/>
  <c r="Q153" i="26"/>
  <c r="C153" i="26"/>
  <c r="P153" i="26" s="1"/>
  <c r="Q152" i="26"/>
  <c r="C152" i="26"/>
  <c r="P152" i="26"/>
  <c r="Q151" i="26"/>
  <c r="C151" i="26"/>
  <c r="P151" i="26"/>
  <c r="Q150" i="26"/>
  <c r="C150" i="26"/>
  <c r="P150" i="26" s="1"/>
  <c r="Q149" i="26"/>
  <c r="C149" i="26"/>
  <c r="P149" i="26" s="1"/>
  <c r="Q148" i="26"/>
  <c r="C148" i="26"/>
  <c r="P148" i="26" s="1"/>
  <c r="Q147" i="26"/>
  <c r="C147" i="26"/>
  <c r="P147" i="26"/>
  <c r="Q146" i="26"/>
  <c r="C146" i="26"/>
  <c r="P146" i="26" s="1"/>
  <c r="Q145" i="26"/>
  <c r="C145" i="26"/>
  <c r="P145" i="26" s="1"/>
  <c r="Q144" i="26"/>
  <c r="C144" i="26"/>
  <c r="P144" i="26" s="1"/>
  <c r="Q143" i="26"/>
  <c r="C143" i="26"/>
  <c r="P143" i="26"/>
  <c r="Q142" i="26"/>
  <c r="C142" i="26"/>
  <c r="P142" i="26" s="1"/>
  <c r="Q141" i="26"/>
  <c r="C141" i="26"/>
  <c r="P141" i="26" s="1"/>
  <c r="Q140" i="26"/>
  <c r="C140" i="26"/>
  <c r="P140" i="26" s="1"/>
  <c r="Q139" i="26"/>
  <c r="C139" i="26"/>
  <c r="P139" i="26"/>
  <c r="Q138" i="26"/>
  <c r="C138" i="26"/>
  <c r="P138" i="26" s="1"/>
  <c r="Q137" i="26"/>
  <c r="C137" i="26"/>
  <c r="P137" i="26" s="1"/>
  <c r="Q136" i="26"/>
  <c r="C136" i="26"/>
  <c r="P136" i="26" s="1"/>
  <c r="Q135" i="26"/>
  <c r="C135" i="26"/>
  <c r="P135" i="26"/>
  <c r="Q134" i="26"/>
  <c r="C134" i="26"/>
  <c r="P134" i="26" s="1"/>
  <c r="Q133" i="26"/>
  <c r="C133" i="26"/>
  <c r="P133" i="26" s="1"/>
  <c r="Q132" i="26"/>
  <c r="C132" i="26"/>
  <c r="P132" i="26"/>
  <c r="Q131" i="26"/>
  <c r="C131" i="26"/>
  <c r="P131" i="26"/>
  <c r="Q130" i="26"/>
  <c r="C130" i="26"/>
  <c r="P130" i="26" s="1"/>
  <c r="Q129" i="26"/>
  <c r="C129" i="26"/>
  <c r="P129" i="26" s="1"/>
  <c r="Q128" i="26"/>
  <c r="C128" i="26"/>
  <c r="P128" i="26"/>
  <c r="Q127" i="26"/>
  <c r="C127" i="26"/>
  <c r="P127" i="26"/>
  <c r="Q126" i="26"/>
  <c r="C126" i="26"/>
  <c r="P126" i="26" s="1"/>
  <c r="Q125" i="26"/>
  <c r="C125" i="26"/>
  <c r="P125" i="26" s="1"/>
  <c r="Q124" i="26"/>
  <c r="C124" i="26"/>
  <c r="P124" i="26" s="1"/>
  <c r="Q123" i="26"/>
  <c r="C123" i="26"/>
  <c r="P123" i="26"/>
  <c r="Q122" i="26"/>
  <c r="C122" i="26"/>
  <c r="P122" i="26" s="1"/>
  <c r="Q121" i="26"/>
  <c r="C121" i="26"/>
  <c r="P121" i="26" s="1"/>
  <c r="Q120" i="26"/>
  <c r="C120" i="26"/>
  <c r="P120" i="26" s="1"/>
  <c r="Q119" i="26"/>
  <c r="C119" i="26"/>
  <c r="P119" i="26"/>
  <c r="Q118" i="26"/>
  <c r="C118" i="26"/>
  <c r="P118" i="26" s="1"/>
  <c r="Q117" i="26"/>
  <c r="C117" i="26"/>
  <c r="P117" i="26" s="1"/>
  <c r="Q116" i="26"/>
  <c r="C116" i="26"/>
  <c r="P116" i="26" s="1"/>
  <c r="Q115" i="26"/>
  <c r="C115" i="26"/>
  <c r="P115" i="26"/>
  <c r="Q114" i="26"/>
  <c r="C114" i="26"/>
  <c r="P114" i="26" s="1"/>
  <c r="Q113" i="26"/>
  <c r="C113" i="26"/>
  <c r="P113" i="26" s="1"/>
  <c r="Q112" i="26"/>
  <c r="C112" i="26"/>
  <c r="P112" i="26" s="1"/>
  <c r="Q111" i="26"/>
  <c r="C111" i="26"/>
  <c r="P111" i="26"/>
  <c r="Q110" i="26"/>
  <c r="C110" i="26"/>
  <c r="P110" i="26" s="1"/>
  <c r="Q109" i="26"/>
  <c r="C109" i="26"/>
  <c r="P109" i="26" s="1"/>
  <c r="Q108" i="26"/>
  <c r="C108" i="26"/>
  <c r="P108" i="26" s="1"/>
  <c r="Q107" i="26"/>
  <c r="C107" i="26"/>
  <c r="P107" i="26"/>
  <c r="Q106" i="26"/>
  <c r="C106" i="26"/>
  <c r="P106" i="26" s="1"/>
  <c r="Q105" i="26"/>
  <c r="C105" i="26"/>
  <c r="P105" i="26" s="1"/>
  <c r="Q104" i="26"/>
  <c r="C104" i="26"/>
  <c r="P104" i="26"/>
  <c r="Q103" i="26"/>
  <c r="C103" i="26"/>
  <c r="P103" i="26"/>
  <c r="Q102" i="26"/>
  <c r="C102" i="26"/>
  <c r="P102" i="26" s="1"/>
  <c r="Q101" i="26"/>
  <c r="C101" i="26"/>
  <c r="P101" i="26" s="1"/>
  <c r="Q100" i="26"/>
  <c r="C100" i="26"/>
  <c r="P100" i="26" s="1"/>
  <c r="Q99" i="26"/>
  <c r="C99" i="26"/>
  <c r="P99" i="26"/>
  <c r="Q98" i="26"/>
  <c r="C98" i="26"/>
  <c r="P98" i="26" s="1"/>
  <c r="Q97" i="26"/>
  <c r="C97" i="26"/>
  <c r="P97" i="26" s="1"/>
  <c r="Q96" i="26"/>
  <c r="C96" i="26"/>
  <c r="P96" i="26" s="1"/>
  <c r="Q95" i="26"/>
  <c r="C95" i="26"/>
  <c r="P95" i="26"/>
  <c r="Q94" i="26"/>
  <c r="C94" i="26"/>
  <c r="P94" i="26" s="1"/>
  <c r="Q93" i="26"/>
  <c r="C93" i="26"/>
  <c r="P93" i="26" s="1"/>
  <c r="Q92" i="26"/>
  <c r="C92" i="26"/>
  <c r="P92" i="26" s="1"/>
  <c r="Q91" i="26"/>
  <c r="C91" i="26"/>
  <c r="P91" i="26"/>
  <c r="Q90" i="26"/>
  <c r="C90" i="26"/>
  <c r="P90" i="26" s="1"/>
  <c r="Q89" i="26"/>
  <c r="C89" i="26"/>
  <c r="P89" i="26" s="1"/>
  <c r="Q88" i="26"/>
  <c r="C88" i="26"/>
  <c r="P88" i="26" s="1"/>
  <c r="Q87" i="26"/>
  <c r="C87" i="26"/>
  <c r="P87" i="26"/>
  <c r="Q86" i="26"/>
  <c r="C86" i="26"/>
  <c r="P86" i="26" s="1"/>
  <c r="Q85" i="26"/>
  <c r="C85" i="26"/>
  <c r="P85" i="26" s="1"/>
  <c r="Q84" i="26"/>
  <c r="C84" i="26"/>
  <c r="P84" i="26"/>
  <c r="Q83" i="26"/>
  <c r="C83" i="26"/>
  <c r="P83" i="26"/>
  <c r="Q82" i="26"/>
  <c r="C82" i="26"/>
  <c r="P82" i="26" s="1"/>
  <c r="Q81" i="26"/>
  <c r="C81" i="26"/>
  <c r="P81" i="26" s="1"/>
  <c r="Q80" i="26"/>
  <c r="C80" i="26"/>
  <c r="P80" i="26"/>
  <c r="Q79" i="26"/>
  <c r="C79" i="26"/>
  <c r="P79" i="26"/>
  <c r="Q78" i="26"/>
  <c r="C78" i="26"/>
  <c r="P78" i="26" s="1"/>
  <c r="Q77" i="26"/>
  <c r="C77" i="26"/>
  <c r="P77" i="26" s="1"/>
  <c r="Q76" i="26"/>
  <c r="C76" i="26"/>
  <c r="P76" i="26" s="1"/>
  <c r="Q75" i="26"/>
  <c r="C75" i="26"/>
  <c r="P75" i="26"/>
  <c r="Q74" i="26"/>
  <c r="C74" i="26"/>
  <c r="P74" i="26" s="1"/>
  <c r="Q73" i="26"/>
  <c r="C73" i="26"/>
  <c r="P73" i="26" s="1"/>
  <c r="Q72" i="26"/>
  <c r="C72" i="26"/>
  <c r="P72" i="26" s="1"/>
  <c r="Q71" i="26"/>
  <c r="C71" i="26"/>
  <c r="P71" i="26"/>
  <c r="Q70" i="26"/>
  <c r="C70" i="26"/>
  <c r="P70" i="26" s="1"/>
  <c r="Q69" i="26"/>
  <c r="C69" i="26"/>
  <c r="P69" i="26" s="1"/>
  <c r="Q68" i="26"/>
  <c r="C68" i="26"/>
  <c r="P68" i="26" s="1"/>
  <c r="Q67" i="26"/>
  <c r="C67" i="26"/>
  <c r="P67" i="26"/>
  <c r="Q66" i="26"/>
  <c r="C66" i="26"/>
  <c r="P66" i="26" s="1"/>
  <c r="Q65" i="26"/>
  <c r="C65" i="26"/>
  <c r="P65" i="26" s="1"/>
  <c r="Q64" i="26"/>
  <c r="C64" i="26"/>
  <c r="P64" i="26" s="1"/>
  <c r="Q63" i="26"/>
  <c r="C63" i="26"/>
  <c r="P63" i="26"/>
  <c r="Q62" i="26"/>
  <c r="C62" i="26"/>
  <c r="P62" i="26" s="1"/>
  <c r="Q61" i="26"/>
  <c r="C61" i="26"/>
  <c r="P61" i="26" s="1"/>
  <c r="Q60" i="26"/>
  <c r="C60" i="26"/>
  <c r="P60" i="26"/>
  <c r="Q59" i="26"/>
  <c r="C59" i="26"/>
  <c r="P59" i="26"/>
  <c r="Q58" i="26"/>
  <c r="C58" i="26"/>
  <c r="P58" i="26" s="1"/>
  <c r="Q57" i="26"/>
  <c r="C57" i="26"/>
  <c r="P57" i="26" s="1"/>
  <c r="Q56" i="26"/>
  <c r="C56" i="26"/>
  <c r="P56" i="26"/>
  <c r="Q55" i="26"/>
  <c r="C55" i="26"/>
  <c r="P55" i="26"/>
  <c r="Q54" i="26"/>
  <c r="C54" i="26"/>
  <c r="P54" i="26" s="1"/>
  <c r="Q53" i="26"/>
  <c r="C53" i="26"/>
  <c r="P53" i="26" s="1"/>
  <c r="Q52" i="26"/>
  <c r="C52" i="26"/>
  <c r="P52" i="26" s="1"/>
  <c r="Q51" i="26"/>
  <c r="C51" i="26"/>
  <c r="P51" i="26"/>
  <c r="Q50" i="26"/>
  <c r="C50" i="26"/>
  <c r="P50" i="26" s="1"/>
  <c r="Q49" i="26"/>
  <c r="C49" i="26"/>
  <c r="P49" i="26" s="1"/>
  <c r="Q48" i="26"/>
  <c r="C48" i="26"/>
  <c r="P48" i="26" s="1"/>
  <c r="Q47" i="26"/>
  <c r="C47" i="26"/>
  <c r="P47" i="26"/>
  <c r="Q46" i="26"/>
  <c r="C46" i="26"/>
  <c r="P46" i="26" s="1"/>
  <c r="C45" i="26"/>
  <c r="P45" i="26"/>
  <c r="C44" i="26"/>
  <c r="P44" i="26"/>
  <c r="C43" i="26"/>
  <c r="P43" i="26"/>
  <c r="C42" i="26"/>
  <c r="P42" i="26" s="1"/>
  <c r="C41" i="26"/>
  <c r="P41" i="26" s="1"/>
  <c r="C40" i="26"/>
  <c r="P40" i="26" s="1"/>
  <c r="C39" i="26"/>
  <c r="P39" i="26"/>
  <c r="C38" i="26"/>
  <c r="P38" i="26"/>
  <c r="C37" i="26"/>
  <c r="P37" i="26" s="1"/>
  <c r="C36" i="26"/>
  <c r="P36" i="26" s="1"/>
  <c r="C35" i="26"/>
  <c r="P35" i="26" s="1"/>
  <c r="C34" i="26"/>
  <c r="P34" i="26" s="1"/>
  <c r="C33" i="26"/>
  <c r="P33" i="26"/>
  <c r="C32" i="26"/>
  <c r="P32" i="26"/>
  <c r="C31" i="26"/>
  <c r="P31" i="26"/>
  <c r="C30" i="26"/>
  <c r="P30" i="26" s="1"/>
  <c r="C29" i="26"/>
  <c r="P29" i="26" s="1"/>
  <c r="C28" i="26"/>
  <c r="P28" i="26" s="1"/>
  <c r="C27" i="26"/>
  <c r="P27" i="26"/>
  <c r="C26" i="26"/>
  <c r="P26" i="26"/>
  <c r="C25" i="26"/>
  <c r="P25" i="26" s="1"/>
  <c r="C24" i="26"/>
  <c r="P24" i="26" s="1"/>
  <c r="C23" i="26"/>
  <c r="P23" i="26" s="1"/>
  <c r="E22" i="26"/>
  <c r="C22" i="26"/>
  <c r="P22" i="26"/>
  <c r="E21" i="26"/>
  <c r="C21" i="26"/>
  <c r="P21" i="26"/>
  <c r="E20" i="26"/>
  <c r="C20" i="26"/>
  <c r="P20" i="26"/>
  <c r="A20" i="26"/>
  <c r="E19" i="26"/>
  <c r="C19" i="26"/>
  <c r="P19" i="26"/>
  <c r="A19" i="26"/>
  <c r="E18" i="26"/>
  <c r="C18" i="26"/>
  <c r="P18" i="26" s="1"/>
  <c r="A18" i="26"/>
  <c r="E17" i="26"/>
  <c r="C17" i="26"/>
  <c r="P17" i="26" s="1"/>
  <c r="A17" i="26"/>
  <c r="E16" i="26"/>
  <c r="C16" i="26"/>
  <c r="P16" i="26"/>
  <c r="A16" i="26"/>
  <c r="AN14" i="26"/>
  <c r="AL14" i="26"/>
  <c r="AJ14" i="26"/>
  <c r="AH14" i="26"/>
  <c r="AF14" i="26"/>
  <c r="AD14" i="26"/>
  <c r="AB14" i="26"/>
  <c r="I10" i="26"/>
  <c r="I225" i="26"/>
  <c r="I9" i="26"/>
  <c r="I224" i="26"/>
  <c r="I8" i="26"/>
  <c r="I223" i="26"/>
  <c r="I7" i="26"/>
  <c r="I222" i="26" s="1"/>
  <c r="I6" i="26"/>
  <c r="I221" i="26"/>
  <c r="I5" i="26"/>
  <c r="I220" i="26"/>
  <c r="H5" i="26"/>
  <c r="H6" i="26"/>
  <c r="H7" i="26" s="1"/>
  <c r="H8" i="26" s="1"/>
  <c r="H9" i="26" s="1"/>
  <c r="H10" i="26" s="1"/>
  <c r="I4" i="26"/>
  <c r="I219" i="26" s="1"/>
  <c r="H220" i="25"/>
  <c r="H221" i="25"/>
  <c r="H222" i="25"/>
  <c r="H223" i="25" s="1"/>
  <c r="H224" i="25" s="1"/>
  <c r="H225" i="25" s="1"/>
  <c r="M216" i="25"/>
  <c r="Q215" i="25"/>
  <c r="C215" i="25"/>
  <c r="P215" i="25"/>
  <c r="Q214" i="25"/>
  <c r="C214" i="25"/>
  <c r="P214" i="25"/>
  <c r="Q213" i="25"/>
  <c r="C213" i="25"/>
  <c r="P213" i="25" s="1"/>
  <c r="Q212" i="25"/>
  <c r="C212" i="25"/>
  <c r="P212" i="25" s="1"/>
  <c r="Q211" i="25"/>
  <c r="C211" i="25"/>
  <c r="P211" i="25"/>
  <c r="Q210" i="25"/>
  <c r="C210" i="25"/>
  <c r="P210" i="25"/>
  <c r="Q209" i="25"/>
  <c r="C209" i="25"/>
  <c r="P209" i="25"/>
  <c r="Q208" i="25"/>
  <c r="C208" i="25"/>
  <c r="P208" i="25" s="1"/>
  <c r="Q207" i="25"/>
  <c r="C207" i="25"/>
  <c r="P207" i="25"/>
  <c r="Q206" i="25"/>
  <c r="C206" i="25"/>
  <c r="P206" i="25"/>
  <c r="Q205" i="25"/>
  <c r="C205" i="25"/>
  <c r="P205" i="25"/>
  <c r="Q204" i="25"/>
  <c r="C204" i="25"/>
  <c r="P204" i="25" s="1"/>
  <c r="Q203" i="25"/>
  <c r="C203" i="25"/>
  <c r="P203" i="25"/>
  <c r="Q202" i="25"/>
  <c r="C202" i="25"/>
  <c r="P202" i="25"/>
  <c r="Q201" i="25"/>
  <c r="C201" i="25"/>
  <c r="P201" i="25"/>
  <c r="Q200" i="25"/>
  <c r="C200" i="25"/>
  <c r="P200" i="25" s="1"/>
  <c r="Q199" i="25"/>
  <c r="C199" i="25"/>
  <c r="P199" i="25"/>
  <c r="Q198" i="25"/>
  <c r="C198" i="25"/>
  <c r="P198" i="25"/>
  <c r="Q197" i="25"/>
  <c r="C197" i="25"/>
  <c r="P197" i="25"/>
  <c r="Q196" i="25"/>
  <c r="C196" i="25"/>
  <c r="P196" i="25" s="1"/>
  <c r="Q195" i="25"/>
  <c r="C195" i="25"/>
  <c r="P195" i="25"/>
  <c r="Q194" i="25"/>
  <c r="C194" i="25"/>
  <c r="P194" i="25"/>
  <c r="Q193" i="25"/>
  <c r="C193" i="25"/>
  <c r="P193" i="25" s="1"/>
  <c r="Q192" i="25"/>
  <c r="C192" i="25"/>
  <c r="P192" i="25" s="1"/>
  <c r="Q191" i="25"/>
  <c r="C191" i="25"/>
  <c r="P191" i="25"/>
  <c r="Q190" i="25"/>
  <c r="C190" i="25"/>
  <c r="P190" i="25"/>
  <c r="Q189" i="25"/>
  <c r="C189" i="25"/>
  <c r="P189" i="25"/>
  <c r="Q188" i="25"/>
  <c r="C188" i="25"/>
  <c r="P188" i="25" s="1"/>
  <c r="Q187" i="25"/>
  <c r="C187" i="25"/>
  <c r="P187" i="25"/>
  <c r="Q186" i="25"/>
  <c r="C186" i="25"/>
  <c r="P186" i="25"/>
  <c r="Q185" i="25"/>
  <c r="C185" i="25"/>
  <c r="P185" i="25" s="1"/>
  <c r="Q184" i="25"/>
  <c r="C184" i="25"/>
  <c r="P184" i="25" s="1"/>
  <c r="Q183" i="25"/>
  <c r="C183" i="25"/>
  <c r="P183" i="25"/>
  <c r="Q182" i="25"/>
  <c r="C182" i="25"/>
  <c r="P182" i="25" s="1"/>
  <c r="Q181" i="25"/>
  <c r="C181" i="25"/>
  <c r="P181" i="25"/>
  <c r="Q180" i="25"/>
  <c r="C180" i="25"/>
  <c r="P180" i="25" s="1"/>
  <c r="Q179" i="25"/>
  <c r="C179" i="25"/>
  <c r="P179" i="25"/>
  <c r="Q178" i="25"/>
  <c r="C178" i="25"/>
  <c r="P178" i="25"/>
  <c r="Q177" i="25"/>
  <c r="C177" i="25"/>
  <c r="P177" i="25" s="1"/>
  <c r="Q176" i="25"/>
  <c r="C176" i="25"/>
  <c r="P176" i="25" s="1"/>
  <c r="Q175" i="25"/>
  <c r="C175" i="25"/>
  <c r="P175" i="25"/>
  <c r="Q174" i="25"/>
  <c r="C174" i="25"/>
  <c r="P174" i="25" s="1"/>
  <c r="Q173" i="25"/>
  <c r="C173" i="25"/>
  <c r="P173" i="25"/>
  <c r="Q172" i="25"/>
  <c r="C172" i="25"/>
  <c r="P172" i="25" s="1"/>
  <c r="Q171" i="25"/>
  <c r="C171" i="25"/>
  <c r="P171" i="25"/>
  <c r="Q170" i="25"/>
  <c r="C170" i="25"/>
  <c r="P170" i="25"/>
  <c r="Q169" i="25"/>
  <c r="C169" i="25"/>
  <c r="P169" i="25" s="1"/>
  <c r="Q168" i="25"/>
  <c r="C168" i="25"/>
  <c r="P168" i="25" s="1"/>
  <c r="Q167" i="25"/>
  <c r="C167" i="25"/>
  <c r="P167" i="25"/>
  <c r="Q166" i="25"/>
  <c r="C166" i="25"/>
  <c r="P166" i="25"/>
  <c r="Q165" i="25"/>
  <c r="C165" i="25"/>
  <c r="P165" i="25" s="1"/>
  <c r="Q164" i="25"/>
  <c r="C164" i="25"/>
  <c r="P164" i="25" s="1"/>
  <c r="Q163" i="25"/>
  <c r="C163" i="25"/>
  <c r="P163" i="25"/>
  <c r="Q162" i="25"/>
  <c r="C162" i="25"/>
  <c r="P162" i="25"/>
  <c r="Q161" i="25"/>
  <c r="C161" i="25"/>
  <c r="P161" i="25"/>
  <c r="Q160" i="25"/>
  <c r="C160" i="25"/>
  <c r="P160" i="25" s="1"/>
  <c r="Q159" i="25"/>
  <c r="C159" i="25"/>
  <c r="P159" i="25"/>
  <c r="Q158" i="25"/>
  <c r="C158" i="25"/>
  <c r="P158" i="25" s="1"/>
  <c r="Q157" i="25"/>
  <c r="C157" i="25"/>
  <c r="P157" i="25"/>
  <c r="Q156" i="25"/>
  <c r="C156" i="25"/>
  <c r="P156" i="25" s="1"/>
  <c r="Q155" i="25"/>
  <c r="C155" i="25"/>
  <c r="P155" i="25"/>
  <c r="Q154" i="25"/>
  <c r="C154" i="25"/>
  <c r="P154" i="25"/>
  <c r="Q153" i="25"/>
  <c r="C153" i="25"/>
  <c r="P153" i="25"/>
  <c r="Q152" i="25"/>
  <c r="C152" i="25"/>
  <c r="P152" i="25" s="1"/>
  <c r="Q151" i="25"/>
  <c r="C151" i="25"/>
  <c r="P151" i="25"/>
  <c r="Q150" i="25"/>
  <c r="C150" i="25"/>
  <c r="P150" i="25" s="1"/>
  <c r="Q149" i="25"/>
  <c r="C149" i="25"/>
  <c r="P149" i="25"/>
  <c r="Q148" i="25"/>
  <c r="C148" i="25"/>
  <c r="P148" i="25" s="1"/>
  <c r="Q147" i="25"/>
  <c r="C147" i="25"/>
  <c r="P147" i="25"/>
  <c r="Q146" i="25"/>
  <c r="C146" i="25"/>
  <c r="P146" i="25"/>
  <c r="Q145" i="25"/>
  <c r="C145" i="25"/>
  <c r="P145" i="25" s="1"/>
  <c r="Q144" i="25"/>
  <c r="C144" i="25"/>
  <c r="P144" i="25" s="1"/>
  <c r="Q143" i="25"/>
  <c r="C143" i="25"/>
  <c r="P143" i="25"/>
  <c r="Q142" i="25"/>
  <c r="C142" i="25"/>
  <c r="P142" i="25" s="1"/>
  <c r="Q141" i="25"/>
  <c r="C141" i="25"/>
  <c r="P141" i="25"/>
  <c r="Q140" i="25"/>
  <c r="C140" i="25"/>
  <c r="P140" i="25" s="1"/>
  <c r="Q139" i="25"/>
  <c r="C139" i="25"/>
  <c r="P139" i="25"/>
  <c r="Q138" i="25"/>
  <c r="C138" i="25"/>
  <c r="P138" i="25"/>
  <c r="Q137" i="25"/>
  <c r="C137" i="25"/>
  <c r="P137" i="25" s="1"/>
  <c r="Q136" i="25"/>
  <c r="C136" i="25"/>
  <c r="P136" i="25" s="1"/>
  <c r="Q135" i="25"/>
  <c r="C135" i="25"/>
  <c r="P135" i="25"/>
  <c r="Q134" i="25"/>
  <c r="C134" i="25"/>
  <c r="P134" i="25" s="1"/>
  <c r="Q133" i="25"/>
  <c r="C133" i="25"/>
  <c r="P133" i="25"/>
  <c r="Q132" i="25"/>
  <c r="C132" i="25"/>
  <c r="P132" i="25" s="1"/>
  <c r="Q131" i="25"/>
  <c r="C131" i="25"/>
  <c r="P131" i="25"/>
  <c r="Q130" i="25"/>
  <c r="C130" i="25"/>
  <c r="P130" i="25"/>
  <c r="Q129" i="25"/>
  <c r="C129" i="25"/>
  <c r="P129" i="25" s="1"/>
  <c r="Q128" i="25"/>
  <c r="C128" i="25"/>
  <c r="P128" i="25" s="1"/>
  <c r="Q127" i="25"/>
  <c r="C127" i="25"/>
  <c r="P127" i="25"/>
  <c r="Q126" i="25"/>
  <c r="C126" i="25"/>
  <c r="P126" i="25"/>
  <c r="Q125" i="25"/>
  <c r="C125" i="25"/>
  <c r="P125" i="25"/>
  <c r="Q124" i="25"/>
  <c r="C124" i="25"/>
  <c r="P124" i="25" s="1"/>
  <c r="Q123" i="25"/>
  <c r="C123" i="25"/>
  <c r="P123" i="25"/>
  <c r="Q122" i="25"/>
  <c r="C122" i="25"/>
  <c r="P122" i="25"/>
  <c r="Q121" i="25"/>
  <c r="C121" i="25"/>
  <c r="P121" i="25" s="1"/>
  <c r="Q120" i="25"/>
  <c r="C120" i="25"/>
  <c r="P120" i="25" s="1"/>
  <c r="Q119" i="25"/>
  <c r="C119" i="25"/>
  <c r="P119" i="25"/>
  <c r="Q118" i="25"/>
  <c r="C118" i="25"/>
  <c r="P118" i="25"/>
  <c r="Q117" i="25"/>
  <c r="C117" i="25"/>
  <c r="P117" i="25"/>
  <c r="Q116" i="25"/>
  <c r="C116" i="25"/>
  <c r="P116" i="25" s="1"/>
  <c r="Q115" i="25"/>
  <c r="C115" i="25"/>
  <c r="P115" i="25" s="1"/>
  <c r="Q114" i="25"/>
  <c r="C114" i="25"/>
  <c r="P114" i="25"/>
  <c r="Q113" i="25"/>
  <c r="C113" i="25"/>
  <c r="P113" i="25"/>
  <c r="Q112" i="25"/>
  <c r="C112" i="25"/>
  <c r="P112" i="25" s="1"/>
  <c r="Q111" i="25"/>
  <c r="C111" i="25"/>
  <c r="P111" i="25"/>
  <c r="Q110" i="25"/>
  <c r="C110" i="25"/>
  <c r="P110" i="25" s="1"/>
  <c r="Q109" i="25"/>
  <c r="C109" i="25"/>
  <c r="P109" i="25"/>
  <c r="Q108" i="25"/>
  <c r="C108" i="25"/>
  <c r="P108" i="25" s="1"/>
  <c r="Q107" i="25"/>
  <c r="C107" i="25"/>
  <c r="P107" i="25" s="1"/>
  <c r="Q106" i="25"/>
  <c r="C106" i="25"/>
  <c r="P106" i="25"/>
  <c r="Q105" i="25"/>
  <c r="C105" i="25"/>
  <c r="P105" i="25"/>
  <c r="Q104" i="25"/>
  <c r="C104" i="25"/>
  <c r="P104" i="25" s="1"/>
  <c r="Q103" i="25"/>
  <c r="C103" i="25"/>
  <c r="P103" i="25"/>
  <c r="Q102" i="25"/>
  <c r="C102" i="25"/>
  <c r="P102" i="25" s="1"/>
  <c r="Q101" i="25"/>
  <c r="C101" i="25"/>
  <c r="P101" i="25"/>
  <c r="Q100" i="25"/>
  <c r="C100" i="25"/>
  <c r="P100" i="25" s="1"/>
  <c r="Q99" i="25"/>
  <c r="C99" i="25"/>
  <c r="P99" i="25" s="1"/>
  <c r="Q98" i="25"/>
  <c r="C98" i="25"/>
  <c r="P98" i="25"/>
  <c r="Q97" i="25"/>
  <c r="C97" i="25"/>
  <c r="P97" i="25" s="1"/>
  <c r="Q96" i="25"/>
  <c r="C96" i="25"/>
  <c r="P96" i="25" s="1"/>
  <c r="Q95" i="25"/>
  <c r="C95" i="25"/>
  <c r="P95" i="25"/>
  <c r="Q94" i="25"/>
  <c r="C94" i="25"/>
  <c r="P94" i="25" s="1"/>
  <c r="Q93" i="25"/>
  <c r="C93" i="25"/>
  <c r="P93" i="25"/>
  <c r="Q92" i="25"/>
  <c r="C92" i="25"/>
  <c r="P92" i="25" s="1"/>
  <c r="Q91" i="25"/>
  <c r="C91" i="25"/>
  <c r="P91" i="25" s="1"/>
  <c r="Q90" i="25"/>
  <c r="C90" i="25"/>
  <c r="P90" i="25"/>
  <c r="Q89" i="25"/>
  <c r="C89" i="25"/>
  <c r="P89" i="25" s="1"/>
  <c r="Q88" i="25"/>
  <c r="C88" i="25"/>
  <c r="P88" i="25" s="1"/>
  <c r="Q87" i="25"/>
  <c r="C87" i="25"/>
  <c r="P87" i="25"/>
  <c r="Q86" i="25"/>
  <c r="C86" i="25"/>
  <c r="P86" i="25" s="1"/>
  <c r="Q85" i="25"/>
  <c r="C85" i="25"/>
  <c r="P85" i="25"/>
  <c r="Q84" i="25"/>
  <c r="C84" i="25"/>
  <c r="P84" i="25" s="1"/>
  <c r="Q83" i="25"/>
  <c r="C83" i="25"/>
  <c r="P83" i="25"/>
  <c r="Q82" i="25"/>
  <c r="C82" i="25"/>
  <c r="P82" i="25" s="1"/>
  <c r="Q81" i="25"/>
  <c r="C81" i="25"/>
  <c r="P81" i="25" s="1"/>
  <c r="Q80" i="25"/>
  <c r="C80" i="25"/>
  <c r="P80" i="25" s="1"/>
  <c r="Q79" i="25"/>
  <c r="C79" i="25"/>
  <c r="P79" i="25"/>
  <c r="Q78" i="25"/>
  <c r="C78" i="25"/>
  <c r="P78" i="25" s="1"/>
  <c r="Q77" i="25"/>
  <c r="C77" i="25"/>
  <c r="P77" i="25"/>
  <c r="Q76" i="25"/>
  <c r="C76" i="25"/>
  <c r="P76" i="25" s="1"/>
  <c r="Q75" i="25"/>
  <c r="C75" i="25"/>
  <c r="P75" i="25" s="1"/>
  <c r="Q74" i="25"/>
  <c r="C74" i="25"/>
  <c r="P74" i="25"/>
  <c r="Q73" i="25"/>
  <c r="C73" i="25"/>
  <c r="P73" i="25" s="1"/>
  <c r="Q72" i="25"/>
  <c r="C72" i="25"/>
  <c r="P72" i="25" s="1"/>
  <c r="Q71" i="25"/>
  <c r="C71" i="25"/>
  <c r="P71" i="25"/>
  <c r="Q70" i="25"/>
  <c r="C70" i="25"/>
  <c r="P70" i="25"/>
  <c r="Q69" i="25"/>
  <c r="C69" i="25"/>
  <c r="P69" i="25"/>
  <c r="Q68" i="25"/>
  <c r="C68" i="25"/>
  <c r="P68" i="25" s="1"/>
  <c r="Q67" i="25"/>
  <c r="C67" i="25"/>
  <c r="P67" i="25" s="1"/>
  <c r="Q66" i="25"/>
  <c r="C66" i="25"/>
  <c r="P66" i="25"/>
  <c r="Q65" i="25"/>
  <c r="C65" i="25"/>
  <c r="P65" i="25"/>
  <c r="Q64" i="25"/>
  <c r="C64" i="25"/>
  <c r="P64" i="25" s="1"/>
  <c r="Q63" i="25"/>
  <c r="C63" i="25"/>
  <c r="P63" i="25"/>
  <c r="Q62" i="25"/>
  <c r="C62" i="25"/>
  <c r="P62" i="25" s="1"/>
  <c r="Q61" i="25"/>
  <c r="C61" i="25"/>
  <c r="P61" i="25"/>
  <c r="Q60" i="25"/>
  <c r="C60" i="25"/>
  <c r="P60" i="25" s="1"/>
  <c r="Q59" i="25"/>
  <c r="C59" i="25"/>
  <c r="P59" i="25" s="1"/>
  <c r="Q58" i="25"/>
  <c r="C58" i="25"/>
  <c r="P58" i="25"/>
  <c r="Q57" i="25"/>
  <c r="C57" i="25"/>
  <c r="P57" i="25"/>
  <c r="Q56" i="25"/>
  <c r="C56" i="25"/>
  <c r="P56" i="25" s="1"/>
  <c r="Q55" i="25"/>
  <c r="C55" i="25"/>
  <c r="P55" i="25"/>
  <c r="Q54" i="25"/>
  <c r="C54" i="25"/>
  <c r="P54" i="25" s="1"/>
  <c r="Q53" i="25"/>
  <c r="C53" i="25"/>
  <c r="P53" i="25"/>
  <c r="Q52" i="25"/>
  <c r="C52" i="25"/>
  <c r="P52" i="25" s="1"/>
  <c r="Q51" i="25"/>
  <c r="C51" i="25"/>
  <c r="P51" i="25" s="1"/>
  <c r="Q50" i="25"/>
  <c r="C50" i="25"/>
  <c r="P50" i="25"/>
  <c r="Q49" i="25"/>
  <c r="C49" i="25"/>
  <c r="P49" i="25" s="1"/>
  <c r="Q48" i="25"/>
  <c r="C48" i="25"/>
  <c r="P48" i="25" s="1"/>
  <c r="Q47" i="25"/>
  <c r="C47" i="25"/>
  <c r="P47" i="25"/>
  <c r="Q46" i="25"/>
  <c r="C46" i="25"/>
  <c r="P46" i="25" s="1"/>
  <c r="C45" i="25"/>
  <c r="P45" i="25" s="1"/>
  <c r="C44" i="25"/>
  <c r="P44" i="25" s="1"/>
  <c r="C43" i="25"/>
  <c r="P43" i="25" s="1"/>
  <c r="C42" i="25"/>
  <c r="P42" i="25"/>
  <c r="C41" i="25"/>
  <c r="P41" i="25" s="1"/>
  <c r="C40" i="25"/>
  <c r="P40" i="25"/>
  <c r="C39" i="25"/>
  <c r="P39" i="25"/>
  <c r="C38" i="25"/>
  <c r="P38" i="25"/>
  <c r="C37" i="25"/>
  <c r="P37" i="25"/>
  <c r="C36" i="25"/>
  <c r="P36" i="25"/>
  <c r="C35" i="25"/>
  <c r="P35" i="25" s="1"/>
  <c r="C34" i="25"/>
  <c r="P34" i="25"/>
  <c r="C33" i="25"/>
  <c r="P33" i="25"/>
  <c r="C32" i="25"/>
  <c r="P32" i="25"/>
  <c r="C31" i="25"/>
  <c r="P31" i="25"/>
  <c r="C30" i="25"/>
  <c r="P30" i="25"/>
  <c r="C29" i="25"/>
  <c r="P29" i="25" s="1"/>
  <c r="C28" i="25"/>
  <c r="P28" i="25"/>
  <c r="C27" i="25"/>
  <c r="P27" i="25"/>
  <c r="C26" i="25"/>
  <c r="P26" i="25"/>
  <c r="C25" i="25"/>
  <c r="P25" i="25"/>
  <c r="C24" i="25"/>
  <c r="P24" i="25"/>
  <c r="C23" i="25"/>
  <c r="P23" i="25" s="1"/>
  <c r="E22" i="25"/>
  <c r="C22" i="25"/>
  <c r="P22" i="25" s="1"/>
  <c r="E21" i="25"/>
  <c r="C21" i="25"/>
  <c r="P21" i="25"/>
  <c r="E20" i="25"/>
  <c r="C20" i="25"/>
  <c r="P20" i="25"/>
  <c r="A20" i="25"/>
  <c r="E19" i="25"/>
  <c r="C19" i="25"/>
  <c r="P19" i="25" s="1"/>
  <c r="A19" i="25"/>
  <c r="E18" i="25"/>
  <c r="C18" i="25"/>
  <c r="P18" i="25" s="1"/>
  <c r="A18" i="25"/>
  <c r="E17" i="25"/>
  <c r="C17" i="25"/>
  <c r="P17" i="25"/>
  <c r="A17" i="25"/>
  <c r="E16" i="25"/>
  <c r="C16" i="25"/>
  <c r="P16" i="25" s="1"/>
  <c r="A16" i="25"/>
  <c r="AN14" i="25"/>
  <c r="AL14" i="25"/>
  <c r="AJ14" i="25"/>
  <c r="AH14" i="25"/>
  <c r="AF14" i="25"/>
  <c r="AD14" i="25"/>
  <c r="AB14" i="25"/>
  <c r="I10" i="25"/>
  <c r="I225" i="25"/>
  <c r="I9" i="25"/>
  <c r="I224" i="25" s="1"/>
  <c r="I8" i="25"/>
  <c r="I223" i="25" s="1"/>
  <c r="I7" i="25"/>
  <c r="I222" i="25" s="1"/>
  <c r="I6" i="25"/>
  <c r="I221" i="25" s="1"/>
  <c r="I5" i="25"/>
  <c r="I220" i="25"/>
  <c r="H5" i="25"/>
  <c r="H6" i="25"/>
  <c r="H7" i="25"/>
  <c r="H8" i="25" s="1"/>
  <c r="H9" i="25" s="1"/>
  <c r="H10" i="25" s="1"/>
  <c r="I4" i="25"/>
  <c r="I219" i="25" s="1"/>
  <c r="G11" i="18"/>
  <c r="B11" i="18"/>
  <c r="B10" i="18"/>
  <c r="B9" i="18"/>
  <c r="B8" i="18"/>
  <c r="B7" i="18"/>
  <c r="B6" i="18"/>
  <c r="B5" i="18"/>
  <c r="G11" i="17"/>
  <c r="B11" i="17"/>
  <c r="B10" i="17"/>
  <c r="B9" i="17"/>
  <c r="B8" i="17"/>
  <c r="B7" i="17"/>
  <c r="B6" i="17"/>
  <c r="B5" i="17"/>
  <c r="G11" i="16"/>
  <c r="B11" i="16"/>
  <c r="B10" i="16"/>
  <c r="B9" i="16"/>
  <c r="B8" i="16"/>
  <c r="B7" i="16"/>
  <c r="B6" i="16"/>
  <c r="B5" i="16"/>
  <c r="G11" i="15"/>
  <c r="B11" i="15"/>
  <c r="B10" i="15"/>
  <c r="B9" i="15"/>
  <c r="B8" i="15"/>
  <c r="B7" i="15"/>
  <c r="B6" i="15"/>
  <c r="B5" i="15"/>
  <c r="G11" i="14"/>
  <c r="B11" i="14"/>
  <c r="B10" i="14"/>
  <c r="B9" i="14"/>
  <c r="B8" i="14"/>
  <c r="B7" i="14"/>
  <c r="B6" i="14"/>
  <c r="B5" i="14"/>
  <c r="G11" i="13"/>
  <c r="B11" i="13"/>
  <c r="B10" i="13"/>
  <c r="B9" i="13"/>
  <c r="B8" i="13"/>
  <c r="B7" i="13"/>
  <c r="B6" i="13"/>
  <c r="B5" i="13"/>
  <c r="G11" i="12"/>
  <c r="B11" i="12"/>
  <c r="B10" i="12"/>
  <c r="B9" i="12"/>
  <c r="B8" i="12"/>
  <c r="B7" i="12"/>
  <c r="B6" i="12"/>
  <c r="B5" i="12"/>
  <c r="G11" i="11"/>
  <c r="B11" i="11"/>
  <c r="B10" i="11"/>
  <c r="B9" i="11"/>
  <c r="B8" i="11"/>
  <c r="B7" i="11"/>
  <c r="B6" i="11"/>
  <c r="B5" i="11"/>
  <c r="G11" i="10"/>
  <c r="B11" i="10"/>
  <c r="B10" i="10"/>
  <c r="B9" i="10"/>
  <c r="B8" i="10"/>
  <c r="B7" i="10"/>
  <c r="B6" i="10"/>
  <c r="B5" i="10"/>
  <c r="H220" i="24"/>
  <c r="H221" i="24"/>
  <c r="H222" i="24"/>
  <c r="H223" i="24"/>
  <c r="H224" i="24"/>
  <c r="H225" i="24"/>
  <c r="M216" i="24"/>
  <c r="Q215" i="24"/>
  <c r="C215" i="24"/>
  <c r="P215" i="24" s="1"/>
  <c r="Q214" i="24"/>
  <c r="C214" i="24"/>
  <c r="P214" i="24"/>
  <c r="Q213" i="24"/>
  <c r="C213" i="24"/>
  <c r="P213" i="24"/>
  <c r="Q212" i="24"/>
  <c r="C212" i="24"/>
  <c r="P212" i="24"/>
  <c r="Q211" i="24"/>
  <c r="C211" i="24"/>
  <c r="P211" i="24" s="1"/>
  <c r="Q210" i="24"/>
  <c r="C210" i="24"/>
  <c r="P210" i="24"/>
  <c r="Q209" i="24"/>
  <c r="C209" i="24"/>
  <c r="P209" i="24"/>
  <c r="Q208" i="24"/>
  <c r="C208" i="24"/>
  <c r="P208" i="24" s="1"/>
  <c r="Q207" i="24"/>
  <c r="C207" i="24"/>
  <c r="P207" i="24" s="1"/>
  <c r="Q206" i="24"/>
  <c r="C206" i="24"/>
  <c r="P206" i="24"/>
  <c r="Q205" i="24"/>
  <c r="C205" i="24"/>
  <c r="P205" i="24"/>
  <c r="Q204" i="24"/>
  <c r="C204" i="24"/>
  <c r="P204" i="24"/>
  <c r="Q203" i="24"/>
  <c r="C203" i="24"/>
  <c r="P203" i="24" s="1"/>
  <c r="Q202" i="24"/>
  <c r="C202" i="24"/>
  <c r="P202" i="24"/>
  <c r="Q201" i="24"/>
  <c r="C201" i="24"/>
  <c r="P201" i="24"/>
  <c r="Q200" i="24"/>
  <c r="C200" i="24"/>
  <c r="P200" i="24"/>
  <c r="Q199" i="24"/>
  <c r="C199" i="24"/>
  <c r="P199" i="24" s="1"/>
  <c r="Q198" i="24"/>
  <c r="C198" i="24"/>
  <c r="P198" i="24"/>
  <c r="Q197" i="24"/>
  <c r="C197" i="24"/>
  <c r="P197" i="24"/>
  <c r="Q196" i="24"/>
  <c r="C196" i="24"/>
  <c r="P196" i="24"/>
  <c r="Q195" i="24"/>
  <c r="C195" i="24"/>
  <c r="P195" i="24" s="1"/>
  <c r="Q194" i="24"/>
  <c r="C194" i="24"/>
  <c r="P194" i="24"/>
  <c r="Q193" i="24"/>
  <c r="C193" i="24"/>
  <c r="P193" i="24"/>
  <c r="Q192" i="24"/>
  <c r="C192" i="24"/>
  <c r="P192" i="24"/>
  <c r="Q191" i="24"/>
  <c r="C191" i="24"/>
  <c r="P191" i="24" s="1"/>
  <c r="Q190" i="24"/>
  <c r="C190" i="24"/>
  <c r="P190" i="24"/>
  <c r="Q189" i="24"/>
  <c r="C189" i="24"/>
  <c r="P189" i="24"/>
  <c r="Q188" i="24"/>
  <c r="C188" i="24"/>
  <c r="P188" i="24" s="1"/>
  <c r="Q187" i="24"/>
  <c r="C187" i="24"/>
  <c r="P187" i="24" s="1"/>
  <c r="Q186" i="24"/>
  <c r="C186" i="24"/>
  <c r="P186" i="24"/>
  <c r="Q185" i="24"/>
  <c r="C185" i="24"/>
  <c r="P185" i="24"/>
  <c r="Q184" i="24"/>
  <c r="C184" i="24"/>
  <c r="P184" i="24"/>
  <c r="Q183" i="24"/>
  <c r="C183" i="24"/>
  <c r="P183" i="24" s="1"/>
  <c r="Q182" i="24"/>
  <c r="C182" i="24"/>
  <c r="P182" i="24"/>
  <c r="Q181" i="24"/>
  <c r="C181" i="24"/>
  <c r="P181" i="24"/>
  <c r="Q180" i="24"/>
  <c r="C180" i="24"/>
  <c r="P180" i="24"/>
  <c r="Q179" i="24"/>
  <c r="C179" i="24"/>
  <c r="P179" i="24" s="1"/>
  <c r="Q178" i="24"/>
  <c r="C178" i="24"/>
  <c r="P178" i="24"/>
  <c r="Q177" i="24"/>
  <c r="C177" i="24"/>
  <c r="P177" i="24"/>
  <c r="Q176" i="24"/>
  <c r="C176" i="24"/>
  <c r="P176" i="24" s="1"/>
  <c r="Q175" i="24"/>
  <c r="C175" i="24"/>
  <c r="P175" i="24" s="1"/>
  <c r="Q174" i="24"/>
  <c r="C174" i="24"/>
  <c r="P174" i="24"/>
  <c r="Q173" i="24"/>
  <c r="C173" i="24"/>
  <c r="P173" i="24"/>
  <c r="Q172" i="24"/>
  <c r="C172" i="24"/>
  <c r="P172" i="24" s="1"/>
  <c r="Q171" i="24"/>
  <c r="C171" i="24"/>
  <c r="P171" i="24" s="1"/>
  <c r="Q170" i="24"/>
  <c r="C170" i="24"/>
  <c r="P170" i="24"/>
  <c r="Q169" i="24"/>
  <c r="C169" i="24"/>
  <c r="P169" i="24"/>
  <c r="Q168" i="24"/>
  <c r="C168" i="24"/>
  <c r="P168" i="24"/>
  <c r="Q167" i="24"/>
  <c r="C167" i="24"/>
  <c r="P167" i="24" s="1"/>
  <c r="Q166" i="24"/>
  <c r="C166" i="24"/>
  <c r="P166" i="24"/>
  <c r="Q165" i="24"/>
  <c r="C165" i="24"/>
  <c r="P165" i="24"/>
  <c r="Q164" i="24"/>
  <c r="C164" i="24"/>
  <c r="P164" i="24"/>
  <c r="Q163" i="24"/>
  <c r="C163" i="24"/>
  <c r="P163" i="24" s="1"/>
  <c r="Q162" i="24"/>
  <c r="C162" i="24"/>
  <c r="P162" i="24"/>
  <c r="Q161" i="24"/>
  <c r="C161" i="24"/>
  <c r="P161" i="24"/>
  <c r="Q160" i="24"/>
  <c r="C160" i="24"/>
  <c r="P160" i="24" s="1"/>
  <c r="Q159" i="24"/>
  <c r="C159" i="24"/>
  <c r="P159" i="24" s="1"/>
  <c r="Q158" i="24"/>
  <c r="C158" i="24"/>
  <c r="P158" i="24"/>
  <c r="Q157" i="24"/>
  <c r="C157" i="24"/>
  <c r="P157" i="24"/>
  <c r="Q156" i="24"/>
  <c r="C156" i="24"/>
  <c r="P156" i="24"/>
  <c r="Q155" i="24"/>
  <c r="C155" i="24"/>
  <c r="P155" i="24" s="1"/>
  <c r="Q154" i="24"/>
  <c r="C154" i="24"/>
  <c r="P154" i="24"/>
  <c r="Q153" i="24"/>
  <c r="C153" i="24"/>
  <c r="P153" i="24"/>
  <c r="Q152" i="24"/>
  <c r="C152" i="24"/>
  <c r="P152" i="24"/>
  <c r="Q151" i="24"/>
  <c r="C151" i="24"/>
  <c r="P151" i="24" s="1"/>
  <c r="Q150" i="24"/>
  <c r="C150" i="24"/>
  <c r="P150" i="24"/>
  <c r="Q149" i="24"/>
  <c r="C149" i="24"/>
  <c r="P149" i="24"/>
  <c r="Q148" i="24"/>
  <c r="C148" i="24"/>
  <c r="P148" i="24"/>
  <c r="Q147" i="24"/>
  <c r="C147" i="24"/>
  <c r="P147" i="24" s="1"/>
  <c r="Q146" i="24"/>
  <c r="C146" i="24"/>
  <c r="P146" i="24"/>
  <c r="Q145" i="24"/>
  <c r="C145" i="24"/>
  <c r="P145" i="24"/>
  <c r="Q144" i="24"/>
  <c r="C144" i="24"/>
  <c r="P144" i="24"/>
  <c r="Q143" i="24"/>
  <c r="C143" i="24"/>
  <c r="P143" i="24" s="1"/>
  <c r="Q142" i="24"/>
  <c r="C142" i="24"/>
  <c r="P142" i="24"/>
  <c r="Q141" i="24"/>
  <c r="C141" i="24"/>
  <c r="P141" i="24"/>
  <c r="Q140" i="24"/>
  <c r="C140" i="24"/>
  <c r="P140" i="24" s="1"/>
  <c r="Q139" i="24"/>
  <c r="C139" i="24"/>
  <c r="P139" i="24" s="1"/>
  <c r="Q138" i="24"/>
  <c r="C138" i="24"/>
  <c r="P138" i="24"/>
  <c r="Q137" i="24"/>
  <c r="C137" i="24"/>
  <c r="P137" i="24"/>
  <c r="Q136" i="24"/>
  <c r="C136" i="24"/>
  <c r="P136" i="24"/>
  <c r="Q135" i="24"/>
  <c r="C135" i="24"/>
  <c r="P135" i="24" s="1"/>
  <c r="Q134" i="24"/>
  <c r="C134" i="24"/>
  <c r="P134" i="24"/>
  <c r="Q133" i="24"/>
  <c r="C133" i="24"/>
  <c r="P133" i="24"/>
  <c r="Q132" i="24"/>
  <c r="C132" i="24"/>
  <c r="P132" i="24"/>
  <c r="Q131" i="24"/>
  <c r="C131" i="24"/>
  <c r="P131" i="24" s="1"/>
  <c r="Q130" i="24"/>
  <c r="C130" i="24"/>
  <c r="P130" i="24"/>
  <c r="Q129" i="24"/>
  <c r="C129" i="24"/>
  <c r="P129" i="24"/>
  <c r="Q128" i="24"/>
  <c r="C128" i="24"/>
  <c r="P128" i="24" s="1"/>
  <c r="Q127" i="24"/>
  <c r="C127" i="24"/>
  <c r="P127" i="24" s="1"/>
  <c r="Q126" i="24"/>
  <c r="C126" i="24"/>
  <c r="P126" i="24"/>
  <c r="Q125" i="24"/>
  <c r="C125" i="24"/>
  <c r="P125" i="24"/>
  <c r="Q124" i="24"/>
  <c r="C124" i="24"/>
  <c r="P124" i="24" s="1"/>
  <c r="Q123" i="24"/>
  <c r="C123" i="24"/>
  <c r="P123" i="24" s="1"/>
  <c r="Q122" i="24"/>
  <c r="C122" i="24"/>
  <c r="P122" i="24"/>
  <c r="Q121" i="24"/>
  <c r="C121" i="24"/>
  <c r="P121" i="24"/>
  <c r="Q120" i="24"/>
  <c r="C120" i="24"/>
  <c r="P120" i="24"/>
  <c r="Q119" i="24"/>
  <c r="C119" i="24"/>
  <c r="P119" i="24" s="1"/>
  <c r="Q118" i="24"/>
  <c r="C118" i="24"/>
  <c r="P118" i="24"/>
  <c r="Q117" i="24"/>
  <c r="C117" i="24"/>
  <c r="P117" i="24"/>
  <c r="Q116" i="24"/>
  <c r="C116" i="24"/>
  <c r="P116" i="24"/>
  <c r="Q115" i="24"/>
  <c r="C115" i="24"/>
  <c r="P115" i="24" s="1"/>
  <c r="Q114" i="24"/>
  <c r="C114" i="24"/>
  <c r="P114" i="24"/>
  <c r="Q113" i="24"/>
  <c r="C113" i="24"/>
  <c r="P113" i="24"/>
  <c r="Q112" i="24"/>
  <c r="C112" i="24"/>
  <c r="P112" i="24" s="1"/>
  <c r="Q111" i="24"/>
  <c r="C111" i="24"/>
  <c r="P111" i="24" s="1"/>
  <c r="Q110" i="24"/>
  <c r="C110" i="24"/>
  <c r="P110" i="24"/>
  <c r="Q109" i="24"/>
  <c r="C109" i="24"/>
  <c r="P109" i="24" s="1"/>
  <c r="Q108" i="24"/>
  <c r="C108" i="24"/>
  <c r="P108" i="24"/>
  <c r="Q107" i="24"/>
  <c r="C107" i="24"/>
  <c r="P107" i="24" s="1"/>
  <c r="Q106" i="24"/>
  <c r="C106" i="24"/>
  <c r="P106" i="24"/>
  <c r="Q105" i="24"/>
  <c r="C105" i="24"/>
  <c r="P105" i="24" s="1"/>
  <c r="Q104" i="24"/>
  <c r="C104" i="24"/>
  <c r="P104" i="24"/>
  <c r="Q103" i="24"/>
  <c r="C103" i="24"/>
  <c r="P103" i="24" s="1"/>
  <c r="Q102" i="24"/>
  <c r="C102" i="24"/>
  <c r="P102" i="24"/>
  <c r="Q101" i="24"/>
  <c r="C101" i="24"/>
  <c r="P101" i="24" s="1"/>
  <c r="Q100" i="24"/>
  <c r="C100" i="24"/>
  <c r="P100" i="24"/>
  <c r="Q99" i="24"/>
  <c r="C99" i="24"/>
  <c r="P99" i="24" s="1"/>
  <c r="Q98" i="24"/>
  <c r="C98" i="24"/>
  <c r="P98" i="24"/>
  <c r="Q97" i="24"/>
  <c r="C97" i="24"/>
  <c r="P97" i="24" s="1"/>
  <c r="Q96" i="24"/>
  <c r="C96" i="24"/>
  <c r="P96" i="24" s="1"/>
  <c r="Q95" i="24"/>
  <c r="C95" i="24"/>
  <c r="P95" i="24" s="1"/>
  <c r="Q94" i="24"/>
  <c r="C94" i="24"/>
  <c r="P94" i="24"/>
  <c r="Q93" i="24"/>
  <c r="C93" i="24"/>
  <c r="P93" i="24" s="1"/>
  <c r="Q92" i="24"/>
  <c r="C92" i="24"/>
  <c r="P92" i="24"/>
  <c r="Q91" i="24"/>
  <c r="C91" i="24"/>
  <c r="P91" i="24" s="1"/>
  <c r="Q90" i="24"/>
  <c r="C90" i="24"/>
  <c r="P90" i="24"/>
  <c r="Q89" i="24"/>
  <c r="C89" i="24"/>
  <c r="P89" i="24" s="1"/>
  <c r="Q88" i="24"/>
  <c r="C88" i="24"/>
  <c r="P88" i="24" s="1"/>
  <c r="Q87" i="24"/>
  <c r="C87" i="24"/>
  <c r="P87" i="24" s="1"/>
  <c r="Q86" i="24"/>
  <c r="C86" i="24"/>
  <c r="P86" i="24"/>
  <c r="Q85" i="24"/>
  <c r="C85" i="24"/>
  <c r="P85" i="24" s="1"/>
  <c r="Q84" i="24"/>
  <c r="C84" i="24"/>
  <c r="P84" i="24"/>
  <c r="Q83" i="24"/>
  <c r="C83" i="24"/>
  <c r="P83" i="24" s="1"/>
  <c r="Q82" i="24"/>
  <c r="C82" i="24"/>
  <c r="P82" i="24"/>
  <c r="Q81" i="24"/>
  <c r="C81" i="24"/>
  <c r="P81" i="24" s="1"/>
  <c r="Q80" i="24"/>
  <c r="C80" i="24"/>
  <c r="P80" i="24"/>
  <c r="Q79" i="24"/>
  <c r="C79" i="24"/>
  <c r="P79" i="24" s="1"/>
  <c r="Q78" i="24"/>
  <c r="C78" i="24"/>
  <c r="P78" i="24"/>
  <c r="Q77" i="24"/>
  <c r="C77" i="24"/>
  <c r="P77" i="24" s="1"/>
  <c r="Q76" i="24"/>
  <c r="C76" i="24"/>
  <c r="P76" i="24"/>
  <c r="Q75" i="24"/>
  <c r="C75" i="24"/>
  <c r="P75" i="24" s="1"/>
  <c r="Q74" i="24"/>
  <c r="C74" i="24"/>
  <c r="P74" i="24"/>
  <c r="Q73" i="24"/>
  <c r="C73" i="24"/>
  <c r="P73" i="24" s="1"/>
  <c r="Q72" i="24"/>
  <c r="C72" i="24"/>
  <c r="P72" i="24" s="1"/>
  <c r="Q71" i="24"/>
  <c r="C71" i="24"/>
  <c r="P71" i="24" s="1"/>
  <c r="Q70" i="24"/>
  <c r="C70" i="24"/>
  <c r="P70" i="24"/>
  <c r="Q69" i="24"/>
  <c r="C69" i="24"/>
  <c r="P69" i="24" s="1"/>
  <c r="Q68" i="24"/>
  <c r="C68" i="24"/>
  <c r="P68" i="24"/>
  <c r="Q67" i="24"/>
  <c r="C67" i="24"/>
  <c r="P67" i="24" s="1"/>
  <c r="Q66" i="24"/>
  <c r="C66" i="24"/>
  <c r="P66" i="24"/>
  <c r="Q65" i="24"/>
  <c r="C65" i="24"/>
  <c r="P65" i="24" s="1"/>
  <c r="Q64" i="24"/>
  <c r="C64" i="24"/>
  <c r="P64" i="24" s="1"/>
  <c r="Q63" i="24"/>
  <c r="C63" i="24"/>
  <c r="P63" i="24" s="1"/>
  <c r="Q62" i="24"/>
  <c r="C62" i="24"/>
  <c r="P62" i="24"/>
  <c r="Q61" i="24"/>
  <c r="C61" i="24"/>
  <c r="P61" i="24" s="1"/>
  <c r="Q60" i="24"/>
  <c r="C60" i="24"/>
  <c r="P60" i="24"/>
  <c r="Q59" i="24"/>
  <c r="C59" i="24"/>
  <c r="P59" i="24" s="1"/>
  <c r="Q58" i="24"/>
  <c r="C58" i="24"/>
  <c r="P58" i="24"/>
  <c r="Q57" i="24"/>
  <c r="C57" i="24"/>
  <c r="P57" i="24" s="1"/>
  <c r="Q56" i="24"/>
  <c r="C56" i="24"/>
  <c r="P56" i="24"/>
  <c r="Q55" i="24"/>
  <c r="C55" i="24"/>
  <c r="P55" i="24" s="1"/>
  <c r="Q54" i="24"/>
  <c r="C54" i="24"/>
  <c r="P54" i="24"/>
  <c r="Q53" i="24"/>
  <c r="C53" i="24"/>
  <c r="P53" i="24" s="1"/>
  <c r="Q52" i="24"/>
  <c r="C52" i="24"/>
  <c r="P52" i="24"/>
  <c r="Q51" i="24"/>
  <c r="C51" i="24"/>
  <c r="P51" i="24" s="1"/>
  <c r="Q50" i="24"/>
  <c r="C50" i="24"/>
  <c r="P50" i="24"/>
  <c r="Q49" i="24"/>
  <c r="C49" i="24"/>
  <c r="P49" i="24" s="1"/>
  <c r="Q48" i="24"/>
  <c r="C48" i="24"/>
  <c r="P48" i="24" s="1"/>
  <c r="Q47" i="24"/>
  <c r="C47" i="24"/>
  <c r="P47" i="24" s="1"/>
  <c r="Q46" i="24"/>
  <c r="C46" i="24"/>
  <c r="P46" i="24"/>
  <c r="C45" i="24"/>
  <c r="P45" i="24"/>
  <c r="C44" i="24"/>
  <c r="P44" i="24"/>
  <c r="C43" i="24"/>
  <c r="P43" i="24" s="1"/>
  <c r="C42" i="24"/>
  <c r="P42" i="24"/>
  <c r="C41" i="24"/>
  <c r="P41" i="24"/>
  <c r="C40" i="24"/>
  <c r="P40" i="24"/>
  <c r="C39" i="24"/>
  <c r="P39" i="24"/>
  <c r="C38" i="24"/>
  <c r="P38" i="24"/>
  <c r="C37" i="24"/>
  <c r="P37" i="24" s="1"/>
  <c r="C36" i="24"/>
  <c r="P36" i="24"/>
  <c r="C35" i="24"/>
  <c r="P35" i="24"/>
  <c r="C34" i="24"/>
  <c r="P34" i="24"/>
  <c r="C33" i="24"/>
  <c r="P33" i="24"/>
  <c r="C32" i="24"/>
  <c r="P32" i="24"/>
  <c r="C31" i="24"/>
  <c r="P31" i="24" s="1"/>
  <c r="C30" i="24"/>
  <c r="P30" i="24"/>
  <c r="C29" i="24"/>
  <c r="P29" i="24"/>
  <c r="C28" i="24"/>
  <c r="P28" i="24"/>
  <c r="C27" i="24"/>
  <c r="P27" i="24"/>
  <c r="C26" i="24"/>
  <c r="P26" i="24"/>
  <c r="C25" i="24"/>
  <c r="P25" i="24" s="1"/>
  <c r="C24" i="24"/>
  <c r="P24" i="24"/>
  <c r="C23" i="24"/>
  <c r="P23" i="24"/>
  <c r="E22" i="24"/>
  <c r="C22" i="24"/>
  <c r="P22" i="24"/>
  <c r="E21" i="24"/>
  <c r="C21" i="24"/>
  <c r="P21" i="24"/>
  <c r="E20" i="24"/>
  <c r="C20" i="24"/>
  <c r="P20" i="24" s="1"/>
  <c r="A20" i="24"/>
  <c r="E19" i="24"/>
  <c r="C19" i="24"/>
  <c r="P19" i="24" s="1"/>
  <c r="A19" i="24"/>
  <c r="E18" i="24"/>
  <c r="C18" i="24"/>
  <c r="P18" i="24"/>
  <c r="A18" i="24"/>
  <c r="E17" i="24"/>
  <c r="C17" i="24"/>
  <c r="P17" i="24" s="1"/>
  <c r="A17" i="24"/>
  <c r="E16" i="24"/>
  <c r="C16" i="24"/>
  <c r="P16" i="24" s="1"/>
  <c r="A16" i="24"/>
  <c r="AN14" i="24"/>
  <c r="AL14" i="24"/>
  <c r="AJ14" i="24"/>
  <c r="AH14" i="24"/>
  <c r="AF14" i="24"/>
  <c r="AD14" i="24"/>
  <c r="AB14" i="24"/>
  <c r="I10" i="24"/>
  <c r="I225" i="24" s="1"/>
  <c r="I9" i="24"/>
  <c r="I224" i="24" s="1"/>
  <c r="I8" i="24"/>
  <c r="I223" i="24"/>
  <c r="I7" i="24"/>
  <c r="I222" i="24"/>
  <c r="I6" i="24"/>
  <c r="I221" i="24"/>
  <c r="I5" i="24"/>
  <c r="I220" i="24" s="1"/>
  <c r="H5" i="24"/>
  <c r="H6" i="24" s="1"/>
  <c r="H7" i="24" s="1"/>
  <c r="H8" i="24" s="1"/>
  <c r="H9" i="24" s="1"/>
  <c r="H10" i="24" s="1"/>
  <c r="I4" i="24"/>
  <c r="I219" i="24" s="1"/>
  <c r="C69" i="43"/>
  <c r="C68" i="43"/>
  <c r="D68" i="43" s="1"/>
  <c r="C67" i="43"/>
  <c r="D67" i="43"/>
  <c r="I64" i="43"/>
  <c r="C64" i="43"/>
  <c r="I63" i="43"/>
  <c r="C63" i="43"/>
  <c r="I62" i="43"/>
  <c r="J62" i="43"/>
  <c r="C62" i="43"/>
  <c r="D62" i="43"/>
  <c r="I61" i="43"/>
  <c r="K61" i="43" s="1" a="1"/>
  <c r="K61" i="43" s="1"/>
  <c r="C61" i="43"/>
  <c r="D61" i="43" s="1"/>
  <c r="I60" i="43"/>
  <c r="J60" i="43"/>
  <c r="C60" i="43"/>
  <c r="D60" i="43"/>
  <c r="I59" i="43"/>
  <c r="J59" i="43"/>
  <c r="C59" i="43"/>
  <c r="D59" i="43" s="1"/>
  <c r="I58" i="43"/>
  <c r="J58" i="43" s="1"/>
  <c r="C58" i="43"/>
  <c r="D58" i="43" s="1"/>
  <c r="I55" i="43"/>
  <c r="C55" i="43"/>
  <c r="D55" i="43"/>
  <c r="I54" i="43"/>
  <c r="J54" i="43" s="1"/>
  <c r="C54" i="43"/>
  <c r="D54" i="43"/>
  <c r="I53" i="43"/>
  <c r="J53" i="43"/>
  <c r="C53" i="43"/>
  <c r="D53" i="43"/>
  <c r="I52" i="43"/>
  <c r="J52" i="43"/>
  <c r="C52" i="43"/>
  <c r="D52" i="43"/>
  <c r="E52" i="43" a="1"/>
  <c r="E52" i="43" s="1"/>
  <c r="F52" i="43" s="1"/>
  <c r="I51" i="43"/>
  <c r="J51" i="43" s="1"/>
  <c r="C51" i="43"/>
  <c r="D51" i="43" s="1"/>
  <c r="I50" i="43"/>
  <c r="J50" i="43" s="1"/>
  <c r="C50" i="43"/>
  <c r="D50" i="43"/>
  <c r="I49" i="43"/>
  <c r="J49" i="43" s="1"/>
  <c r="J90" i="43" s="1"/>
  <c r="C49" i="43"/>
  <c r="I89" i="43" s="1"/>
  <c r="I46" i="43"/>
  <c r="C46" i="43"/>
  <c r="I45" i="43"/>
  <c r="C45" i="43"/>
  <c r="I44" i="43"/>
  <c r="J44" i="43"/>
  <c r="K44" i="43" a="1"/>
  <c r="K44" i="43" s="1"/>
  <c r="L44" i="43" s="1"/>
  <c r="C44" i="43"/>
  <c r="D44" i="43"/>
  <c r="I43" i="43"/>
  <c r="J43" i="43"/>
  <c r="C43" i="43"/>
  <c r="D43" i="43"/>
  <c r="I42" i="43"/>
  <c r="J42" i="43"/>
  <c r="C42" i="43"/>
  <c r="D42" i="43"/>
  <c r="I41" i="43"/>
  <c r="J41" i="43" s="1"/>
  <c r="C41" i="43"/>
  <c r="D41" i="43"/>
  <c r="I40" i="43"/>
  <c r="J40" i="43"/>
  <c r="C40" i="43"/>
  <c r="D40" i="43"/>
  <c r="I37" i="43"/>
  <c r="C37" i="43"/>
  <c r="I36" i="43"/>
  <c r="J36" i="43"/>
  <c r="C36" i="43"/>
  <c r="D36" i="43" s="1"/>
  <c r="I35" i="43"/>
  <c r="J35" i="43"/>
  <c r="C35" i="43"/>
  <c r="D35" i="43"/>
  <c r="I34" i="43"/>
  <c r="J34" i="43"/>
  <c r="C34" i="43"/>
  <c r="D34" i="43"/>
  <c r="I33" i="43"/>
  <c r="J33" i="43"/>
  <c r="C33" i="43"/>
  <c r="D33" i="43" s="1"/>
  <c r="I32" i="43"/>
  <c r="C32" i="43"/>
  <c r="D32" i="43" s="1"/>
  <c r="I31" i="43"/>
  <c r="J31" i="43" s="1"/>
  <c r="I86" i="43"/>
  <c r="C31" i="43"/>
  <c r="D31" i="43"/>
  <c r="I85" i="43"/>
  <c r="I28" i="43"/>
  <c r="C28" i="43"/>
  <c r="I27" i="43"/>
  <c r="C27" i="43"/>
  <c r="I26" i="43"/>
  <c r="J26" i="43" s="1"/>
  <c r="K26" i="43" a="1"/>
  <c r="K26" i="43" s="1"/>
  <c r="L26" i="43" s="1"/>
  <c r="C26" i="43"/>
  <c r="D26" i="43"/>
  <c r="E26" i="43" a="1"/>
  <c r="E26" i="43"/>
  <c r="F26" i="43" s="1"/>
  <c r="I25" i="43"/>
  <c r="J25" i="43" s="1"/>
  <c r="C25" i="43"/>
  <c r="D25" i="43" s="1"/>
  <c r="I24" i="43"/>
  <c r="J24" i="43" s="1"/>
  <c r="C24" i="43"/>
  <c r="D24" i="43" s="1"/>
  <c r="I23" i="43"/>
  <c r="J23" i="43"/>
  <c r="C23" i="43"/>
  <c r="D23" i="43" s="1"/>
  <c r="I22" i="43"/>
  <c r="C22" i="43"/>
  <c r="D22" i="43"/>
  <c r="I19" i="43"/>
  <c r="C19" i="43"/>
  <c r="D19" i="43" s="1"/>
  <c r="I18" i="43"/>
  <c r="C18" i="43"/>
  <c r="I17" i="43"/>
  <c r="J17" i="43" s="1"/>
  <c r="C17" i="43"/>
  <c r="D17" i="43" s="1"/>
  <c r="I16" i="43"/>
  <c r="C16" i="43"/>
  <c r="D16" i="43"/>
  <c r="I15" i="43"/>
  <c r="J15" i="43"/>
  <c r="C15" i="43"/>
  <c r="D15" i="43"/>
  <c r="I14" i="43"/>
  <c r="J14" i="43"/>
  <c r="C14" i="43"/>
  <c r="D14" i="43"/>
  <c r="I13" i="43"/>
  <c r="J13" i="43" s="1"/>
  <c r="I82" i="43"/>
  <c r="C13" i="43"/>
  <c r="D13" i="43" s="1"/>
  <c r="I81" i="43"/>
  <c r="I10" i="43"/>
  <c r="C10" i="43"/>
  <c r="I9" i="43"/>
  <c r="C9" i="43"/>
  <c r="I8" i="43"/>
  <c r="J8" i="43" s="1"/>
  <c r="K8" i="43" a="1"/>
  <c r="K8" i="43" s="1"/>
  <c r="C8" i="43"/>
  <c r="D8" i="43" s="1"/>
  <c r="E8" i="43" a="1"/>
  <c r="E8" i="43" s="1"/>
  <c r="F8" i="43" s="1"/>
  <c r="I7" i="43"/>
  <c r="J7" i="43"/>
  <c r="C7" i="43"/>
  <c r="D7" i="43"/>
  <c r="I6" i="43"/>
  <c r="J6" i="43" s="1"/>
  <c r="C6" i="43"/>
  <c r="D6" i="43" s="1"/>
  <c r="I5" i="43"/>
  <c r="J5" i="43"/>
  <c r="C5" i="43"/>
  <c r="D5" i="43"/>
  <c r="I4" i="43"/>
  <c r="J4" i="43"/>
  <c r="I80" i="43"/>
  <c r="C4" i="43"/>
  <c r="D4" i="43" s="1"/>
  <c r="C69" i="42"/>
  <c r="C68" i="42"/>
  <c r="D68" i="42" s="1"/>
  <c r="C67" i="42"/>
  <c r="D67" i="42" s="1"/>
  <c r="I93" i="42"/>
  <c r="I64" i="42"/>
  <c r="C64" i="42"/>
  <c r="I63" i="42"/>
  <c r="C63" i="42"/>
  <c r="I62" i="42"/>
  <c r="K62" i="42" s="1" a="1"/>
  <c r="K62" i="42" s="1"/>
  <c r="L62" i="42" s="1"/>
  <c r="J62" i="42"/>
  <c r="C62" i="42"/>
  <c r="D62" i="42" s="1"/>
  <c r="I61" i="42"/>
  <c r="J61" i="42" s="1"/>
  <c r="C61" i="42"/>
  <c r="D61" i="42"/>
  <c r="I60" i="42"/>
  <c r="J60" i="42"/>
  <c r="K60" i="42" a="1"/>
  <c r="K60" i="42" s="1"/>
  <c r="L60" i="42" s="1"/>
  <c r="C60" i="42"/>
  <c r="D60" i="42"/>
  <c r="I59" i="42"/>
  <c r="J59" i="42"/>
  <c r="C59" i="42"/>
  <c r="D59" i="42"/>
  <c r="I58" i="42"/>
  <c r="J58" i="42"/>
  <c r="I92" i="42"/>
  <c r="C58" i="42"/>
  <c r="I55" i="42"/>
  <c r="C55" i="42"/>
  <c r="D55" i="42" s="1"/>
  <c r="I54" i="42"/>
  <c r="J54" i="42" s="1"/>
  <c r="C54" i="42"/>
  <c r="D54" i="42" s="1"/>
  <c r="I53" i="42"/>
  <c r="J53" i="42"/>
  <c r="C53" i="42"/>
  <c r="D53" i="42"/>
  <c r="I52" i="42"/>
  <c r="J52" i="42" s="1"/>
  <c r="C52" i="42"/>
  <c r="D52" i="42" s="1"/>
  <c r="I51" i="42"/>
  <c r="J51" i="42" s="1"/>
  <c r="C51" i="42"/>
  <c r="D51" i="42" s="1"/>
  <c r="I50" i="42"/>
  <c r="J50" i="42"/>
  <c r="C50" i="42"/>
  <c r="D50" i="42"/>
  <c r="I49" i="42"/>
  <c r="J49" i="42" s="1"/>
  <c r="C49" i="42"/>
  <c r="D49" i="42" s="1"/>
  <c r="I46" i="42"/>
  <c r="C46" i="42"/>
  <c r="I45" i="42"/>
  <c r="C45" i="42"/>
  <c r="I44" i="42"/>
  <c r="J44" i="42" s="1"/>
  <c r="C44" i="42"/>
  <c r="D44" i="42"/>
  <c r="I43" i="42"/>
  <c r="J43" i="42" s="1"/>
  <c r="C43" i="42"/>
  <c r="D43" i="42" s="1"/>
  <c r="I42" i="42"/>
  <c r="J42" i="42" s="1"/>
  <c r="C42" i="42"/>
  <c r="D42" i="42"/>
  <c r="I41" i="42"/>
  <c r="J41" i="42" s="1"/>
  <c r="C41" i="42"/>
  <c r="D41" i="42"/>
  <c r="I40" i="42"/>
  <c r="J40" i="42" s="1"/>
  <c r="C40" i="42"/>
  <c r="D40" i="42"/>
  <c r="I87" i="42"/>
  <c r="I37" i="42"/>
  <c r="C37" i="42"/>
  <c r="I36" i="42"/>
  <c r="J36" i="42"/>
  <c r="C36" i="42"/>
  <c r="D36" i="42" s="1"/>
  <c r="I35" i="42"/>
  <c r="J35" i="42" s="1"/>
  <c r="C35" i="42"/>
  <c r="D35" i="42" s="1"/>
  <c r="I34" i="42"/>
  <c r="J34" i="42" s="1"/>
  <c r="C34" i="42"/>
  <c r="D34" i="42" s="1"/>
  <c r="I33" i="42"/>
  <c r="J33" i="42"/>
  <c r="C33" i="42"/>
  <c r="D33" i="42"/>
  <c r="I32" i="42"/>
  <c r="J32" i="42" s="1"/>
  <c r="C32" i="42"/>
  <c r="D32" i="42"/>
  <c r="I31" i="42"/>
  <c r="J31" i="42"/>
  <c r="C31" i="42"/>
  <c r="D31" i="42"/>
  <c r="I28" i="42"/>
  <c r="C28" i="42"/>
  <c r="I27" i="42"/>
  <c r="C27" i="42"/>
  <c r="I26" i="42"/>
  <c r="J26" i="42"/>
  <c r="C26" i="42"/>
  <c r="D26" i="42"/>
  <c r="I25" i="42"/>
  <c r="J25" i="42"/>
  <c r="C25" i="42"/>
  <c r="D25" i="42"/>
  <c r="I24" i="42"/>
  <c r="J24" i="42" s="1"/>
  <c r="C24" i="42"/>
  <c r="D24" i="42"/>
  <c r="I23" i="42"/>
  <c r="J23" i="42"/>
  <c r="C23" i="42"/>
  <c r="D23" i="42"/>
  <c r="I22" i="42"/>
  <c r="C22" i="42"/>
  <c r="D22" i="42" s="1"/>
  <c r="I19" i="42"/>
  <c r="K19" i="42" s="1" a="1"/>
  <c r="K19" i="42" s="1"/>
  <c r="C19" i="42"/>
  <c r="D19" i="42"/>
  <c r="I18" i="42"/>
  <c r="K18" i="42" s="1" a="1"/>
  <c r="K18" i="42" s="1"/>
  <c r="L18" i="42" s="1"/>
  <c r="C18" i="42"/>
  <c r="E18" i="42" a="1"/>
  <c r="E18" i="42" s="1"/>
  <c r="I17" i="42"/>
  <c r="J17" i="42" s="1"/>
  <c r="C17" i="42"/>
  <c r="D17" i="42"/>
  <c r="I16" i="42"/>
  <c r="J16" i="42" s="1"/>
  <c r="C16" i="42"/>
  <c r="D16" i="42"/>
  <c r="I15" i="42"/>
  <c r="J15" i="42"/>
  <c r="C15" i="42"/>
  <c r="D15" i="42"/>
  <c r="I14" i="42"/>
  <c r="J14" i="42"/>
  <c r="C14" i="42"/>
  <c r="D14" i="42" s="1"/>
  <c r="I13" i="42"/>
  <c r="J13" i="42" s="1"/>
  <c r="C13" i="42"/>
  <c r="D13" i="42"/>
  <c r="I10" i="42"/>
  <c r="K10" i="42" a="1"/>
  <c r="K10" i="42" s="1"/>
  <c r="C10" i="42"/>
  <c r="E10" i="42" s="1" a="1"/>
  <c r="E10" i="42" s="1"/>
  <c r="I9" i="42"/>
  <c r="K9" i="42" a="1"/>
  <c r="K9" i="42" s="1"/>
  <c r="C9" i="42"/>
  <c r="E9" i="42" a="1"/>
  <c r="E9" i="42" s="1"/>
  <c r="I8" i="42"/>
  <c r="J8" i="42"/>
  <c r="C8" i="42"/>
  <c r="D8" i="42"/>
  <c r="I7" i="42"/>
  <c r="J7" i="42"/>
  <c r="C7" i="42"/>
  <c r="E7" i="42" s="1" a="1"/>
  <c r="E7" i="42" s="1"/>
  <c r="D7" i="42"/>
  <c r="I6" i="42"/>
  <c r="K6" i="42" s="1" a="1"/>
  <c r="K6" i="42" s="1"/>
  <c r="C6" i="42"/>
  <c r="D6" i="42"/>
  <c r="I5" i="42"/>
  <c r="J5" i="42"/>
  <c r="C5" i="42"/>
  <c r="D5" i="42" s="1"/>
  <c r="I4" i="42"/>
  <c r="J4" i="42" s="1"/>
  <c r="C4" i="42"/>
  <c r="D4" i="42"/>
  <c r="H220" i="23"/>
  <c r="H221" i="23"/>
  <c r="H222" i="23" s="1"/>
  <c r="H223" i="23"/>
  <c r="H224" i="23" s="1"/>
  <c r="H225" i="23"/>
  <c r="M216" i="23"/>
  <c r="Q215" i="23"/>
  <c r="C215" i="23"/>
  <c r="P215" i="23" s="1"/>
  <c r="Q214" i="23"/>
  <c r="C214" i="23"/>
  <c r="P214" i="23" s="1"/>
  <c r="Q213" i="23"/>
  <c r="C213" i="23"/>
  <c r="P213" i="23"/>
  <c r="Q212" i="23"/>
  <c r="C212" i="23"/>
  <c r="P212" i="23"/>
  <c r="Q211" i="23"/>
  <c r="C211" i="23"/>
  <c r="P211" i="23"/>
  <c r="Q210" i="23"/>
  <c r="C210" i="23"/>
  <c r="P210" i="23" s="1"/>
  <c r="Q209" i="23"/>
  <c r="C209" i="23"/>
  <c r="P209" i="23"/>
  <c r="Q208" i="23"/>
  <c r="C208" i="23"/>
  <c r="P208" i="23"/>
  <c r="Q207" i="23"/>
  <c r="C207" i="23"/>
  <c r="P207" i="23"/>
  <c r="Q206" i="23"/>
  <c r="C206" i="23"/>
  <c r="P206" i="23" s="1"/>
  <c r="Q205" i="23"/>
  <c r="C205" i="23"/>
  <c r="P205" i="23"/>
  <c r="Q204" i="23"/>
  <c r="C204" i="23"/>
  <c r="P204" i="23" s="1"/>
  <c r="Q203" i="23"/>
  <c r="C203" i="23"/>
  <c r="P203" i="23"/>
  <c r="Q202" i="23"/>
  <c r="C202" i="23"/>
  <c r="P202" i="23" s="1"/>
  <c r="Q201" i="23"/>
  <c r="C201" i="23"/>
  <c r="P201" i="23"/>
  <c r="Q200" i="23"/>
  <c r="C200" i="23"/>
  <c r="P200" i="23" s="1"/>
  <c r="Q199" i="23"/>
  <c r="C199" i="23"/>
  <c r="P199" i="23"/>
  <c r="Q198" i="23"/>
  <c r="C198" i="23"/>
  <c r="P198" i="23" s="1"/>
  <c r="Q197" i="23"/>
  <c r="C197" i="23"/>
  <c r="P197" i="23"/>
  <c r="Q196" i="23"/>
  <c r="C196" i="23"/>
  <c r="P196" i="23"/>
  <c r="Q195" i="23"/>
  <c r="C195" i="23"/>
  <c r="P195" i="23"/>
  <c r="Q194" i="23"/>
  <c r="C194" i="23"/>
  <c r="P194" i="23" s="1"/>
  <c r="Q193" i="23"/>
  <c r="C193" i="23"/>
  <c r="P193" i="23"/>
  <c r="Q192" i="23"/>
  <c r="C192" i="23"/>
  <c r="P192" i="23" s="1"/>
  <c r="Q191" i="23"/>
  <c r="C191" i="23"/>
  <c r="P191" i="23" s="1"/>
  <c r="Q190" i="23"/>
  <c r="C190" i="23"/>
  <c r="P190" i="23" s="1"/>
  <c r="Q189" i="23"/>
  <c r="C189" i="23"/>
  <c r="P189" i="23"/>
  <c r="Q188" i="23"/>
  <c r="C188" i="23"/>
  <c r="P188" i="23" s="1"/>
  <c r="Q187" i="23"/>
  <c r="C187" i="23"/>
  <c r="P187" i="23" s="1"/>
  <c r="Q186" i="23"/>
  <c r="C186" i="23"/>
  <c r="P186" i="23" s="1"/>
  <c r="Q185" i="23"/>
  <c r="C185" i="23"/>
  <c r="P185" i="23"/>
  <c r="Q184" i="23"/>
  <c r="C184" i="23"/>
  <c r="P184" i="23"/>
  <c r="Q183" i="23"/>
  <c r="C183" i="23"/>
  <c r="P183" i="23"/>
  <c r="Q182" i="23"/>
  <c r="C182" i="23"/>
  <c r="P182" i="23" s="1"/>
  <c r="Q181" i="23"/>
  <c r="C181" i="23"/>
  <c r="P181" i="23"/>
  <c r="Q180" i="23"/>
  <c r="C180" i="23"/>
  <c r="P180" i="23" s="1"/>
  <c r="Q179" i="23"/>
  <c r="C179" i="23"/>
  <c r="P179" i="23" s="1"/>
  <c r="Q178" i="23"/>
  <c r="C178" i="23"/>
  <c r="P178" i="23" s="1"/>
  <c r="Q177" i="23"/>
  <c r="C177" i="23"/>
  <c r="P177" i="23"/>
  <c r="Q176" i="23"/>
  <c r="C176" i="23"/>
  <c r="P176" i="23"/>
  <c r="Q175" i="23"/>
  <c r="C175" i="23"/>
  <c r="P175" i="23" s="1"/>
  <c r="Q174" i="23"/>
  <c r="C174" i="23"/>
  <c r="P174" i="23" s="1"/>
  <c r="Q173" i="23"/>
  <c r="C173" i="23"/>
  <c r="P173" i="23"/>
  <c r="Q172" i="23"/>
  <c r="C172" i="23"/>
  <c r="P172" i="23"/>
  <c r="Q171" i="23"/>
  <c r="C171" i="23"/>
  <c r="P171" i="23"/>
  <c r="Q170" i="23"/>
  <c r="C170" i="23"/>
  <c r="P170" i="23" s="1"/>
  <c r="Q169" i="23"/>
  <c r="C169" i="23"/>
  <c r="P169" i="23"/>
  <c r="Q168" i="23"/>
  <c r="C168" i="23"/>
  <c r="P168" i="23"/>
  <c r="Q167" i="23"/>
  <c r="C167" i="23"/>
  <c r="P167" i="23" s="1"/>
  <c r="Q166" i="23"/>
  <c r="C166" i="23"/>
  <c r="P166" i="23" s="1"/>
  <c r="Q165" i="23"/>
  <c r="C165" i="23"/>
  <c r="P165" i="23"/>
  <c r="Q164" i="23"/>
  <c r="C164" i="23"/>
  <c r="P164" i="23"/>
  <c r="Q163" i="23"/>
  <c r="C163" i="23"/>
  <c r="P163" i="23"/>
  <c r="Q162" i="23"/>
  <c r="C162" i="23"/>
  <c r="P162" i="23" s="1"/>
  <c r="Q161" i="23"/>
  <c r="C161" i="23"/>
  <c r="P161" i="23"/>
  <c r="Q160" i="23"/>
  <c r="C160" i="23"/>
  <c r="P160" i="23"/>
  <c r="Q159" i="23"/>
  <c r="C159" i="23"/>
  <c r="P159" i="23"/>
  <c r="Q158" i="23"/>
  <c r="C158" i="23"/>
  <c r="P158" i="23" s="1"/>
  <c r="Q157" i="23"/>
  <c r="C157" i="23"/>
  <c r="P157" i="23"/>
  <c r="Q156" i="23"/>
  <c r="C156" i="23"/>
  <c r="P156" i="23" s="1"/>
  <c r="Q155" i="23"/>
  <c r="C155" i="23"/>
  <c r="P155" i="23"/>
  <c r="Q154" i="23"/>
  <c r="C154" i="23"/>
  <c r="P154" i="23" s="1"/>
  <c r="Q153" i="23"/>
  <c r="C153" i="23"/>
  <c r="P153" i="23"/>
  <c r="Q152" i="23"/>
  <c r="C152" i="23"/>
  <c r="P152" i="23" s="1"/>
  <c r="Q151" i="23"/>
  <c r="C151" i="23"/>
  <c r="P151" i="23"/>
  <c r="Q150" i="23"/>
  <c r="C150" i="23"/>
  <c r="P150" i="23" s="1"/>
  <c r="Q149" i="23"/>
  <c r="C149" i="23"/>
  <c r="P149" i="23"/>
  <c r="Q148" i="23"/>
  <c r="C148" i="23"/>
  <c r="P148" i="23"/>
  <c r="Q147" i="23"/>
  <c r="C147" i="23"/>
  <c r="P147" i="23"/>
  <c r="Q146" i="23"/>
  <c r="C146" i="23"/>
  <c r="P146" i="23" s="1"/>
  <c r="Q145" i="23"/>
  <c r="C145" i="23"/>
  <c r="P145" i="23" s="1"/>
  <c r="Q144" i="23"/>
  <c r="C144" i="23"/>
  <c r="P144" i="23" s="1"/>
  <c r="Q143" i="23"/>
  <c r="C143" i="23"/>
  <c r="P143" i="23" s="1"/>
  <c r="Q142" i="23"/>
  <c r="C142" i="23"/>
  <c r="P142" i="23" s="1"/>
  <c r="Q141" i="23"/>
  <c r="C141" i="23"/>
  <c r="P141" i="23"/>
  <c r="Q140" i="23"/>
  <c r="C140" i="23"/>
  <c r="P140" i="23" s="1"/>
  <c r="Q139" i="23"/>
  <c r="C139" i="23"/>
  <c r="P139" i="23" s="1"/>
  <c r="Q138" i="23"/>
  <c r="C138" i="23"/>
  <c r="P138" i="23" s="1"/>
  <c r="Q137" i="23"/>
  <c r="C137" i="23"/>
  <c r="P137" i="23"/>
  <c r="Q136" i="23"/>
  <c r="C136" i="23"/>
  <c r="P136" i="23"/>
  <c r="Q135" i="23"/>
  <c r="C135" i="23"/>
  <c r="P135" i="23"/>
  <c r="Q134" i="23"/>
  <c r="C134" i="23"/>
  <c r="P134" i="23" s="1"/>
  <c r="Q133" i="23"/>
  <c r="C133" i="23"/>
  <c r="P133" i="23"/>
  <c r="Q132" i="23"/>
  <c r="C132" i="23"/>
  <c r="P132" i="23" s="1"/>
  <c r="Q131" i="23"/>
  <c r="C131" i="23"/>
  <c r="P131" i="23" s="1"/>
  <c r="Q130" i="23"/>
  <c r="C130" i="23"/>
  <c r="P130" i="23" s="1"/>
  <c r="Q129" i="23"/>
  <c r="C129" i="23"/>
  <c r="P129" i="23"/>
  <c r="Q128" i="23"/>
  <c r="C128" i="23"/>
  <c r="P128" i="23" s="1"/>
  <c r="Q127" i="23"/>
  <c r="C127" i="23"/>
  <c r="P127" i="23" s="1"/>
  <c r="Q126" i="23"/>
  <c r="C126" i="23"/>
  <c r="P126" i="23" s="1"/>
  <c r="Q125" i="23"/>
  <c r="C125" i="23"/>
  <c r="P125" i="23"/>
  <c r="Q124" i="23"/>
  <c r="C124" i="23"/>
  <c r="P124" i="23"/>
  <c r="Q123" i="23"/>
  <c r="C123" i="23"/>
  <c r="P123" i="23"/>
  <c r="Q122" i="23"/>
  <c r="C122" i="23"/>
  <c r="P122" i="23" s="1"/>
  <c r="Q121" i="23"/>
  <c r="C121" i="23"/>
  <c r="P121" i="23" s="1"/>
  <c r="Q120" i="23"/>
  <c r="C120" i="23"/>
  <c r="P120" i="23"/>
  <c r="Q119" i="23"/>
  <c r="C119" i="23"/>
  <c r="P119" i="23" s="1"/>
  <c r="Q118" i="23"/>
  <c r="C118" i="23"/>
  <c r="P118" i="23" s="1"/>
  <c r="Q117" i="23"/>
  <c r="C117" i="23"/>
  <c r="P117" i="23" s="1"/>
  <c r="Q116" i="23"/>
  <c r="C116" i="23"/>
  <c r="P116" i="23"/>
  <c r="Q115" i="23"/>
  <c r="C115" i="23"/>
  <c r="P115" i="23" s="1"/>
  <c r="Q114" i="23"/>
  <c r="C114" i="23"/>
  <c r="P114" i="23" s="1"/>
  <c r="Q113" i="23"/>
  <c r="C113" i="23"/>
  <c r="P113" i="23"/>
  <c r="Q112" i="23"/>
  <c r="C112" i="23"/>
  <c r="P112" i="23"/>
  <c r="Q111" i="23"/>
  <c r="C111" i="23"/>
  <c r="P111" i="23"/>
  <c r="Q110" i="23"/>
  <c r="C110" i="23"/>
  <c r="P110" i="23" s="1"/>
  <c r="Q109" i="23"/>
  <c r="C109" i="23"/>
  <c r="P109" i="23" s="1"/>
  <c r="Q108" i="23"/>
  <c r="C108" i="23"/>
  <c r="P108" i="23" s="1"/>
  <c r="Q107" i="23"/>
  <c r="C107" i="23"/>
  <c r="P107" i="23"/>
  <c r="Q106" i="23"/>
  <c r="C106" i="23"/>
  <c r="P106" i="23" s="1"/>
  <c r="Q105" i="23"/>
  <c r="C105" i="23"/>
  <c r="P105" i="23" s="1"/>
  <c r="Q104" i="23"/>
  <c r="C104" i="23"/>
  <c r="P104" i="23" s="1"/>
  <c r="Q103" i="23"/>
  <c r="C103" i="23"/>
  <c r="P103" i="23"/>
  <c r="Q102" i="23"/>
  <c r="C102" i="23"/>
  <c r="P102" i="23" s="1"/>
  <c r="Q101" i="23"/>
  <c r="C101" i="23"/>
  <c r="P101" i="23"/>
  <c r="Q100" i="23"/>
  <c r="C100" i="23"/>
  <c r="P100" i="23"/>
  <c r="Q99" i="23"/>
  <c r="C99" i="23"/>
  <c r="P99" i="23"/>
  <c r="Q98" i="23"/>
  <c r="C98" i="23"/>
  <c r="P98" i="23" s="1"/>
  <c r="Q97" i="23"/>
  <c r="C97" i="23"/>
  <c r="P97" i="23" s="1"/>
  <c r="Q96" i="23"/>
  <c r="C96" i="23"/>
  <c r="P96" i="23" s="1"/>
  <c r="Q95" i="23"/>
  <c r="C95" i="23"/>
  <c r="P95" i="23" s="1"/>
  <c r="Q94" i="23"/>
  <c r="C94" i="23"/>
  <c r="P94" i="23" s="1"/>
  <c r="Q93" i="23"/>
  <c r="C93" i="23"/>
  <c r="P93" i="23" s="1"/>
  <c r="Q92" i="23"/>
  <c r="C92" i="23"/>
  <c r="P92" i="23" s="1"/>
  <c r="Q91" i="23"/>
  <c r="C91" i="23"/>
  <c r="P91" i="23" s="1"/>
  <c r="Q90" i="23"/>
  <c r="C90" i="23"/>
  <c r="P90" i="23" s="1"/>
  <c r="Q89" i="23"/>
  <c r="C89" i="23"/>
  <c r="P89" i="23"/>
  <c r="Q88" i="23"/>
  <c r="C88" i="23"/>
  <c r="P88" i="23"/>
  <c r="Q87" i="23"/>
  <c r="C87" i="23"/>
  <c r="P87" i="23"/>
  <c r="Q86" i="23"/>
  <c r="C86" i="23"/>
  <c r="P86" i="23" s="1"/>
  <c r="Q85" i="23"/>
  <c r="C85" i="23"/>
  <c r="P85" i="23"/>
  <c r="Q84" i="23"/>
  <c r="C84" i="23"/>
  <c r="P84" i="23" s="1"/>
  <c r="Q83" i="23"/>
  <c r="C83" i="23"/>
  <c r="P83" i="23" s="1"/>
  <c r="Q82" i="23"/>
  <c r="C82" i="23"/>
  <c r="P82" i="23" s="1"/>
  <c r="Q81" i="23"/>
  <c r="C81" i="23"/>
  <c r="P81" i="23"/>
  <c r="Q80" i="23"/>
  <c r="C80" i="23"/>
  <c r="P80" i="23"/>
  <c r="Q79" i="23"/>
  <c r="C79" i="23"/>
  <c r="P79" i="23" s="1"/>
  <c r="Q78" i="23"/>
  <c r="C78" i="23"/>
  <c r="P78" i="23" s="1"/>
  <c r="Q77" i="23"/>
  <c r="C77" i="23"/>
  <c r="P77" i="23"/>
  <c r="Q76" i="23"/>
  <c r="C76" i="23"/>
  <c r="P76" i="23"/>
  <c r="Q75" i="23"/>
  <c r="C75" i="23"/>
  <c r="P75" i="23"/>
  <c r="Q74" i="23"/>
  <c r="C74" i="23"/>
  <c r="P74" i="23" s="1"/>
  <c r="Q73" i="23"/>
  <c r="C73" i="23"/>
  <c r="P73" i="23" s="1"/>
  <c r="Q72" i="23"/>
  <c r="C72" i="23"/>
  <c r="P72" i="23" s="1"/>
  <c r="Q71" i="23"/>
  <c r="C71" i="23"/>
  <c r="P71" i="23" s="1"/>
  <c r="Q70" i="23"/>
  <c r="C70" i="23"/>
  <c r="P70" i="23" s="1"/>
  <c r="Q69" i="23"/>
  <c r="C69" i="23"/>
  <c r="P69" i="23" s="1"/>
  <c r="Q68" i="23"/>
  <c r="C68" i="23"/>
  <c r="P68" i="23" s="1"/>
  <c r="Q67" i="23"/>
  <c r="C67" i="23"/>
  <c r="P67" i="23" s="1"/>
  <c r="Q66" i="23"/>
  <c r="C66" i="23"/>
  <c r="P66" i="23" s="1"/>
  <c r="Q65" i="23"/>
  <c r="C65" i="23"/>
  <c r="P65" i="23" s="1"/>
  <c r="Q64" i="23"/>
  <c r="C64" i="23"/>
  <c r="P64" i="23" s="1"/>
  <c r="Q63" i="23"/>
  <c r="C63" i="23"/>
  <c r="P63" i="23" s="1"/>
  <c r="Q62" i="23"/>
  <c r="C62" i="23"/>
  <c r="P62" i="23" s="1"/>
  <c r="Q61" i="23"/>
  <c r="C61" i="23"/>
  <c r="P61" i="23" s="1"/>
  <c r="Q60" i="23"/>
  <c r="C60" i="23"/>
  <c r="P60" i="23" s="1"/>
  <c r="Q59" i="23"/>
  <c r="C59" i="23"/>
  <c r="P59" i="23" s="1"/>
  <c r="Q58" i="23"/>
  <c r="C58" i="23"/>
  <c r="P58" i="23" s="1"/>
  <c r="Q57" i="23"/>
  <c r="C57" i="23"/>
  <c r="P57" i="23" s="1"/>
  <c r="Q56" i="23"/>
  <c r="C56" i="23"/>
  <c r="P56" i="23" s="1"/>
  <c r="Q55" i="23"/>
  <c r="C55" i="23"/>
  <c r="P55" i="23" s="1"/>
  <c r="Q54" i="23"/>
  <c r="C54" i="23"/>
  <c r="P54" i="23" s="1"/>
  <c r="Q53" i="23"/>
  <c r="C53" i="23"/>
  <c r="P53" i="23" s="1"/>
  <c r="Q52" i="23"/>
  <c r="C52" i="23"/>
  <c r="P52" i="23" s="1"/>
  <c r="Q51" i="23"/>
  <c r="C51" i="23"/>
  <c r="P51" i="23" s="1"/>
  <c r="Q50" i="23"/>
  <c r="C50" i="23"/>
  <c r="P50" i="23" s="1"/>
  <c r="Q49" i="23"/>
  <c r="C49" i="23"/>
  <c r="P49" i="23" s="1"/>
  <c r="Q48" i="23"/>
  <c r="C48" i="23"/>
  <c r="P48" i="23" s="1"/>
  <c r="Q47" i="23"/>
  <c r="C47" i="23"/>
  <c r="P47" i="23" s="1"/>
  <c r="Q46" i="23"/>
  <c r="C46" i="23"/>
  <c r="P46" i="23" s="1"/>
  <c r="C45" i="23"/>
  <c r="P45" i="23" s="1"/>
  <c r="C44" i="23"/>
  <c r="P44" i="23"/>
  <c r="C43" i="23"/>
  <c r="P43" i="23" s="1"/>
  <c r="C42" i="23"/>
  <c r="P42" i="23" s="1"/>
  <c r="C41" i="23"/>
  <c r="P41" i="23"/>
  <c r="C40" i="23"/>
  <c r="P40" i="23" s="1"/>
  <c r="C39" i="23"/>
  <c r="P39" i="23" s="1"/>
  <c r="C38" i="23"/>
  <c r="P38" i="23"/>
  <c r="C37" i="23"/>
  <c r="P37" i="23" s="1"/>
  <c r="C36" i="23"/>
  <c r="P36" i="23"/>
  <c r="C35" i="23"/>
  <c r="P35" i="23"/>
  <c r="C34" i="23"/>
  <c r="P34" i="23" s="1"/>
  <c r="C33" i="23"/>
  <c r="P33" i="23" s="1"/>
  <c r="C32" i="23"/>
  <c r="P32" i="23"/>
  <c r="C31" i="23"/>
  <c r="P31" i="23" s="1"/>
  <c r="C30" i="23"/>
  <c r="P30" i="23" s="1"/>
  <c r="C29" i="23"/>
  <c r="P29" i="23"/>
  <c r="C28" i="23"/>
  <c r="P28" i="23" s="1"/>
  <c r="C27" i="23"/>
  <c r="P27" i="23" s="1"/>
  <c r="C26" i="23"/>
  <c r="P26" i="23"/>
  <c r="C25" i="23"/>
  <c r="P25" i="23" s="1"/>
  <c r="C24" i="23"/>
  <c r="P24" i="23"/>
  <c r="C23" i="23"/>
  <c r="P23" i="23"/>
  <c r="E22" i="23"/>
  <c r="C22" i="23"/>
  <c r="P22" i="23"/>
  <c r="E21" i="23"/>
  <c r="C21" i="23"/>
  <c r="P21" i="23"/>
  <c r="E20" i="23"/>
  <c r="C20" i="23"/>
  <c r="P20" i="23"/>
  <c r="A20" i="23"/>
  <c r="E19" i="23"/>
  <c r="C19" i="23"/>
  <c r="P19" i="23" s="1"/>
  <c r="A19" i="23"/>
  <c r="E18" i="23"/>
  <c r="C18" i="23"/>
  <c r="P18" i="23" s="1"/>
  <c r="A18" i="23"/>
  <c r="E17" i="23"/>
  <c r="C17" i="23"/>
  <c r="P17" i="23"/>
  <c r="A17" i="23"/>
  <c r="E16" i="23"/>
  <c r="C16" i="23"/>
  <c r="P16" i="23" s="1"/>
  <c r="A16" i="23"/>
  <c r="AN14" i="23"/>
  <c r="AL14" i="23"/>
  <c r="AJ14" i="23"/>
  <c r="AH14" i="23"/>
  <c r="AF14" i="23"/>
  <c r="AD14" i="23"/>
  <c r="AB14" i="23"/>
  <c r="I10" i="23"/>
  <c r="I225" i="23" s="1"/>
  <c r="I9" i="23"/>
  <c r="I224" i="23" s="1"/>
  <c r="I8" i="23"/>
  <c r="I223" i="23"/>
  <c r="I7" i="23"/>
  <c r="I222" i="23" s="1"/>
  <c r="I6" i="23"/>
  <c r="I221" i="23"/>
  <c r="I5" i="23"/>
  <c r="I220" i="23"/>
  <c r="H5" i="23"/>
  <c r="H6" i="23" s="1"/>
  <c r="H7" i="23" s="1"/>
  <c r="H8" i="23" s="1"/>
  <c r="H9" i="23" s="1"/>
  <c r="H10" i="23" s="1"/>
  <c r="I4" i="23"/>
  <c r="I219" i="23" s="1"/>
  <c r="G11" i="9"/>
  <c r="B11" i="9"/>
  <c r="B10" i="9"/>
  <c r="B9" i="9"/>
  <c r="B8" i="9"/>
  <c r="B7" i="9"/>
  <c r="B6" i="9"/>
  <c r="B5" i="9"/>
  <c r="I84" i="42"/>
  <c r="J22" i="42"/>
  <c r="I84" i="43"/>
  <c r="J22" i="43"/>
  <c r="I84" i="44"/>
  <c r="J22" i="44"/>
  <c r="I84" i="45"/>
  <c r="J22" i="45"/>
  <c r="I84" i="46"/>
  <c r="J22" i="46"/>
  <c r="I84" i="47"/>
  <c r="J22" i="47"/>
  <c r="I84" i="48"/>
  <c r="J22" i="48"/>
  <c r="I84" i="49"/>
  <c r="J22" i="49"/>
  <c r="I84" i="50"/>
  <c r="J22" i="50"/>
  <c r="I84" i="51"/>
  <c r="J22" i="51"/>
  <c r="I84" i="52"/>
  <c r="J22" i="52"/>
  <c r="K16" i="42" a="1"/>
  <c r="K16" i="42" s="1"/>
  <c r="K16" i="43" a="1"/>
  <c r="K16" i="43" s="1"/>
  <c r="J16" i="43"/>
  <c r="K16" i="44" a="1"/>
  <c r="K16" i="44" s="1"/>
  <c r="L16" i="44" s="1"/>
  <c r="J16" i="44"/>
  <c r="K16" i="45" a="1"/>
  <c r="K16" i="45" s="1"/>
  <c r="L16" i="45" s="1"/>
  <c r="J16" i="45"/>
  <c r="K16" i="46" a="1"/>
  <c r="K16" i="46" s="1"/>
  <c r="J16" i="46"/>
  <c r="K16" i="47" a="1"/>
  <c r="K16" i="47" s="1"/>
  <c r="J16" i="47"/>
  <c r="K16" i="48" a="1"/>
  <c r="K16" i="48" s="1"/>
  <c r="L16" i="48" s="1"/>
  <c r="J16" i="48"/>
  <c r="K16" i="49" a="1"/>
  <c r="K16" i="49" s="1"/>
  <c r="J16" i="49"/>
  <c r="K16" i="50" a="1"/>
  <c r="K16" i="50" s="1"/>
  <c r="J16" i="50"/>
  <c r="K16" i="51" a="1"/>
  <c r="K16" i="51" s="1"/>
  <c r="J16" i="51"/>
  <c r="K16" i="52" a="1"/>
  <c r="K16" i="52" s="1"/>
  <c r="L16" i="52" s="1"/>
  <c r="J16" i="52"/>
  <c r="K55" i="42" a="1"/>
  <c r="K55" i="42" s="1"/>
  <c r="L55" i="42" s="1"/>
  <c r="J55" i="42"/>
  <c r="K55" i="43" a="1"/>
  <c r="K55" i="43" s="1"/>
  <c r="J55" i="43"/>
  <c r="K55" i="44" a="1"/>
  <c r="K55" i="44" s="1"/>
  <c r="J55" i="44"/>
  <c r="K55" i="45" a="1"/>
  <c r="K55" i="45" s="1"/>
  <c r="L55" i="45" s="1"/>
  <c r="J55" i="45"/>
  <c r="K55" i="46" a="1"/>
  <c r="K55" i="46" s="1"/>
  <c r="J55" i="46"/>
  <c r="K55" i="47" a="1"/>
  <c r="K55" i="47" s="1"/>
  <c r="J55" i="47"/>
  <c r="J55" i="48"/>
  <c r="K55" i="48" a="1"/>
  <c r="K55" i="48" s="1"/>
  <c r="L55" i="48" s="1"/>
  <c r="J55" i="49"/>
  <c r="K55" i="49" a="1"/>
  <c r="K55" i="49" s="1"/>
  <c r="J55" i="50"/>
  <c r="K55" i="50" a="1"/>
  <c r="K55" i="50" s="1"/>
  <c r="J55" i="51"/>
  <c r="K55" i="51" a="1"/>
  <c r="K55" i="51" s="1"/>
  <c r="J55" i="52"/>
  <c r="K55" i="52" a="1"/>
  <c r="K55" i="52" s="1"/>
  <c r="L55" i="52" s="1"/>
  <c r="J32" i="43"/>
  <c r="J32" i="44"/>
  <c r="J32" i="45"/>
  <c r="J32" i="46"/>
  <c r="L32" i="46" s="1"/>
  <c r="J32" i="47"/>
  <c r="D69" i="42"/>
  <c r="D69" i="43"/>
  <c r="D69" i="44"/>
  <c r="D69" i="45"/>
  <c r="D69" i="46"/>
  <c r="D69" i="47"/>
  <c r="HW18" i="34"/>
  <c r="HV18" i="34"/>
  <c r="HU18" i="34"/>
  <c r="HR18" i="34"/>
  <c r="HQ18" i="34"/>
  <c r="HN18" i="34"/>
  <c r="E4" i="52" a="1"/>
  <c r="E4" i="52" s="1"/>
  <c r="F4" i="52" s="1"/>
  <c r="K4" i="52" a="1"/>
  <c r="K4" i="52" s="1"/>
  <c r="L4" i="52" s="1"/>
  <c r="E13" i="52" a="1"/>
  <c r="E13" i="52" s="1"/>
  <c r="F13" i="52" s="1"/>
  <c r="K13" i="52" a="1"/>
  <c r="K13" i="52" s="1"/>
  <c r="L13" i="52" s="1"/>
  <c r="E31" i="52" a="1"/>
  <c r="E31" i="52" s="1"/>
  <c r="F31" i="52" s="1"/>
  <c r="K31" i="52" a="1"/>
  <c r="K31" i="52" s="1"/>
  <c r="L31" i="52" s="1"/>
  <c r="L32" i="52"/>
  <c r="E40" i="52" a="1"/>
  <c r="E40" i="52" s="1"/>
  <c r="K40" i="52" a="1"/>
  <c r="K40" i="52" s="1"/>
  <c r="E49" i="52" a="1"/>
  <c r="E49" i="52" s="1"/>
  <c r="K49" i="52" a="1"/>
  <c r="K49" i="52" s="1"/>
  <c r="L49" i="52" s="1"/>
  <c r="L50" i="52"/>
  <c r="E58" i="52" a="1"/>
  <c r="E58" i="52" s="1"/>
  <c r="K58" i="52" a="1"/>
  <c r="K58" i="52" s="1"/>
  <c r="E67" i="52" a="1"/>
  <c r="E67" i="52" s="1"/>
  <c r="F67" i="52" s="1"/>
  <c r="F68" i="52"/>
  <c r="F69" i="52"/>
  <c r="E4" i="51" a="1"/>
  <c r="E4" i="51" s="1"/>
  <c r="F4" i="51" s="1"/>
  <c r="K4" i="51" a="1"/>
  <c r="K4" i="51" s="1"/>
  <c r="L4" i="51" s="1"/>
  <c r="E13" i="51" a="1"/>
  <c r="E13" i="51" s="1"/>
  <c r="K13" i="51" a="1"/>
  <c r="K13" i="51" s="1"/>
  <c r="E31" i="51" a="1"/>
  <c r="E31" i="51"/>
  <c r="K31" i="51" a="1"/>
  <c r="K31" i="51" s="1"/>
  <c r="L32" i="51"/>
  <c r="E40" i="51" a="1"/>
  <c r="E40" i="51" s="1"/>
  <c r="K40" i="51" a="1"/>
  <c r="K40" i="51"/>
  <c r="L40" i="51" s="1"/>
  <c r="E49" i="51" a="1"/>
  <c r="E49" i="51" s="1"/>
  <c r="K49" i="51" a="1"/>
  <c r="K49" i="51" s="1"/>
  <c r="L49" i="51" s="1"/>
  <c r="L50" i="51"/>
  <c r="E58" i="51" a="1"/>
  <c r="E58" i="51" s="1"/>
  <c r="F58" i="51" s="1"/>
  <c r="K58" i="51" a="1"/>
  <c r="K58" i="51" s="1"/>
  <c r="L58" i="51" s="1"/>
  <c r="L60" i="51"/>
  <c r="E67" i="51" a="1"/>
  <c r="E67" i="51" s="1"/>
  <c r="F67" i="51" s="1"/>
  <c r="F68" i="51"/>
  <c r="F69" i="51"/>
  <c r="E4" i="50" a="1"/>
  <c r="E4" i="50" s="1"/>
  <c r="F4" i="50" s="1"/>
  <c r="K4" i="50" a="1"/>
  <c r="K4" i="50"/>
  <c r="E13" i="50" a="1"/>
  <c r="E13" i="50" s="1"/>
  <c r="F13" i="50" s="1"/>
  <c r="K13" i="50" a="1"/>
  <c r="K13" i="50" s="1"/>
  <c r="L13" i="50" s="1"/>
  <c r="E31" i="50" a="1"/>
  <c r="E31" i="50" s="1"/>
  <c r="F31" i="50" s="1"/>
  <c r="K31" i="50" a="1"/>
  <c r="K31" i="50"/>
  <c r="L31" i="50" s="1"/>
  <c r="L32" i="50"/>
  <c r="E40" i="50" a="1"/>
  <c r="E40" i="50" s="1"/>
  <c r="K40" i="50" a="1"/>
  <c r="K40" i="50" s="1"/>
  <c r="L40" i="50" s="1"/>
  <c r="E49" i="50" a="1"/>
  <c r="E49" i="50" s="1"/>
  <c r="F49" i="50" s="1"/>
  <c r="K49" i="50" a="1"/>
  <c r="K49" i="50" s="1"/>
  <c r="L49" i="50" s="1"/>
  <c r="L50" i="50"/>
  <c r="E58" i="50" a="1"/>
  <c r="E58" i="50" s="1"/>
  <c r="F58" i="50" s="1"/>
  <c r="K58" i="50" a="1"/>
  <c r="K58" i="50" s="1"/>
  <c r="E67" i="50" a="1"/>
  <c r="E67" i="50" s="1"/>
  <c r="F68" i="50"/>
  <c r="F69" i="50"/>
  <c r="E4" i="49" a="1"/>
  <c r="E4" i="49" s="1"/>
  <c r="K4" i="49" a="1"/>
  <c r="K4" i="49" s="1"/>
  <c r="E13" i="49" a="1"/>
  <c r="E13" i="49" s="1"/>
  <c r="K13" i="49" a="1"/>
  <c r="K13" i="49" s="1"/>
  <c r="E31" i="49" a="1"/>
  <c r="E31" i="49" s="1"/>
  <c r="K31" i="49" a="1"/>
  <c r="K31" i="49" s="1"/>
  <c r="L32" i="49"/>
  <c r="E40" i="49" a="1"/>
  <c r="E40" i="49" s="1"/>
  <c r="F40" i="49" s="1"/>
  <c r="K40" i="49" a="1"/>
  <c r="K40" i="49" s="1"/>
  <c r="E49" i="49" a="1"/>
  <c r="E49" i="49" s="1"/>
  <c r="F49" i="49" s="1"/>
  <c r="K49" i="49" a="1"/>
  <c r="K49" i="49" s="1"/>
  <c r="L50" i="49"/>
  <c r="E58" i="49" a="1"/>
  <c r="E58" i="49" s="1"/>
  <c r="K58" i="49" a="1"/>
  <c r="K58" i="49" s="1"/>
  <c r="E67" i="49" a="1"/>
  <c r="E67" i="49" s="1"/>
  <c r="F67" i="49" s="1"/>
  <c r="F68" i="49"/>
  <c r="F69" i="49"/>
  <c r="E4" i="48" a="1"/>
  <c r="E4" i="48" s="1"/>
  <c r="F4" i="48" s="1"/>
  <c r="K4" i="48" a="1"/>
  <c r="K4" i="48" s="1"/>
  <c r="L4" i="48" s="1"/>
  <c r="E13" i="48" a="1"/>
  <c r="E13" i="48" s="1"/>
  <c r="F13" i="48" s="1"/>
  <c r="K13" i="48" a="1"/>
  <c r="K13" i="48" s="1"/>
  <c r="L13" i="48" s="1"/>
  <c r="E31" i="48" a="1"/>
  <c r="E31" i="48"/>
  <c r="F31" i="48" s="1"/>
  <c r="K31" i="48" a="1"/>
  <c r="K31" i="48" s="1"/>
  <c r="L31" i="48" s="1"/>
  <c r="E40" i="48" a="1"/>
  <c r="E40" i="48" s="1"/>
  <c r="K40" i="48" a="1"/>
  <c r="K40" i="48" s="1"/>
  <c r="E49" i="48" a="1"/>
  <c r="E49" i="48" s="1"/>
  <c r="F49" i="48" s="1"/>
  <c r="K49" i="48" a="1"/>
  <c r="K49" i="48" s="1"/>
  <c r="L49" i="48" s="1"/>
  <c r="L50" i="48"/>
  <c r="E58" i="48" a="1"/>
  <c r="E58" i="48" s="1"/>
  <c r="K58" i="48" a="1"/>
  <c r="K58" i="48" s="1"/>
  <c r="L58" i="48" s="1"/>
  <c r="E67" i="48" a="1"/>
  <c r="E67" i="48" s="1"/>
  <c r="F68" i="48"/>
  <c r="F69" i="48"/>
  <c r="E4" i="47" a="1"/>
  <c r="E4" i="47" s="1"/>
  <c r="K4" i="47" a="1"/>
  <c r="K4" i="47" s="1"/>
  <c r="E13" i="47" a="1"/>
  <c r="E13" i="47" s="1"/>
  <c r="K13" i="47" a="1"/>
  <c r="K13" i="47" s="1"/>
  <c r="E31" i="47" a="1"/>
  <c r="E31" i="47" s="1"/>
  <c r="K31" i="47" a="1"/>
  <c r="K31" i="47" s="1"/>
  <c r="L32" i="47"/>
  <c r="E40" i="47" a="1"/>
  <c r="E40" i="47"/>
  <c r="F40" i="47" s="1"/>
  <c r="K40" i="47" a="1"/>
  <c r="K40" i="47" s="1"/>
  <c r="E49" i="47" a="1"/>
  <c r="E49" i="47" s="1"/>
  <c r="K49" i="47" a="1"/>
  <c r="K49" i="47" s="1"/>
  <c r="L50" i="47"/>
  <c r="E58" i="47" a="1"/>
  <c r="E58" i="47" s="1"/>
  <c r="F58" i="47" s="1"/>
  <c r="K58" i="47" a="1"/>
  <c r="K58" i="47" s="1"/>
  <c r="L58" i="47" s="1"/>
  <c r="E67" i="47" a="1"/>
  <c r="E67" i="47" s="1"/>
  <c r="F67" i="47" s="1"/>
  <c r="F68" i="47"/>
  <c r="F69" i="47"/>
  <c r="E4" i="46" a="1"/>
  <c r="E4" i="46" s="1"/>
  <c r="K4" i="46" a="1"/>
  <c r="K4" i="46" s="1"/>
  <c r="L4" i="46" s="1"/>
  <c r="E13" i="46" a="1"/>
  <c r="E13" i="46" s="1"/>
  <c r="K13" i="46" a="1"/>
  <c r="K13" i="46" s="1"/>
  <c r="E31" i="46" a="1"/>
  <c r="E31" i="46"/>
  <c r="F31" i="46" s="1"/>
  <c r="K31" i="46" a="1"/>
  <c r="K31" i="46" s="1"/>
  <c r="L31" i="46" s="1"/>
  <c r="E40" i="46" a="1"/>
  <c r="E40" i="46" s="1"/>
  <c r="K40" i="46" a="1"/>
  <c r="K40" i="46"/>
  <c r="E49" i="46" a="1"/>
  <c r="E49" i="46" s="1"/>
  <c r="F49" i="46" s="1"/>
  <c r="K49" i="46" a="1"/>
  <c r="K49" i="46" s="1"/>
  <c r="L49" i="46"/>
  <c r="L50" i="46"/>
  <c r="E58" i="46" a="1"/>
  <c r="E58" i="46" s="1"/>
  <c r="F58" i="46" s="1"/>
  <c r="K58" i="46" a="1"/>
  <c r="K58" i="46" s="1"/>
  <c r="E67" i="46" a="1"/>
  <c r="E67" i="46" s="1"/>
  <c r="F68" i="46"/>
  <c r="F69" i="46"/>
  <c r="E4" i="45" a="1"/>
  <c r="E4" i="45" s="1"/>
  <c r="K4" i="45" a="1"/>
  <c r="K4" i="45" s="1"/>
  <c r="E13" i="45" a="1"/>
  <c r="E13" i="45" s="1"/>
  <c r="F13" i="45" s="1"/>
  <c r="K13" i="45" a="1"/>
  <c r="K13" i="45" s="1"/>
  <c r="E31" i="45" a="1"/>
  <c r="E31" i="45" s="1"/>
  <c r="K31" i="45" a="1"/>
  <c r="K31" i="45" s="1"/>
  <c r="E40" i="45" a="1"/>
  <c r="E40" i="45"/>
  <c r="K40" i="45" a="1"/>
  <c r="K40" i="45" s="1"/>
  <c r="L40" i="45" s="1"/>
  <c r="E49" i="45" a="1"/>
  <c r="E49" i="45" s="1"/>
  <c r="K49" i="45" a="1"/>
  <c r="K49" i="45" s="1"/>
  <c r="L50" i="45"/>
  <c r="E58" i="45" a="1"/>
  <c r="E58" i="45" s="1"/>
  <c r="F58" i="45" s="1"/>
  <c r="K58" i="45" a="1"/>
  <c r="K58" i="45" s="1"/>
  <c r="L58" i="45" s="1"/>
  <c r="E67" i="45" a="1"/>
  <c r="E67" i="45" s="1"/>
  <c r="F68" i="45"/>
  <c r="F69" i="45"/>
  <c r="E4" i="44" a="1"/>
  <c r="E4" i="44" s="1"/>
  <c r="F4" i="44" s="1"/>
  <c r="K4" i="44" a="1"/>
  <c r="K4" i="44"/>
  <c r="L4" i="44" s="1"/>
  <c r="E13" i="44" a="1"/>
  <c r="E13" i="44" s="1"/>
  <c r="F13" i="44" s="1"/>
  <c r="K13" i="44" a="1"/>
  <c r="K13" i="44" s="1"/>
  <c r="E31" i="44" a="1"/>
  <c r="E31" i="44" s="1"/>
  <c r="F31" i="44" s="1"/>
  <c r="K31" i="44" a="1"/>
  <c r="K31" i="44" s="1"/>
  <c r="L31" i="44" s="1"/>
  <c r="L32" i="44"/>
  <c r="E40" i="44" a="1"/>
  <c r="E40" i="44" s="1"/>
  <c r="K40" i="44" a="1"/>
  <c r="K40" i="44" s="1"/>
  <c r="E49" i="44" a="1"/>
  <c r="E49" i="44" s="1"/>
  <c r="K49" i="44" a="1"/>
  <c r="K49" i="44"/>
  <c r="L49" i="44" s="1"/>
  <c r="L50" i="44"/>
  <c r="E58" i="44" a="1"/>
  <c r="E58" i="44" s="1"/>
  <c r="K58" i="44" a="1"/>
  <c r="K58" i="44" s="1"/>
  <c r="E67" i="44" a="1"/>
  <c r="E67" i="44"/>
  <c r="F68" i="44"/>
  <c r="AC215" i="32"/>
  <c r="AC214" i="32"/>
  <c r="AC213" i="32"/>
  <c r="AC212" i="32"/>
  <c r="AC211" i="32"/>
  <c r="AC210" i="32"/>
  <c r="AC209" i="32"/>
  <c r="AC208" i="32"/>
  <c r="AC207" i="32"/>
  <c r="AC206" i="32"/>
  <c r="AC205" i="32"/>
  <c r="AC204" i="32"/>
  <c r="AC203" i="32"/>
  <c r="AC202" i="32"/>
  <c r="AC201" i="32"/>
  <c r="AC200" i="32"/>
  <c r="AC199" i="32"/>
  <c r="AC198" i="32"/>
  <c r="AC197" i="32"/>
  <c r="AC196" i="32"/>
  <c r="AC195" i="32"/>
  <c r="AC194" i="32"/>
  <c r="AC193" i="32"/>
  <c r="AC192" i="32"/>
  <c r="AC191" i="32"/>
  <c r="AC190" i="32"/>
  <c r="AC189" i="32"/>
  <c r="AC188" i="32"/>
  <c r="AC187" i="32"/>
  <c r="AC186" i="32"/>
  <c r="AC185" i="32"/>
  <c r="AC184" i="32"/>
  <c r="AC183" i="32"/>
  <c r="AC182" i="32"/>
  <c r="AC181" i="32"/>
  <c r="AC180" i="32"/>
  <c r="AC179" i="32"/>
  <c r="AC178" i="32"/>
  <c r="AC177" i="32"/>
  <c r="AC176" i="32"/>
  <c r="AC175" i="32"/>
  <c r="AC174" i="32"/>
  <c r="AC173" i="32"/>
  <c r="AC172" i="32"/>
  <c r="AC171" i="32"/>
  <c r="AC170" i="32"/>
  <c r="AC169" i="32"/>
  <c r="AC168" i="32"/>
  <c r="AC167" i="32"/>
  <c r="AC166" i="32"/>
  <c r="AC165" i="32"/>
  <c r="AC164" i="32"/>
  <c r="AC163" i="32"/>
  <c r="AC162" i="32"/>
  <c r="AC161" i="32"/>
  <c r="AC160" i="32"/>
  <c r="AC159" i="32"/>
  <c r="AC158" i="32"/>
  <c r="AC157" i="32"/>
  <c r="AC156" i="32"/>
  <c r="AC155" i="32"/>
  <c r="AC154" i="32"/>
  <c r="AC153" i="32"/>
  <c r="AC152" i="32"/>
  <c r="AC151" i="32"/>
  <c r="AC150" i="32"/>
  <c r="AC149" i="32"/>
  <c r="AC148" i="32"/>
  <c r="AC147" i="32"/>
  <c r="AC146" i="32"/>
  <c r="AC145" i="32"/>
  <c r="AC144" i="32"/>
  <c r="AC143" i="32"/>
  <c r="AC142" i="32"/>
  <c r="AC141" i="32"/>
  <c r="AC140" i="32"/>
  <c r="AC139" i="32"/>
  <c r="AC138" i="32"/>
  <c r="AC137" i="32"/>
  <c r="AC136" i="32"/>
  <c r="AC135" i="32"/>
  <c r="AC134" i="32"/>
  <c r="AC133" i="32"/>
  <c r="AC132" i="32"/>
  <c r="AC131" i="32"/>
  <c r="AC130" i="32"/>
  <c r="AC129" i="32"/>
  <c r="AC128" i="32"/>
  <c r="AC127" i="32"/>
  <c r="AC126" i="32"/>
  <c r="AC125" i="32"/>
  <c r="AC124" i="32"/>
  <c r="AC123" i="32"/>
  <c r="AC122" i="32"/>
  <c r="AC121" i="32"/>
  <c r="AC120" i="32"/>
  <c r="AC119" i="32"/>
  <c r="AC118" i="32"/>
  <c r="AC117" i="32"/>
  <c r="AC116" i="32"/>
  <c r="AC115" i="32"/>
  <c r="AC114" i="32"/>
  <c r="AC113" i="32"/>
  <c r="AC112" i="32"/>
  <c r="AC111" i="32"/>
  <c r="AC110" i="32"/>
  <c r="AC109" i="32"/>
  <c r="AC108" i="32"/>
  <c r="AC107" i="32"/>
  <c r="AC106" i="32"/>
  <c r="AC105" i="32"/>
  <c r="AC104" i="32"/>
  <c r="AC103" i="32"/>
  <c r="AC102" i="32"/>
  <c r="AC101" i="32"/>
  <c r="AC100" i="32"/>
  <c r="AC99" i="32"/>
  <c r="AC98" i="32"/>
  <c r="AC97" i="32"/>
  <c r="AC96" i="32"/>
  <c r="AC95" i="32"/>
  <c r="AC94" i="32"/>
  <c r="AC93" i="32"/>
  <c r="AC92" i="32"/>
  <c r="AC91" i="32"/>
  <c r="AC90" i="32"/>
  <c r="AC89" i="32"/>
  <c r="AC88" i="32"/>
  <c r="AC87" i="32"/>
  <c r="AC86" i="32"/>
  <c r="AC85" i="32"/>
  <c r="AC84" i="32"/>
  <c r="AC83" i="32"/>
  <c r="AC82" i="32"/>
  <c r="AC81" i="32"/>
  <c r="AC80" i="32"/>
  <c r="AC79" i="32"/>
  <c r="AC78" i="32"/>
  <c r="AC77" i="32"/>
  <c r="AC76" i="32"/>
  <c r="AC75" i="32"/>
  <c r="AC74" i="32"/>
  <c r="AC73" i="32"/>
  <c r="AC72" i="32"/>
  <c r="AC71" i="32"/>
  <c r="AC70" i="32"/>
  <c r="AC69" i="32"/>
  <c r="AC68" i="32"/>
  <c r="AC67" i="32"/>
  <c r="AC66" i="32"/>
  <c r="AC65" i="32"/>
  <c r="AC64" i="32"/>
  <c r="AC63" i="32"/>
  <c r="AC62" i="32"/>
  <c r="AC61" i="32"/>
  <c r="AC60" i="32"/>
  <c r="AC59" i="32"/>
  <c r="AC58" i="32"/>
  <c r="AC57" i="32"/>
  <c r="AC56" i="32"/>
  <c r="AC55" i="32"/>
  <c r="AC54" i="32"/>
  <c r="AC53" i="32"/>
  <c r="AC52" i="32"/>
  <c r="AC51" i="32"/>
  <c r="AC50" i="32"/>
  <c r="AC49" i="32"/>
  <c r="AC48" i="32"/>
  <c r="AC47" i="32"/>
  <c r="AC46" i="32"/>
  <c r="AC45" i="32"/>
  <c r="AC44" i="32"/>
  <c r="AC43" i="32"/>
  <c r="AE215" i="32"/>
  <c r="AE214" i="32"/>
  <c r="AE213" i="32"/>
  <c r="AE212" i="32"/>
  <c r="AE211" i="32"/>
  <c r="AE210" i="32"/>
  <c r="AE209" i="32"/>
  <c r="AE208" i="32"/>
  <c r="AE207" i="32"/>
  <c r="AE206" i="32"/>
  <c r="AE205" i="32"/>
  <c r="AE204" i="32"/>
  <c r="AE203" i="32"/>
  <c r="AE202" i="32"/>
  <c r="AE201" i="32"/>
  <c r="AE200" i="32"/>
  <c r="AE199" i="32"/>
  <c r="AE198" i="32"/>
  <c r="AE197" i="32"/>
  <c r="AE196" i="32"/>
  <c r="AE195" i="32"/>
  <c r="AE194" i="32"/>
  <c r="AE193" i="32"/>
  <c r="AE192" i="32"/>
  <c r="AE191" i="32"/>
  <c r="AE190" i="32"/>
  <c r="AE189" i="32"/>
  <c r="AE188" i="32"/>
  <c r="AE187" i="32"/>
  <c r="AE186" i="32"/>
  <c r="AE185" i="32"/>
  <c r="AE184" i="32"/>
  <c r="AE183" i="32"/>
  <c r="AE182" i="32"/>
  <c r="AE181" i="32"/>
  <c r="AE180" i="32"/>
  <c r="AE179" i="32"/>
  <c r="AE178" i="32"/>
  <c r="AE177" i="32"/>
  <c r="AE176" i="32"/>
  <c r="AE175" i="32"/>
  <c r="AE174" i="32"/>
  <c r="AE173" i="32"/>
  <c r="AE172" i="32"/>
  <c r="AE171" i="32"/>
  <c r="AE170" i="32"/>
  <c r="AE169" i="32"/>
  <c r="AE168" i="32"/>
  <c r="AE167" i="32"/>
  <c r="AE166" i="32"/>
  <c r="AE165" i="32"/>
  <c r="AE164" i="32"/>
  <c r="AE163" i="32"/>
  <c r="AE162" i="32"/>
  <c r="AE161" i="32"/>
  <c r="AE160" i="32"/>
  <c r="AE159" i="32"/>
  <c r="AE158" i="32"/>
  <c r="AE157" i="32"/>
  <c r="AE156" i="32"/>
  <c r="AE155" i="32"/>
  <c r="AE154" i="32"/>
  <c r="AE153" i="32"/>
  <c r="AE152" i="32"/>
  <c r="AE151" i="32"/>
  <c r="AE150" i="32"/>
  <c r="AE149" i="32"/>
  <c r="AE148" i="32"/>
  <c r="AE147" i="32"/>
  <c r="AE146" i="32"/>
  <c r="AE145" i="32"/>
  <c r="AE144" i="32"/>
  <c r="AE143" i="32"/>
  <c r="AE142" i="32"/>
  <c r="AE141" i="32"/>
  <c r="AE140" i="32"/>
  <c r="AE139" i="32"/>
  <c r="AE138" i="32"/>
  <c r="AE137" i="32"/>
  <c r="AE136" i="32"/>
  <c r="AE135" i="32"/>
  <c r="AE134" i="32"/>
  <c r="AE133" i="32"/>
  <c r="AE132" i="32"/>
  <c r="AE131" i="32"/>
  <c r="AE130" i="32"/>
  <c r="AE129" i="32"/>
  <c r="AE128" i="32"/>
  <c r="AE127" i="32"/>
  <c r="AE126" i="32"/>
  <c r="AE125" i="32"/>
  <c r="AE124" i="32"/>
  <c r="AE123" i="32"/>
  <c r="AE122" i="32"/>
  <c r="AE121" i="32"/>
  <c r="AE120" i="32"/>
  <c r="AE119" i="32"/>
  <c r="AE118" i="32"/>
  <c r="AE117" i="32"/>
  <c r="AE116" i="32"/>
  <c r="AE115" i="32"/>
  <c r="AE114" i="32"/>
  <c r="AE113" i="32"/>
  <c r="AE112" i="32"/>
  <c r="AE111" i="32"/>
  <c r="AE110" i="32"/>
  <c r="AE109" i="32"/>
  <c r="AE108" i="32"/>
  <c r="AE107" i="32"/>
  <c r="AE106" i="32"/>
  <c r="AE105" i="32"/>
  <c r="AE104" i="32"/>
  <c r="AE103" i="32"/>
  <c r="AE102" i="32"/>
  <c r="AE101" i="32"/>
  <c r="AE100" i="32"/>
  <c r="AE99" i="32"/>
  <c r="AE98" i="32"/>
  <c r="AE97" i="32"/>
  <c r="AE96" i="32"/>
  <c r="AE95" i="32"/>
  <c r="AE94" i="32"/>
  <c r="AE93" i="32"/>
  <c r="AE92" i="32"/>
  <c r="AE91" i="32"/>
  <c r="AE90" i="32"/>
  <c r="AE89" i="32"/>
  <c r="AE88" i="32"/>
  <c r="AE87" i="32"/>
  <c r="AE86" i="32"/>
  <c r="AE85" i="32"/>
  <c r="AE84" i="32"/>
  <c r="AE83" i="32"/>
  <c r="AE82" i="32"/>
  <c r="AE81" i="32"/>
  <c r="AE80" i="32"/>
  <c r="AE79" i="32"/>
  <c r="AE78" i="32"/>
  <c r="AE77" i="32"/>
  <c r="AE76" i="32"/>
  <c r="AE75" i="32"/>
  <c r="AE74" i="32"/>
  <c r="AE73" i="32"/>
  <c r="AE72" i="32"/>
  <c r="AE71" i="32"/>
  <c r="AE70" i="32"/>
  <c r="AE69" i="32"/>
  <c r="AE68" i="32"/>
  <c r="AE67" i="32"/>
  <c r="AE66" i="32"/>
  <c r="AE65" i="32"/>
  <c r="AE64" i="32"/>
  <c r="AE63" i="32"/>
  <c r="AE62" i="32"/>
  <c r="AE61" i="32"/>
  <c r="AE60" i="32"/>
  <c r="AE59" i="32"/>
  <c r="AE58" i="32"/>
  <c r="AE57" i="32"/>
  <c r="AE56" i="32"/>
  <c r="AE55" i="32"/>
  <c r="AE54" i="32"/>
  <c r="AE53" i="32"/>
  <c r="AE52" i="32"/>
  <c r="AE51" i="32"/>
  <c r="AE50" i="32"/>
  <c r="AE49" i="32"/>
  <c r="AE48" i="32"/>
  <c r="AE47" i="32"/>
  <c r="AE46" i="32"/>
  <c r="AE45" i="32"/>
  <c r="AE44" i="32"/>
  <c r="AE43"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G184" i="32"/>
  <c r="AG183" i="32"/>
  <c r="AG182" i="32"/>
  <c r="AG181" i="32"/>
  <c r="AG180" i="32"/>
  <c r="AG179" i="32"/>
  <c r="AG178" i="32"/>
  <c r="AG177" i="32"/>
  <c r="AG176" i="32"/>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G140" i="32"/>
  <c r="AG139" i="32"/>
  <c r="AG138" i="32"/>
  <c r="AG137" i="32"/>
  <c r="AG136" i="32"/>
  <c r="AG135" i="32"/>
  <c r="AG134" i="32"/>
  <c r="AG133"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G96" i="32"/>
  <c r="AG95" i="32"/>
  <c r="AG94" i="32"/>
  <c r="AG93" i="32"/>
  <c r="AG92" i="32"/>
  <c r="AG91" i="32"/>
  <c r="AG90" i="32"/>
  <c r="AG89"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G52" i="32"/>
  <c r="AG51" i="32"/>
  <c r="AG50" i="32"/>
  <c r="AG49" i="32"/>
  <c r="AG48" i="32"/>
  <c r="AG47" i="32"/>
  <c r="AG46" i="32"/>
  <c r="AG45" i="32"/>
  <c r="AG44" i="32"/>
  <c r="AG43" i="32"/>
  <c r="AI215" i="32"/>
  <c r="AI214" i="32"/>
  <c r="AI213" i="32"/>
  <c r="AI212" i="32"/>
  <c r="AI211" i="32"/>
  <c r="AI210" i="32"/>
  <c r="AI209" i="32"/>
  <c r="AI208" i="32"/>
  <c r="AI207" i="32"/>
  <c r="AI206" i="32"/>
  <c r="AI205" i="32"/>
  <c r="AI204" i="32"/>
  <c r="AI203" i="32"/>
  <c r="AI202" i="32"/>
  <c r="AI201" i="32"/>
  <c r="AI200" i="32"/>
  <c r="AI199" i="32"/>
  <c r="AI198" i="32"/>
  <c r="AI197" i="32"/>
  <c r="AI196" i="32"/>
  <c r="AI195" i="32"/>
  <c r="AI194" i="32"/>
  <c r="AI193" i="32"/>
  <c r="AI192" i="32"/>
  <c r="AI191" i="32"/>
  <c r="AI190" i="32"/>
  <c r="AI189" i="32"/>
  <c r="AI188" i="32"/>
  <c r="AI187" i="32"/>
  <c r="AI186" i="32"/>
  <c r="AI185" i="32"/>
  <c r="AI184" i="32"/>
  <c r="AI183" i="32"/>
  <c r="AI182" i="32"/>
  <c r="AI181" i="32"/>
  <c r="AI180" i="32"/>
  <c r="AI179" i="32"/>
  <c r="AI178" i="32"/>
  <c r="AI177" i="32"/>
  <c r="AI176" i="32"/>
  <c r="AI175" i="32"/>
  <c r="AI174" i="32"/>
  <c r="AI173" i="32"/>
  <c r="AI172" i="32"/>
  <c r="AI171" i="32"/>
  <c r="AI170" i="32"/>
  <c r="AI169" i="32"/>
  <c r="AI168" i="32"/>
  <c r="AI167" i="32"/>
  <c r="AI166" i="32"/>
  <c r="AI165" i="32"/>
  <c r="AI164" i="32"/>
  <c r="AI163" i="32"/>
  <c r="AI162" i="32"/>
  <c r="AI161" i="32"/>
  <c r="AI160" i="32"/>
  <c r="AI159" i="32"/>
  <c r="AI158" i="32"/>
  <c r="AI157" i="32"/>
  <c r="AI156" i="32"/>
  <c r="AI155" i="32"/>
  <c r="AI154" i="32"/>
  <c r="AI153" i="32"/>
  <c r="AI152" i="32"/>
  <c r="AI151" i="32"/>
  <c r="AI150" i="32"/>
  <c r="AI149" i="32"/>
  <c r="AI148" i="32"/>
  <c r="AI147" i="32"/>
  <c r="AI146" i="32"/>
  <c r="AI145" i="32"/>
  <c r="AI144" i="32"/>
  <c r="AI143" i="32"/>
  <c r="AI142" i="32"/>
  <c r="AI141" i="32"/>
  <c r="AI140" i="32"/>
  <c r="AI139" i="32"/>
  <c r="AI138" i="32"/>
  <c r="AI137" i="32"/>
  <c r="AI136" i="32"/>
  <c r="AI135" i="32"/>
  <c r="AI134" i="32"/>
  <c r="AI133" i="32"/>
  <c r="AI132" i="32"/>
  <c r="AI131" i="32"/>
  <c r="AI130" i="32"/>
  <c r="AI129" i="32"/>
  <c r="AI128" i="32"/>
  <c r="AI127" i="32"/>
  <c r="AI126" i="32"/>
  <c r="AI125" i="32"/>
  <c r="AI124" i="32"/>
  <c r="AI123" i="32"/>
  <c r="AI122" i="32"/>
  <c r="AI121" i="32"/>
  <c r="AI120" i="32"/>
  <c r="AI119" i="32"/>
  <c r="AI118" i="32"/>
  <c r="AI117" i="32"/>
  <c r="AI116" i="32"/>
  <c r="AI115" i="32"/>
  <c r="AI114" i="32"/>
  <c r="AI113" i="32"/>
  <c r="AI112" i="32"/>
  <c r="AI111" i="32"/>
  <c r="AI110" i="32"/>
  <c r="AI109" i="32"/>
  <c r="AI108" i="32"/>
  <c r="AI107" i="32"/>
  <c r="AI106" i="32"/>
  <c r="AI105" i="32"/>
  <c r="AI104" i="32"/>
  <c r="AI103" i="32"/>
  <c r="AI102" i="32"/>
  <c r="AI101" i="32"/>
  <c r="AI100" i="32"/>
  <c r="AI99" i="32"/>
  <c r="AI98" i="32"/>
  <c r="AI97" i="32"/>
  <c r="AI96" i="32"/>
  <c r="AI95" i="32"/>
  <c r="AI94" i="32"/>
  <c r="AI93" i="32"/>
  <c r="AI92" i="32"/>
  <c r="AI91" i="32"/>
  <c r="AI90" i="32"/>
  <c r="AI89" i="32"/>
  <c r="AI88" i="32"/>
  <c r="AI87" i="32"/>
  <c r="AI86" i="32"/>
  <c r="AI85" i="32"/>
  <c r="AI84" i="32"/>
  <c r="AI83" i="32"/>
  <c r="AI82" i="32"/>
  <c r="AI81" i="32"/>
  <c r="AI80" i="32"/>
  <c r="AI79" i="32"/>
  <c r="AI78" i="32"/>
  <c r="AI77" i="32"/>
  <c r="AI76" i="32"/>
  <c r="AI75" i="32"/>
  <c r="AI74" i="32"/>
  <c r="AI73" i="32"/>
  <c r="AI72" i="32"/>
  <c r="AI71" i="32"/>
  <c r="AI70" i="32"/>
  <c r="AI69" i="32"/>
  <c r="AI68" i="32"/>
  <c r="AI67" i="32"/>
  <c r="AI66" i="32"/>
  <c r="AI65" i="32"/>
  <c r="AI64" i="32"/>
  <c r="AI63" i="32"/>
  <c r="AI62" i="32"/>
  <c r="AI61" i="32"/>
  <c r="AI60" i="32"/>
  <c r="AI59" i="32"/>
  <c r="AI58" i="32"/>
  <c r="AI57" i="32"/>
  <c r="AI56" i="32"/>
  <c r="AI55" i="32"/>
  <c r="AI54" i="32"/>
  <c r="AI53" i="32"/>
  <c r="AI52" i="32"/>
  <c r="AI51" i="32"/>
  <c r="AI50" i="32"/>
  <c r="AI49" i="32"/>
  <c r="AI48" i="32"/>
  <c r="AI47" i="32"/>
  <c r="AI46" i="32"/>
  <c r="AI45" i="32"/>
  <c r="AI44" i="32"/>
  <c r="AI43" i="32"/>
  <c r="AI42" i="32"/>
  <c r="AK215" i="32"/>
  <c r="AK214" i="32"/>
  <c r="AK213" i="32"/>
  <c r="AK212" i="32"/>
  <c r="AK211" i="32"/>
  <c r="AK210" i="32"/>
  <c r="AK209" i="32"/>
  <c r="AK208" i="32"/>
  <c r="AK207" i="32"/>
  <c r="AK206" i="32"/>
  <c r="AK205" i="32"/>
  <c r="AK204" i="32"/>
  <c r="AK203" i="32"/>
  <c r="AK202" i="32"/>
  <c r="AK201" i="32"/>
  <c r="AK200" i="32"/>
  <c r="AK199" i="32"/>
  <c r="AK198" i="32"/>
  <c r="AK197" i="32"/>
  <c r="AK196" i="32"/>
  <c r="AK195" i="32"/>
  <c r="AK194" i="32"/>
  <c r="AK193" i="32"/>
  <c r="AK192" i="32"/>
  <c r="AK191" i="32"/>
  <c r="AK190" i="32"/>
  <c r="AK189" i="32"/>
  <c r="AK188" i="32"/>
  <c r="AK187" i="32"/>
  <c r="AK186" i="32"/>
  <c r="AK185" i="32"/>
  <c r="AK184" i="32"/>
  <c r="AK183" i="32"/>
  <c r="AK182" i="32"/>
  <c r="AK181" i="32"/>
  <c r="AK180" i="32"/>
  <c r="AK179" i="32"/>
  <c r="AK178" i="32"/>
  <c r="AK177" i="32"/>
  <c r="AK176" i="32"/>
  <c r="AK175" i="32"/>
  <c r="AK174" i="32"/>
  <c r="AK173" i="32"/>
  <c r="AK172" i="32"/>
  <c r="AK171" i="32"/>
  <c r="AK170" i="32"/>
  <c r="AK169" i="32"/>
  <c r="AK168" i="32"/>
  <c r="AK167" i="32"/>
  <c r="AK166" i="32"/>
  <c r="AK165" i="32"/>
  <c r="AK164" i="32"/>
  <c r="AK163" i="32"/>
  <c r="AK162" i="32"/>
  <c r="AK161" i="32"/>
  <c r="AK160" i="32"/>
  <c r="AK159" i="32"/>
  <c r="AK158" i="32"/>
  <c r="AK157" i="32"/>
  <c r="AK156" i="32"/>
  <c r="AK155" i="32"/>
  <c r="AK154" i="32"/>
  <c r="AK153" i="32"/>
  <c r="AK152" i="32"/>
  <c r="AK151" i="32"/>
  <c r="AK150" i="32"/>
  <c r="AK149" i="32"/>
  <c r="AK148" i="32"/>
  <c r="AK147" i="32"/>
  <c r="AK146" i="32"/>
  <c r="AK145" i="32"/>
  <c r="AK144" i="32"/>
  <c r="AK143" i="32"/>
  <c r="AK142" i="32"/>
  <c r="AK141" i="32"/>
  <c r="AK140" i="32"/>
  <c r="AK139" i="32"/>
  <c r="AK138" i="32"/>
  <c r="AK137" i="32"/>
  <c r="AK136" i="32"/>
  <c r="AK135" i="32"/>
  <c r="AK134" i="32"/>
  <c r="AK133" i="32"/>
  <c r="AK132" i="32"/>
  <c r="AK131" i="32"/>
  <c r="AK130" i="32"/>
  <c r="AK129" i="32"/>
  <c r="AK128" i="32"/>
  <c r="AK127" i="32"/>
  <c r="AK126" i="32"/>
  <c r="AK125" i="32"/>
  <c r="AK124" i="32"/>
  <c r="AK123" i="32"/>
  <c r="AK122" i="32"/>
  <c r="AK121" i="32"/>
  <c r="AK120" i="32"/>
  <c r="AK119" i="32"/>
  <c r="AK118" i="32"/>
  <c r="AK117" i="32"/>
  <c r="AK116" i="32"/>
  <c r="AK115" i="32"/>
  <c r="AK114" i="32"/>
  <c r="AK113" i="32"/>
  <c r="AK112" i="32"/>
  <c r="AK111" i="32"/>
  <c r="AK110" i="32"/>
  <c r="AK109" i="32"/>
  <c r="AK108" i="32"/>
  <c r="AK107" i="32"/>
  <c r="AK106" i="32"/>
  <c r="AK105" i="32"/>
  <c r="AK104" i="32"/>
  <c r="AK103" i="32"/>
  <c r="AK102" i="32"/>
  <c r="AK101" i="32"/>
  <c r="AK100" i="32"/>
  <c r="AK99" i="32"/>
  <c r="AK98" i="32"/>
  <c r="AK97" i="32"/>
  <c r="AK96" i="32"/>
  <c r="AK95" i="32"/>
  <c r="AK94" i="32"/>
  <c r="AK93" i="32"/>
  <c r="AK92" i="32"/>
  <c r="AK91" i="32"/>
  <c r="AK90" i="32"/>
  <c r="AK89" i="32"/>
  <c r="AK88" i="32"/>
  <c r="AK87" i="32"/>
  <c r="AK86" i="32"/>
  <c r="AK85" i="32"/>
  <c r="AK84" i="32"/>
  <c r="AK83" i="32"/>
  <c r="AK82" i="32"/>
  <c r="AK81" i="32"/>
  <c r="AK80" i="32"/>
  <c r="AK79" i="32"/>
  <c r="AK78" i="32"/>
  <c r="AK77" i="32"/>
  <c r="AK76" i="32"/>
  <c r="AK75" i="32"/>
  <c r="AK74" i="32"/>
  <c r="AK73" i="32"/>
  <c r="AK72" i="32"/>
  <c r="AK71" i="32"/>
  <c r="AK70" i="32"/>
  <c r="AK69" i="32"/>
  <c r="AK68" i="32"/>
  <c r="AK67" i="32"/>
  <c r="AK66" i="32"/>
  <c r="AK65" i="32"/>
  <c r="AK64" i="32"/>
  <c r="AK63" i="32"/>
  <c r="AK62" i="32"/>
  <c r="AK61" i="32"/>
  <c r="AK60" i="32"/>
  <c r="AK59" i="32"/>
  <c r="AK58" i="32"/>
  <c r="AK57" i="32"/>
  <c r="AK56" i="32"/>
  <c r="AK55" i="32"/>
  <c r="AK54" i="32"/>
  <c r="AK53" i="32"/>
  <c r="AK52" i="32"/>
  <c r="AK51" i="32"/>
  <c r="AK50" i="32"/>
  <c r="AK49" i="32"/>
  <c r="AK48" i="32"/>
  <c r="AK47" i="32"/>
  <c r="AK46" i="32"/>
  <c r="AK45" i="32"/>
  <c r="AK44" i="32"/>
  <c r="AK43" i="32"/>
  <c r="AK42" i="32"/>
  <c r="AM215" i="32"/>
  <c r="AM214" i="32"/>
  <c r="AM213" i="32"/>
  <c r="AM212" i="32"/>
  <c r="AM211" i="32"/>
  <c r="AM210" i="32"/>
  <c r="AM209" i="32"/>
  <c r="AM208" i="32"/>
  <c r="AM207" i="32"/>
  <c r="AM206" i="32"/>
  <c r="AM205" i="32"/>
  <c r="AM204" i="32"/>
  <c r="AM203" i="32"/>
  <c r="AM202" i="32"/>
  <c r="AM201" i="32"/>
  <c r="AM200" i="32"/>
  <c r="AM199" i="32"/>
  <c r="AM198" i="32"/>
  <c r="AM197" i="32"/>
  <c r="AM196" i="32"/>
  <c r="AM195" i="32"/>
  <c r="AM194" i="32"/>
  <c r="AM193" i="32"/>
  <c r="AM192" i="32"/>
  <c r="AM191" i="32"/>
  <c r="AM190" i="32"/>
  <c r="AM189" i="32"/>
  <c r="AM188" i="32"/>
  <c r="AM187" i="32"/>
  <c r="AM186" i="32"/>
  <c r="AM185" i="32"/>
  <c r="AM184" i="32"/>
  <c r="AM183" i="32"/>
  <c r="AM182" i="32"/>
  <c r="AM181" i="32"/>
  <c r="AM180" i="32"/>
  <c r="AM179" i="32"/>
  <c r="AM178" i="32"/>
  <c r="AM177" i="32"/>
  <c r="AM176" i="32"/>
  <c r="AM175" i="32"/>
  <c r="AM174" i="32"/>
  <c r="AM173" i="32"/>
  <c r="AM172" i="32"/>
  <c r="AM171" i="32"/>
  <c r="AM170" i="32"/>
  <c r="AM169" i="32"/>
  <c r="AM168" i="32"/>
  <c r="AM167" i="32"/>
  <c r="AM166" i="32"/>
  <c r="AM165" i="32"/>
  <c r="AM164" i="32"/>
  <c r="AM163" i="32"/>
  <c r="AM162" i="32"/>
  <c r="AM161" i="32"/>
  <c r="AM160" i="32"/>
  <c r="AM159" i="32"/>
  <c r="AM158" i="32"/>
  <c r="AM157" i="32"/>
  <c r="AM156" i="32"/>
  <c r="AM155" i="32"/>
  <c r="AM154" i="32"/>
  <c r="AM153" i="32"/>
  <c r="AM152" i="32"/>
  <c r="AM151" i="32"/>
  <c r="AM150" i="32"/>
  <c r="AM149" i="32"/>
  <c r="AM148" i="32"/>
  <c r="AM147" i="32"/>
  <c r="AM146" i="32"/>
  <c r="AM145" i="32"/>
  <c r="AM144" i="32"/>
  <c r="AM143" i="32"/>
  <c r="AM142" i="32"/>
  <c r="AM141" i="32"/>
  <c r="AM140" i="32"/>
  <c r="AM139" i="32"/>
  <c r="AM138" i="32"/>
  <c r="AM137" i="32"/>
  <c r="AM136" i="32"/>
  <c r="AM135" i="32"/>
  <c r="AM134" i="32"/>
  <c r="AM133" i="32"/>
  <c r="AM132" i="32"/>
  <c r="AM131" i="32"/>
  <c r="AM130" i="32"/>
  <c r="AM129" i="32"/>
  <c r="AM128" i="32"/>
  <c r="AM127" i="32"/>
  <c r="AM126" i="32"/>
  <c r="AM125" i="32"/>
  <c r="AM124" i="32"/>
  <c r="AM123" i="32"/>
  <c r="AM122" i="32"/>
  <c r="AM121" i="32"/>
  <c r="AM120" i="32"/>
  <c r="AM119" i="32"/>
  <c r="AM118" i="32"/>
  <c r="AM117" i="32"/>
  <c r="AM116" i="32"/>
  <c r="AM115" i="32"/>
  <c r="AM114" i="32"/>
  <c r="AM113" i="32"/>
  <c r="AM112" i="32"/>
  <c r="AM111" i="32"/>
  <c r="AM110" i="32"/>
  <c r="AM109" i="32"/>
  <c r="AM108" i="32"/>
  <c r="AM107" i="32"/>
  <c r="AM106" i="32"/>
  <c r="AM105" i="32"/>
  <c r="AM104" i="32"/>
  <c r="AM103" i="32"/>
  <c r="AM102" i="32"/>
  <c r="AM101" i="32"/>
  <c r="AM100" i="32"/>
  <c r="AM99" i="32"/>
  <c r="AM98" i="32"/>
  <c r="AM97" i="32"/>
  <c r="AM96" i="32"/>
  <c r="AM95" i="32"/>
  <c r="AM94" i="32"/>
  <c r="AM93" i="32"/>
  <c r="AM92" i="32"/>
  <c r="AM91" i="32"/>
  <c r="AM90" i="32"/>
  <c r="AM89" i="32"/>
  <c r="AM88" i="32"/>
  <c r="AM87" i="32"/>
  <c r="AM86" i="32"/>
  <c r="AM85" i="32"/>
  <c r="AM84" i="32"/>
  <c r="AM83" i="32"/>
  <c r="AM82" i="32"/>
  <c r="AM81" i="32"/>
  <c r="AM80" i="32"/>
  <c r="AM79" i="32"/>
  <c r="AM78" i="32"/>
  <c r="AM77" i="32"/>
  <c r="AM76" i="32"/>
  <c r="AM75" i="32"/>
  <c r="AM74" i="32"/>
  <c r="AM73" i="32"/>
  <c r="AM72" i="32"/>
  <c r="AM71" i="32"/>
  <c r="AM70" i="32"/>
  <c r="AM69" i="32"/>
  <c r="AM68" i="32"/>
  <c r="AM67" i="32"/>
  <c r="AM66" i="32"/>
  <c r="AM65" i="32"/>
  <c r="AM64" i="32"/>
  <c r="AM63" i="32"/>
  <c r="AM62" i="32"/>
  <c r="AM61" i="32"/>
  <c r="AM60" i="32"/>
  <c r="AM59" i="32"/>
  <c r="AM58" i="32"/>
  <c r="AM57" i="32"/>
  <c r="AM56" i="32"/>
  <c r="AM55" i="32"/>
  <c r="AM54" i="32"/>
  <c r="AM53" i="32"/>
  <c r="AM52" i="32"/>
  <c r="AM51" i="32"/>
  <c r="AM50" i="32"/>
  <c r="AM49" i="32"/>
  <c r="AM48" i="32"/>
  <c r="AM47" i="32"/>
  <c r="AM46" i="32"/>
  <c r="AM45" i="32"/>
  <c r="AM44" i="32"/>
  <c r="AM43" i="32"/>
  <c r="AM42" i="32"/>
  <c r="AO215" i="32"/>
  <c r="AO214" i="32"/>
  <c r="AO213" i="32"/>
  <c r="AO212" i="32"/>
  <c r="AO211" i="32"/>
  <c r="AO210" i="32"/>
  <c r="AO209" i="32"/>
  <c r="AO208" i="32"/>
  <c r="AO207" i="32"/>
  <c r="AO206" i="32"/>
  <c r="AO205" i="32"/>
  <c r="AO204" i="32"/>
  <c r="AO203" i="32"/>
  <c r="AO202" i="32"/>
  <c r="AO201" i="32"/>
  <c r="AO200" i="32"/>
  <c r="AO199" i="32"/>
  <c r="AO198" i="32"/>
  <c r="AO197" i="32"/>
  <c r="AO196" i="32"/>
  <c r="AO195" i="32"/>
  <c r="AO194" i="32"/>
  <c r="AO193" i="32"/>
  <c r="AO192" i="32"/>
  <c r="AO191" i="32"/>
  <c r="AO190" i="32"/>
  <c r="AO189" i="32"/>
  <c r="AO188" i="32"/>
  <c r="AO187" i="32"/>
  <c r="AO186" i="32"/>
  <c r="AO185" i="32"/>
  <c r="AO184" i="32"/>
  <c r="AO183" i="32"/>
  <c r="AO182" i="32"/>
  <c r="AO181" i="32"/>
  <c r="AO180" i="32"/>
  <c r="AO179" i="32"/>
  <c r="AO178" i="32"/>
  <c r="AO177" i="32"/>
  <c r="AO176" i="32"/>
  <c r="AO175" i="32"/>
  <c r="AO174" i="32"/>
  <c r="AO173" i="32"/>
  <c r="AO172" i="32"/>
  <c r="AO171" i="32"/>
  <c r="AO170" i="32"/>
  <c r="AO169" i="32"/>
  <c r="AO168" i="32"/>
  <c r="AO167" i="32"/>
  <c r="AO166" i="32"/>
  <c r="AO165" i="32"/>
  <c r="AO164" i="32"/>
  <c r="AO163" i="32"/>
  <c r="AO162" i="32"/>
  <c r="AO161" i="32"/>
  <c r="AO160" i="32"/>
  <c r="AO159" i="32"/>
  <c r="AO158" i="32"/>
  <c r="AO157" i="32"/>
  <c r="AO156" i="32"/>
  <c r="AO155" i="32"/>
  <c r="AO154" i="32"/>
  <c r="AO153" i="32"/>
  <c r="AO152" i="32"/>
  <c r="AO151" i="32"/>
  <c r="AO150" i="32"/>
  <c r="AO149" i="32"/>
  <c r="AO148" i="32"/>
  <c r="AO147" i="32"/>
  <c r="AO146" i="32"/>
  <c r="AO145" i="32"/>
  <c r="AO144" i="32"/>
  <c r="AO143" i="32"/>
  <c r="AO142" i="32"/>
  <c r="AO141" i="32"/>
  <c r="AO140" i="32"/>
  <c r="AO139" i="32"/>
  <c r="AO138" i="32"/>
  <c r="AO137" i="32"/>
  <c r="AO136" i="32"/>
  <c r="AO135" i="32"/>
  <c r="AO134" i="32"/>
  <c r="AO133" i="32"/>
  <c r="AO132" i="32"/>
  <c r="AO131" i="32"/>
  <c r="AO130" i="32"/>
  <c r="AO129" i="32"/>
  <c r="AO128" i="32"/>
  <c r="AO127" i="32"/>
  <c r="AO126" i="32"/>
  <c r="AO125" i="32"/>
  <c r="AO124" i="32"/>
  <c r="AO123" i="32"/>
  <c r="AO122" i="32"/>
  <c r="AO121" i="32"/>
  <c r="AO120" i="32"/>
  <c r="AO119" i="32"/>
  <c r="AO118" i="32"/>
  <c r="AO117" i="32"/>
  <c r="AO116" i="32"/>
  <c r="AO115" i="32"/>
  <c r="AO114" i="32"/>
  <c r="AO113" i="32"/>
  <c r="AO112" i="32"/>
  <c r="AO111" i="32"/>
  <c r="AO110" i="32"/>
  <c r="AO109" i="32"/>
  <c r="AO108" i="32"/>
  <c r="AO107" i="32"/>
  <c r="AO106" i="32"/>
  <c r="AO105" i="32"/>
  <c r="AO104" i="32"/>
  <c r="AO103" i="32"/>
  <c r="AO102" i="32"/>
  <c r="AO101" i="32"/>
  <c r="AO100" i="32"/>
  <c r="AO99" i="32"/>
  <c r="AO98" i="32"/>
  <c r="AO97" i="32"/>
  <c r="AO96" i="32"/>
  <c r="AO95" i="32"/>
  <c r="AO94" i="32"/>
  <c r="AO93" i="32"/>
  <c r="AO92" i="32"/>
  <c r="AO91" i="32"/>
  <c r="AO90" i="32"/>
  <c r="AO89" i="32"/>
  <c r="AO88" i="32"/>
  <c r="AO87" i="32"/>
  <c r="AO86" i="32"/>
  <c r="AO85" i="32"/>
  <c r="AO84" i="32"/>
  <c r="AO83" i="32"/>
  <c r="AO82" i="32"/>
  <c r="AO81" i="32"/>
  <c r="AO80" i="32"/>
  <c r="AO79" i="32"/>
  <c r="AO78" i="32"/>
  <c r="AO77" i="32"/>
  <c r="AO76" i="32"/>
  <c r="AO75" i="32"/>
  <c r="AO74" i="32"/>
  <c r="AO73" i="32"/>
  <c r="AO72" i="32"/>
  <c r="AO71" i="32"/>
  <c r="AO70" i="32"/>
  <c r="AO69" i="32"/>
  <c r="AO68" i="32"/>
  <c r="AO67" i="32"/>
  <c r="AO66" i="32"/>
  <c r="AO65" i="32"/>
  <c r="AO64" i="32"/>
  <c r="AO63" i="32"/>
  <c r="AO62" i="32"/>
  <c r="AO61" i="32"/>
  <c r="AO60" i="32"/>
  <c r="AO59" i="32"/>
  <c r="AO58" i="32"/>
  <c r="AO57" i="32"/>
  <c r="AO56" i="32"/>
  <c r="AO55" i="32"/>
  <c r="AO54" i="32"/>
  <c r="AO53" i="32"/>
  <c r="AO52" i="32"/>
  <c r="AO51" i="32"/>
  <c r="AO50" i="32"/>
  <c r="AO49" i="32"/>
  <c r="AO48" i="32"/>
  <c r="AO47" i="32"/>
  <c r="AO46" i="32"/>
  <c r="AO45" i="32"/>
  <c r="AO44" i="32"/>
  <c r="AO43" i="32"/>
  <c r="AO42" i="32"/>
  <c r="AC16" i="32"/>
  <c r="AE16" i="32"/>
  <c r="AG16" i="32"/>
  <c r="AI16" i="32"/>
  <c r="AK16" i="32"/>
  <c r="AM16" i="32"/>
  <c r="AO16" i="32"/>
  <c r="AC17" i="32"/>
  <c r="AE17" i="32"/>
  <c r="AG17" i="32"/>
  <c r="AI17" i="32"/>
  <c r="AK17" i="32"/>
  <c r="AM17" i="32"/>
  <c r="AO17" i="32"/>
  <c r="AC18" i="32"/>
  <c r="AE18" i="32"/>
  <c r="AG18" i="32"/>
  <c r="AI18" i="32"/>
  <c r="AK18" i="32"/>
  <c r="AM18" i="32"/>
  <c r="AO18" i="32"/>
  <c r="AC19" i="32"/>
  <c r="AE19" i="32"/>
  <c r="AG19" i="32"/>
  <c r="AI19" i="32"/>
  <c r="AK19" i="32"/>
  <c r="AM19" i="32"/>
  <c r="AO19" i="32"/>
  <c r="AC20" i="32"/>
  <c r="AE20" i="32"/>
  <c r="AG20" i="32"/>
  <c r="AI20" i="32"/>
  <c r="AK20" i="32"/>
  <c r="AM20" i="32"/>
  <c r="AO20" i="32"/>
  <c r="AC21" i="32"/>
  <c r="AE21" i="32"/>
  <c r="AG21" i="32"/>
  <c r="AI21" i="32"/>
  <c r="AK21" i="32"/>
  <c r="AM21" i="32"/>
  <c r="AO21" i="32"/>
  <c r="AC22" i="32"/>
  <c r="AE22" i="32"/>
  <c r="AG22" i="32"/>
  <c r="AI22" i="32"/>
  <c r="AK22" i="32"/>
  <c r="AM22" i="32"/>
  <c r="AO22" i="32"/>
  <c r="AC23" i="32"/>
  <c r="AE23" i="32"/>
  <c r="AG23" i="32"/>
  <c r="AI23" i="32"/>
  <c r="AK23" i="32"/>
  <c r="AM23" i="32"/>
  <c r="AO23" i="32"/>
  <c r="AC24" i="32"/>
  <c r="AE24" i="32"/>
  <c r="AG24" i="32"/>
  <c r="AI24" i="32"/>
  <c r="AK24" i="32"/>
  <c r="AM24" i="32"/>
  <c r="AO24" i="32"/>
  <c r="AC25" i="32"/>
  <c r="AE25" i="32"/>
  <c r="AG25" i="32"/>
  <c r="AI25" i="32"/>
  <c r="AK25" i="32"/>
  <c r="AM25" i="32"/>
  <c r="AO25" i="32"/>
  <c r="AC26" i="32"/>
  <c r="AE26" i="32"/>
  <c r="AG26" i="32"/>
  <c r="AI26" i="32"/>
  <c r="AK26" i="32"/>
  <c r="AM26" i="32"/>
  <c r="AO26" i="32"/>
  <c r="AC27" i="32"/>
  <c r="AE27" i="32"/>
  <c r="AG27" i="32"/>
  <c r="AI27" i="32"/>
  <c r="AK27" i="32"/>
  <c r="AM27" i="32"/>
  <c r="AO27" i="32"/>
  <c r="AC28" i="32"/>
  <c r="AE28" i="32"/>
  <c r="AG28" i="32"/>
  <c r="AI28" i="32"/>
  <c r="AK28" i="32"/>
  <c r="AM28" i="32"/>
  <c r="AO28" i="32"/>
  <c r="AC29" i="32"/>
  <c r="AE29" i="32"/>
  <c r="AG29" i="32"/>
  <c r="AI29" i="32"/>
  <c r="AK29" i="32"/>
  <c r="AM29" i="32"/>
  <c r="AO29" i="32"/>
  <c r="AC30" i="32"/>
  <c r="AE30" i="32"/>
  <c r="AG30" i="32"/>
  <c r="AI30" i="32"/>
  <c r="AK30" i="32"/>
  <c r="AM30" i="32"/>
  <c r="AO30" i="32"/>
  <c r="AC31" i="32"/>
  <c r="AE31" i="32"/>
  <c r="AG31" i="32"/>
  <c r="AI31" i="32"/>
  <c r="AK31" i="32"/>
  <c r="AM31" i="32"/>
  <c r="AO31" i="32"/>
  <c r="AC32" i="32"/>
  <c r="AE32" i="32"/>
  <c r="AG32" i="32"/>
  <c r="AI32" i="32"/>
  <c r="AK32" i="32"/>
  <c r="AM32" i="32"/>
  <c r="AO32" i="32"/>
  <c r="AC33" i="32"/>
  <c r="AE33" i="32"/>
  <c r="AG33" i="32"/>
  <c r="AI33" i="32"/>
  <c r="AK33" i="32"/>
  <c r="AM33" i="32"/>
  <c r="AO33" i="32"/>
  <c r="AC34" i="32"/>
  <c r="AE34" i="32"/>
  <c r="AG34" i="32"/>
  <c r="AI34" i="32"/>
  <c r="AK34" i="32"/>
  <c r="AM34" i="32"/>
  <c r="AO34" i="32"/>
  <c r="AC35" i="32"/>
  <c r="AE35" i="32"/>
  <c r="AG35" i="32"/>
  <c r="AI35" i="32"/>
  <c r="AK35" i="32"/>
  <c r="AM35" i="32"/>
  <c r="AO35" i="32"/>
  <c r="AC36" i="32"/>
  <c r="AE36" i="32"/>
  <c r="AG36" i="32"/>
  <c r="AI36" i="32"/>
  <c r="AK36" i="32"/>
  <c r="AM36" i="32"/>
  <c r="AO36" i="32"/>
  <c r="AC37" i="32"/>
  <c r="AE37" i="32"/>
  <c r="AG37" i="32"/>
  <c r="AI37" i="32"/>
  <c r="AK37" i="32"/>
  <c r="AM37" i="32"/>
  <c r="AO37" i="32"/>
  <c r="AC38" i="32"/>
  <c r="AE38" i="32"/>
  <c r="AG38" i="32"/>
  <c r="AI38" i="32"/>
  <c r="AK38" i="32"/>
  <c r="AM38" i="32"/>
  <c r="AO38" i="32"/>
  <c r="AC39" i="32"/>
  <c r="AE39" i="32"/>
  <c r="AG39" i="32"/>
  <c r="AI39" i="32"/>
  <c r="AK39" i="32"/>
  <c r="AM39" i="32"/>
  <c r="AO39" i="32"/>
  <c r="AC40" i="32"/>
  <c r="AE40" i="32"/>
  <c r="AG40" i="32"/>
  <c r="AI40" i="32"/>
  <c r="AK40" i="32"/>
  <c r="AM40" i="32"/>
  <c r="AO40" i="32"/>
  <c r="AC41" i="32"/>
  <c r="AE41" i="32"/>
  <c r="AG41" i="32"/>
  <c r="AI41" i="32"/>
  <c r="AK41" i="32"/>
  <c r="AM41" i="32"/>
  <c r="AO41" i="32"/>
  <c r="AC42" i="32"/>
  <c r="AE42" i="32"/>
  <c r="AG42" i="32"/>
  <c r="AC215" i="31"/>
  <c r="AC214" i="31"/>
  <c r="AC213" i="31"/>
  <c r="AC212" i="31"/>
  <c r="AC211" i="31"/>
  <c r="AC210" i="31"/>
  <c r="AC209" i="31"/>
  <c r="AC208" i="31"/>
  <c r="AC207" i="31"/>
  <c r="AC206" i="31"/>
  <c r="AC205" i="31"/>
  <c r="AC204" i="31"/>
  <c r="AC203" i="31"/>
  <c r="AC202" i="31"/>
  <c r="AC201" i="31"/>
  <c r="AC200" i="31"/>
  <c r="AC199" i="31"/>
  <c r="AC198" i="31"/>
  <c r="AC197" i="31"/>
  <c r="AC196" i="31"/>
  <c r="AC195" i="31"/>
  <c r="AC194" i="31"/>
  <c r="AC193" i="31"/>
  <c r="AC192" i="31"/>
  <c r="AC191" i="31"/>
  <c r="AC190" i="31"/>
  <c r="AC189" i="31"/>
  <c r="AC188" i="31"/>
  <c r="AC187" i="31"/>
  <c r="AC186" i="31"/>
  <c r="AC185" i="31"/>
  <c r="AC184" i="31"/>
  <c r="AC183" i="31"/>
  <c r="AC182" i="31"/>
  <c r="AC181" i="31"/>
  <c r="AC180" i="31"/>
  <c r="AC179" i="31"/>
  <c r="AC178" i="31"/>
  <c r="AC177" i="31"/>
  <c r="AC176" i="31"/>
  <c r="AC175" i="31"/>
  <c r="AC174" i="31"/>
  <c r="AC173" i="31"/>
  <c r="AC172" i="31"/>
  <c r="AC171" i="31"/>
  <c r="AC170" i="31"/>
  <c r="AC169" i="31"/>
  <c r="AC168" i="31"/>
  <c r="AC167" i="31"/>
  <c r="AC166" i="31"/>
  <c r="AC165" i="31"/>
  <c r="AC164" i="31"/>
  <c r="AC163" i="31"/>
  <c r="AC162" i="31"/>
  <c r="AC161" i="31"/>
  <c r="AC160" i="31"/>
  <c r="AC159" i="31"/>
  <c r="AC158" i="31"/>
  <c r="AC157" i="31"/>
  <c r="AC156" i="31"/>
  <c r="AC155" i="31"/>
  <c r="AC154" i="31"/>
  <c r="AC153" i="31"/>
  <c r="AC152" i="31"/>
  <c r="AC151" i="31"/>
  <c r="AC150" i="31"/>
  <c r="AC149" i="31"/>
  <c r="AC148" i="31"/>
  <c r="AC147" i="31"/>
  <c r="AC146" i="31"/>
  <c r="AC145" i="31"/>
  <c r="AC144" i="31"/>
  <c r="AC143" i="31"/>
  <c r="AC142" i="31"/>
  <c r="AC141" i="31"/>
  <c r="AC140" i="31"/>
  <c r="AC139" i="31"/>
  <c r="AC138" i="31"/>
  <c r="AC137" i="31"/>
  <c r="AC136" i="31"/>
  <c r="AC135" i="31"/>
  <c r="AC134" i="31"/>
  <c r="AC133" i="31"/>
  <c r="AC132" i="31"/>
  <c r="AC131" i="31"/>
  <c r="AC130" i="31"/>
  <c r="AC129" i="31"/>
  <c r="AC128" i="31"/>
  <c r="AC127" i="31"/>
  <c r="AC126" i="31"/>
  <c r="AC125" i="31"/>
  <c r="AC124" i="31"/>
  <c r="AC123" i="31"/>
  <c r="AC122" i="31"/>
  <c r="AC121" i="31"/>
  <c r="AC120" i="31"/>
  <c r="AC119" i="31"/>
  <c r="AC118" i="31"/>
  <c r="AC117" i="31"/>
  <c r="AC116" i="31"/>
  <c r="AC115" i="31"/>
  <c r="AC114" i="31"/>
  <c r="AC113" i="31"/>
  <c r="AC112" i="31"/>
  <c r="AC111" i="31"/>
  <c r="AC110" i="31"/>
  <c r="AC109" i="31"/>
  <c r="AC108" i="31"/>
  <c r="AC107" i="31"/>
  <c r="AC106" i="31"/>
  <c r="AC105" i="31"/>
  <c r="AC104" i="31"/>
  <c r="AC103" i="31"/>
  <c r="AC102" i="31"/>
  <c r="AC101" i="31"/>
  <c r="AC100" i="31"/>
  <c r="AC99" i="31"/>
  <c r="AC98" i="31"/>
  <c r="AC97" i="31"/>
  <c r="AC96" i="31"/>
  <c r="AC95" i="31"/>
  <c r="AC94" i="31"/>
  <c r="AC93" i="31"/>
  <c r="AC92" i="31"/>
  <c r="AC91" i="31"/>
  <c r="AC90" i="31"/>
  <c r="AC89" i="31"/>
  <c r="AC88" i="31"/>
  <c r="AC87" i="31"/>
  <c r="AC86" i="31"/>
  <c r="AC85" i="31"/>
  <c r="AC84" i="31"/>
  <c r="AC83" i="31"/>
  <c r="AC82" i="31"/>
  <c r="AC81" i="31"/>
  <c r="AC80" i="31"/>
  <c r="AC79" i="31"/>
  <c r="AC78" i="31"/>
  <c r="AC77" i="31"/>
  <c r="AC76" i="31"/>
  <c r="AC75" i="31"/>
  <c r="AC74" i="31"/>
  <c r="AC73" i="31"/>
  <c r="AC72" i="31"/>
  <c r="AC71" i="31"/>
  <c r="AC70" i="31"/>
  <c r="AC69" i="31"/>
  <c r="AC68" i="31"/>
  <c r="AC67" i="31"/>
  <c r="AC66" i="31"/>
  <c r="AC65" i="31"/>
  <c r="AC64" i="31"/>
  <c r="AC63" i="31"/>
  <c r="AC62" i="31"/>
  <c r="AC61" i="31"/>
  <c r="AC60" i="31"/>
  <c r="AC59" i="31"/>
  <c r="AC58" i="31"/>
  <c r="AC57" i="31"/>
  <c r="AC56" i="31"/>
  <c r="AC55" i="31"/>
  <c r="AC54" i="31"/>
  <c r="AC53" i="31"/>
  <c r="AC52" i="31"/>
  <c r="AC51" i="31"/>
  <c r="AC50" i="31"/>
  <c r="AC49" i="31"/>
  <c r="AC48" i="31"/>
  <c r="AC47" i="31"/>
  <c r="AC46" i="31"/>
  <c r="AC45" i="31"/>
  <c r="AC44" i="31"/>
  <c r="AC43" i="31"/>
  <c r="AE215" i="31"/>
  <c r="AE214" i="31"/>
  <c r="AE213" i="31"/>
  <c r="AE212" i="31"/>
  <c r="AE211" i="31"/>
  <c r="AE210" i="31"/>
  <c r="AE209" i="31"/>
  <c r="AE208" i="31"/>
  <c r="AE207" i="31"/>
  <c r="AE206" i="31"/>
  <c r="AE205" i="31"/>
  <c r="AE204" i="31"/>
  <c r="AE203" i="31"/>
  <c r="AE202" i="31"/>
  <c r="AE201" i="31"/>
  <c r="AE200" i="31"/>
  <c r="AE199" i="31"/>
  <c r="AE198" i="31"/>
  <c r="AE197" i="31"/>
  <c r="AE196" i="31"/>
  <c r="AE195" i="31"/>
  <c r="AE194" i="31"/>
  <c r="AE193" i="31"/>
  <c r="AE192" i="31"/>
  <c r="AE191" i="31"/>
  <c r="AE190" i="31"/>
  <c r="AE189" i="31"/>
  <c r="AE188" i="31"/>
  <c r="AE187" i="31"/>
  <c r="AE186" i="31"/>
  <c r="AE185" i="31"/>
  <c r="AE184" i="31"/>
  <c r="AE183" i="31"/>
  <c r="AE182" i="31"/>
  <c r="AE181" i="31"/>
  <c r="AE180" i="31"/>
  <c r="AE179" i="31"/>
  <c r="AE178" i="31"/>
  <c r="AE177" i="31"/>
  <c r="AE176" i="31"/>
  <c r="AE175" i="31"/>
  <c r="AE174" i="31"/>
  <c r="AE173" i="31"/>
  <c r="AE172" i="31"/>
  <c r="AE171" i="31"/>
  <c r="AE170" i="31"/>
  <c r="AE169" i="31"/>
  <c r="AE168" i="31"/>
  <c r="AE167" i="31"/>
  <c r="AE166" i="31"/>
  <c r="AE165" i="31"/>
  <c r="AE164" i="31"/>
  <c r="AE163" i="31"/>
  <c r="AE162" i="31"/>
  <c r="AE161" i="31"/>
  <c r="AE160" i="31"/>
  <c r="AE159" i="31"/>
  <c r="AE158" i="31"/>
  <c r="AE157" i="31"/>
  <c r="AE156" i="31"/>
  <c r="AE155" i="31"/>
  <c r="AE154" i="31"/>
  <c r="AE153" i="31"/>
  <c r="AE152" i="31"/>
  <c r="AE151" i="31"/>
  <c r="AE150" i="31"/>
  <c r="AE149" i="31"/>
  <c r="AE148" i="31"/>
  <c r="AE147" i="31"/>
  <c r="AE146" i="31"/>
  <c r="AE145" i="31"/>
  <c r="AE144" i="31"/>
  <c r="AE143" i="31"/>
  <c r="AE142" i="31"/>
  <c r="AE141" i="31"/>
  <c r="AE140" i="31"/>
  <c r="AE139" i="31"/>
  <c r="AE138" i="31"/>
  <c r="AE137" i="31"/>
  <c r="AE136" i="31"/>
  <c r="AE135" i="31"/>
  <c r="AE134" i="31"/>
  <c r="AE133" i="31"/>
  <c r="AE132" i="31"/>
  <c r="AE131" i="31"/>
  <c r="AE130" i="31"/>
  <c r="AE129" i="31"/>
  <c r="AE128" i="31"/>
  <c r="AE127" i="31"/>
  <c r="AE126" i="31"/>
  <c r="AE125" i="31"/>
  <c r="AE124" i="31"/>
  <c r="AE123" i="31"/>
  <c r="AE122" i="31"/>
  <c r="AE121" i="31"/>
  <c r="AE120" i="31"/>
  <c r="AE119" i="31"/>
  <c r="AE118" i="31"/>
  <c r="AE117" i="31"/>
  <c r="AE116" i="31"/>
  <c r="AE115" i="31"/>
  <c r="AE114" i="31"/>
  <c r="AE113" i="31"/>
  <c r="AE112" i="31"/>
  <c r="AE111" i="31"/>
  <c r="AE110" i="31"/>
  <c r="AE109" i="31"/>
  <c r="AE108" i="31"/>
  <c r="AE107" i="31"/>
  <c r="AE106" i="31"/>
  <c r="AE105" i="31"/>
  <c r="AE104" i="31"/>
  <c r="AE103" i="31"/>
  <c r="AE102" i="31"/>
  <c r="AE101" i="31"/>
  <c r="AE100" i="31"/>
  <c r="AE99" i="31"/>
  <c r="AE98" i="31"/>
  <c r="AE97" i="31"/>
  <c r="AE96" i="31"/>
  <c r="AE95" i="31"/>
  <c r="AE94" i="31"/>
  <c r="AE93" i="31"/>
  <c r="AE92" i="31"/>
  <c r="AE91" i="31"/>
  <c r="AE90" i="31"/>
  <c r="AE89" i="31"/>
  <c r="AE88" i="31"/>
  <c r="AE87" i="31"/>
  <c r="AE86" i="31"/>
  <c r="AE85" i="31"/>
  <c r="AE84" i="31"/>
  <c r="AE83" i="31"/>
  <c r="AE82" i="31"/>
  <c r="AE81" i="31"/>
  <c r="AE80" i="31"/>
  <c r="AE79" i="31"/>
  <c r="AE78" i="31"/>
  <c r="AE77" i="31"/>
  <c r="AE76" i="31"/>
  <c r="AE75" i="31"/>
  <c r="AE74" i="31"/>
  <c r="AE73" i="31"/>
  <c r="AE72" i="31"/>
  <c r="AE71" i="31"/>
  <c r="AE70" i="31"/>
  <c r="AE69" i="31"/>
  <c r="AE68" i="31"/>
  <c r="AE67" i="31"/>
  <c r="AE66" i="31"/>
  <c r="AE65" i="31"/>
  <c r="AE64" i="31"/>
  <c r="AE63" i="31"/>
  <c r="AE62" i="31"/>
  <c r="AE61" i="31"/>
  <c r="AE60" i="31"/>
  <c r="AE59" i="31"/>
  <c r="AE58" i="31"/>
  <c r="AE57" i="31"/>
  <c r="AE56" i="31"/>
  <c r="AE55" i="31"/>
  <c r="AE54" i="31"/>
  <c r="AE53" i="31"/>
  <c r="AE52" i="31"/>
  <c r="AE51" i="31"/>
  <c r="AE50" i="31"/>
  <c r="AE49" i="31"/>
  <c r="AE48" i="31"/>
  <c r="AE47" i="31"/>
  <c r="AE46" i="31"/>
  <c r="AE45" i="31"/>
  <c r="AE44" i="31"/>
  <c r="AE43" i="31"/>
  <c r="AG215" i="31"/>
  <c r="AG214" i="31"/>
  <c r="AG213" i="31"/>
  <c r="AG212" i="31"/>
  <c r="AG211" i="31"/>
  <c r="AG210" i="31"/>
  <c r="AG209" i="31"/>
  <c r="AG208" i="31"/>
  <c r="AG207" i="31"/>
  <c r="AG206" i="31"/>
  <c r="AG205" i="31"/>
  <c r="AG204" i="31"/>
  <c r="AG203" i="31"/>
  <c r="AG202" i="31"/>
  <c r="AG201" i="31"/>
  <c r="AG200" i="31"/>
  <c r="AG199" i="31"/>
  <c r="AG198" i="31"/>
  <c r="AG197" i="31"/>
  <c r="AG196" i="31"/>
  <c r="AG195" i="31"/>
  <c r="AG194" i="31"/>
  <c r="AG193" i="31"/>
  <c r="AG192" i="31"/>
  <c r="AG191" i="31"/>
  <c r="AG190" i="31"/>
  <c r="AG189" i="31"/>
  <c r="AG188" i="31"/>
  <c r="AG187" i="31"/>
  <c r="AG186" i="31"/>
  <c r="AG185" i="31"/>
  <c r="AG184" i="31"/>
  <c r="AG183" i="31"/>
  <c r="AG182" i="31"/>
  <c r="AG181" i="31"/>
  <c r="AG180" i="31"/>
  <c r="AG179" i="31"/>
  <c r="AG178" i="31"/>
  <c r="AG177" i="31"/>
  <c r="AG176" i="31"/>
  <c r="AG175" i="31"/>
  <c r="AG174" i="31"/>
  <c r="AG173" i="31"/>
  <c r="AG172" i="31"/>
  <c r="AG171" i="31"/>
  <c r="AG170" i="31"/>
  <c r="AG169" i="31"/>
  <c r="AG168" i="31"/>
  <c r="AG167" i="31"/>
  <c r="AG166" i="31"/>
  <c r="AG165" i="31"/>
  <c r="AG164" i="31"/>
  <c r="AG163" i="31"/>
  <c r="AG162" i="31"/>
  <c r="AG161" i="31"/>
  <c r="AG160" i="31"/>
  <c r="AG159" i="31"/>
  <c r="AG158" i="31"/>
  <c r="AG157" i="31"/>
  <c r="AG156" i="31"/>
  <c r="AG155" i="31"/>
  <c r="AG154" i="31"/>
  <c r="AG153" i="31"/>
  <c r="AG152" i="31"/>
  <c r="AG151" i="31"/>
  <c r="AG150" i="31"/>
  <c r="AG149" i="31"/>
  <c r="AG148" i="31"/>
  <c r="AG147" i="31"/>
  <c r="AG146" i="31"/>
  <c r="AG145" i="31"/>
  <c r="AG144" i="31"/>
  <c r="AG143" i="31"/>
  <c r="AG142" i="31"/>
  <c r="AG141" i="31"/>
  <c r="AG140" i="31"/>
  <c r="AG139" i="31"/>
  <c r="AG138" i="31"/>
  <c r="AG137" i="31"/>
  <c r="AG136" i="31"/>
  <c r="AG135" i="31"/>
  <c r="AG134" i="31"/>
  <c r="AG133" i="31"/>
  <c r="AG132" i="31"/>
  <c r="AG131" i="31"/>
  <c r="AG130" i="31"/>
  <c r="AG129" i="31"/>
  <c r="AG128" i="31"/>
  <c r="AG127" i="31"/>
  <c r="AG126" i="31"/>
  <c r="AG125" i="31"/>
  <c r="AG124" i="31"/>
  <c r="AG123" i="31"/>
  <c r="AG122" i="31"/>
  <c r="AG121" i="31"/>
  <c r="AG120" i="31"/>
  <c r="AG119" i="31"/>
  <c r="AG118" i="31"/>
  <c r="AG117" i="31"/>
  <c r="AG116" i="31"/>
  <c r="AG115" i="31"/>
  <c r="AG114" i="31"/>
  <c r="AG113" i="31"/>
  <c r="AG112" i="31"/>
  <c r="AG111" i="31"/>
  <c r="AG110" i="31"/>
  <c r="AG109" i="31"/>
  <c r="AG108" i="31"/>
  <c r="AG107" i="31"/>
  <c r="AG106" i="31"/>
  <c r="AG105" i="31"/>
  <c r="AG104" i="31"/>
  <c r="AG103" i="31"/>
  <c r="AG102" i="31"/>
  <c r="AG101" i="31"/>
  <c r="AG100" i="31"/>
  <c r="AG99" i="31"/>
  <c r="AG98" i="31"/>
  <c r="AG97" i="31"/>
  <c r="AG96" i="31"/>
  <c r="AG95" i="31"/>
  <c r="AG94" i="31"/>
  <c r="AG93" i="31"/>
  <c r="AG92" i="31"/>
  <c r="AG91" i="31"/>
  <c r="AG90" i="31"/>
  <c r="AG89" i="31"/>
  <c r="AG88" i="31"/>
  <c r="AG87" i="31"/>
  <c r="AG86" i="31"/>
  <c r="AG85" i="31"/>
  <c r="AG84" i="31"/>
  <c r="AG83" i="31"/>
  <c r="AG82" i="31"/>
  <c r="AG81" i="31"/>
  <c r="AG80" i="31"/>
  <c r="AG79" i="31"/>
  <c r="AG78" i="31"/>
  <c r="AG77" i="31"/>
  <c r="AG76" i="31"/>
  <c r="AG75" i="31"/>
  <c r="AG74" i="31"/>
  <c r="AG73" i="31"/>
  <c r="AG72" i="31"/>
  <c r="AG71" i="31"/>
  <c r="AG70" i="31"/>
  <c r="AG69" i="31"/>
  <c r="AG68" i="31"/>
  <c r="AG67" i="31"/>
  <c r="AG66" i="31"/>
  <c r="AG65" i="31"/>
  <c r="AG64" i="31"/>
  <c r="AG63" i="31"/>
  <c r="AG62" i="31"/>
  <c r="AG61" i="31"/>
  <c r="AG60" i="31"/>
  <c r="AG59" i="31"/>
  <c r="AG58" i="31"/>
  <c r="AG57" i="31"/>
  <c r="AG56" i="31"/>
  <c r="AG55" i="31"/>
  <c r="AG54" i="31"/>
  <c r="AG53" i="31"/>
  <c r="AG52" i="31"/>
  <c r="AG51" i="31"/>
  <c r="AG50" i="31"/>
  <c r="AG49" i="31"/>
  <c r="AG48" i="31"/>
  <c r="AG47" i="31"/>
  <c r="AG46" i="31"/>
  <c r="AG45" i="31"/>
  <c r="AG44" i="31"/>
  <c r="AG43" i="31"/>
  <c r="AI215" i="31"/>
  <c r="AI214" i="31"/>
  <c r="AI213" i="31"/>
  <c r="AI212" i="31"/>
  <c r="AI211" i="31"/>
  <c r="AI210" i="31"/>
  <c r="AI209" i="31"/>
  <c r="AI208" i="31"/>
  <c r="AI207" i="31"/>
  <c r="AI206" i="31"/>
  <c r="AI205" i="31"/>
  <c r="AI204" i="31"/>
  <c r="AI203" i="31"/>
  <c r="AI202" i="31"/>
  <c r="AI201" i="31"/>
  <c r="AI200" i="31"/>
  <c r="AI199" i="31"/>
  <c r="AI198" i="31"/>
  <c r="AI197" i="31"/>
  <c r="AI196" i="31"/>
  <c r="AI195" i="31"/>
  <c r="AI194" i="31"/>
  <c r="AI193" i="31"/>
  <c r="AI192" i="31"/>
  <c r="AI191" i="31"/>
  <c r="AI190" i="31"/>
  <c r="AI189" i="31"/>
  <c r="AI188" i="31"/>
  <c r="AI187" i="31"/>
  <c r="AI186" i="31"/>
  <c r="AI185" i="31"/>
  <c r="AI184" i="31"/>
  <c r="AI183" i="31"/>
  <c r="AI182" i="31"/>
  <c r="AI181" i="31"/>
  <c r="AI180" i="31"/>
  <c r="AI179" i="31"/>
  <c r="AI178" i="31"/>
  <c r="AI177" i="31"/>
  <c r="AI176" i="31"/>
  <c r="AI175" i="31"/>
  <c r="AI174" i="31"/>
  <c r="AI173" i="31"/>
  <c r="AI172" i="31"/>
  <c r="AI171" i="31"/>
  <c r="AI170" i="31"/>
  <c r="AI169" i="31"/>
  <c r="AI168" i="31"/>
  <c r="AI167" i="31"/>
  <c r="AI166" i="31"/>
  <c r="AI165" i="31"/>
  <c r="AI164" i="31"/>
  <c r="AI163" i="31"/>
  <c r="AI162" i="31"/>
  <c r="AI161" i="31"/>
  <c r="AI160" i="31"/>
  <c r="AI159" i="31"/>
  <c r="AI158" i="31"/>
  <c r="AI157" i="31"/>
  <c r="AI156" i="31"/>
  <c r="AI155" i="31"/>
  <c r="AI154" i="31"/>
  <c r="AI153" i="31"/>
  <c r="AI152" i="31"/>
  <c r="AI151" i="31"/>
  <c r="AI150" i="31"/>
  <c r="AI149" i="31"/>
  <c r="AI148" i="31"/>
  <c r="AI147" i="31"/>
  <c r="AI146" i="31"/>
  <c r="AI145" i="31"/>
  <c r="AI144" i="31"/>
  <c r="AI143" i="31"/>
  <c r="AI142" i="31"/>
  <c r="AI141" i="31"/>
  <c r="AI140" i="31"/>
  <c r="AI139" i="31"/>
  <c r="AI138" i="31"/>
  <c r="AI137" i="31"/>
  <c r="AI136" i="31"/>
  <c r="AI135" i="31"/>
  <c r="AI134" i="31"/>
  <c r="AI133" i="31"/>
  <c r="AI132" i="31"/>
  <c r="AI131" i="31"/>
  <c r="AI130" i="31"/>
  <c r="AI129" i="31"/>
  <c r="AI128" i="31"/>
  <c r="AI127" i="31"/>
  <c r="AI126" i="31"/>
  <c r="AI125" i="31"/>
  <c r="AI124" i="31"/>
  <c r="AI123" i="31"/>
  <c r="AI122" i="31"/>
  <c r="AI121" i="31"/>
  <c r="AI120" i="31"/>
  <c r="AI119" i="31"/>
  <c r="AI118" i="31"/>
  <c r="AI117" i="31"/>
  <c r="AI116" i="31"/>
  <c r="AI115" i="31"/>
  <c r="AI114" i="31"/>
  <c r="AI113" i="31"/>
  <c r="AI112" i="31"/>
  <c r="AI111" i="31"/>
  <c r="AI110" i="31"/>
  <c r="AI109" i="31"/>
  <c r="AI108" i="31"/>
  <c r="AI107" i="31"/>
  <c r="AI106" i="31"/>
  <c r="AI105" i="31"/>
  <c r="AI104" i="31"/>
  <c r="AI103" i="31"/>
  <c r="AI102" i="31"/>
  <c r="AI101" i="31"/>
  <c r="AI100" i="31"/>
  <c r="AI99" i="31"/>
  <c r="AI98" i="31"/>
  <c r="AI97" i="31"/>
  <c r="AI96" i="31"/>
  <c r="AI95" i="31"/>
  <c r="AI94" i="31"/>
  <c r="AI93" i="31"/>
  <c r="AI92" i="31"/>
  <c r="AI91" i="31"/>
  <c r="AI90" i="31"/>
  <c r="AI89" i="31"/>
  <c r="AI88" i="31"/>
  <c r="AI87" i="31"/>
  <c r="AI86" i="31"/>
  <c r="AI85" i="31"/>
  <c r="AI84" i="31"/>
  <c r="AI83" i="31"/>
  <c r="AI82" i="31"/>
  <c r="AI81" i="31"/>
  <c r="AI80" i="31"/>
  <c r="AI79" i="31"/>
  <c r="AI78" i="31"/>
  <c r="AI77" i="31"/>
  <c r="AI76" i="31"/>
  <c r="AI75" i="31"/>
  <c r="AI74" i="31"/>
  <c r="AI73" i="31"/>
  <c r="AI72" i="31"/>
  <c r="AI71" i="31"/>
  <c r="AI70" i="31"/>
  <c r="AI69" i="31"/>
  <c r="AI68" i="31"/>
  <c r="AI67" i="31"/>
  <c r="AI66" i="31"/>
  <c r="AI65" i="31"/>
  <c r="AI64" i="31"/>
  <c r="AI63" i="31"/>
  <c r="AI62" i="31"/>
  <c r="AI61" i="31"/>
  <c r="AI60" i="31"/>
  <c r="AI59" i="31"/>
  <c r="AI58" i="31"/>
  <c r="AI57" i="31"/>
  <c r="AI56" i="31"/>
  <c r="AI55" i="31"/>
  <c r="AI54" i="31"/>
  <c r="AI53" i="31"/>
  <c r="AI52" i="31"/>
  <c r="AI51" i="31"/>
  <c r="AI50" i="31"/>
  <c r="AI49" i="31"/>
  <c r="AI48" i="31"/>
  <c r="AI47" i="31"/>
  <c r="AI46" i="31"/>
  <c r="AI45" i="31"/>
  <c r="AI44" i="31"/>
  <c r="AI43" i="31"/>
  <c r="AI42" i="31"/>
  <c r="AK215" i="31"/>
  <c r="AK214" i="31"/>
  <c r="AK213" i="31"/>
  <c r="AK212" i="31"/>
  <c r="AK211" i="31"/>
  <c r="AK210" i="31"/>
  <c r="AK209" i="31"/>
  <c r="AK208" i="31"/>
  <c r="AK207" i="31"/>
  <c r="AK206" i="31"/>
  <c r="AK205" i="31"/>
  <c r="AK204" i="31"/>
  <c r="AK203" i="31"/>
  <c r="AK202" i="31"/>
  <c r="AK201" i="31"/>
  <c r="AK200" i="31"/>
  <c r="AK199" i="31"/>
  <c r="AK198" i="31"/>
  <c r="AK197" i="31"/>
  <c r="AK196" i="31"/>
  <c r="AK195" i="31"/>
  <c r="AK194" i="31"/>
  <c r="AK193" i="31"/>
  <c r="AK192" i="31"/>
  <c r="AK191" i="31"/>
  <c r="AK190" i="31"/>
  <c r="AK189" i="31"/>
  <c r="AK188" i="31"/>
  <c r="AK187" i="31"/>
  <c r="AK186" i="31"/>
  <c r="AK185" i="31"/>
  <c r="AK184" i="31"/>
  <c r="AK183" i="31"/>
  <c r="AK182" i="31"/>
  <c r="AK181" i="31"/>
  <c r="AK180" i="31"/>
  <c r="AK179" i="31"/>
  <c r="AK178" i="31"/>
  <c r="AK177" i="31"/>
  <c r="AK176" i="31"/>
  <c r="AK175" i="31"/>
  <c r="AK174" i="31"/>
  <c r="AK173" i="31"/>
  <c r="AK172" i="31"/>
  <c r="AK171" i="31"/>
  <c r="AK170" i="31"/>
  <c r="AK169" i="31"/>
  <c r="AK168" i="31"/>
  <c r="AK167" i="31"/>
  <c r="AK166" i="31"/>
  <c r="AK165" i="31"/>
  <c r="AK164" i="31"/>
  <c r="AK163" i="31"/>
  <c r="AK162" i="31"/>
  <c r="AK161" i="31"/>
  <c r="AK160" i="31"/>
  <c r="AK159" i="31"/>
  <c r="AK158" i="31"/>
  <c r="AK157" i="31"/>
  <c r="AK156" i="31"/>
  <c r="AK155" i="31"/>
  <c r="AK154" i="31"/>
  <c r="AK153" i="31"/>
  <c r="AK152" i="31"/>
  <c r="AK151" i="31"/>
  <c r="AK150" i="31"/>
  <c r="AK149" i="31"/>
  <c r="AK148" i="31"/>
  <c r="AK147" i="31"/>
  <c r="AK146" i="31"/>
  <c r="AK145" i="31"/>
  <c r="AK144" i="31"/>
  <c r="AK143" i="31"/>
  <c r="AK142" i="31"/>
  <c r="AK141" i="31"/>
  <c r="AK140" i="31"/>
  <c r="AK139" i="31"/>
  <c r="AK138" i="31"/>
  <c r="AK137" i="31"/>
  <c r="AK136" i="31"/>
  <c r="AK135" i="31"/>
  <c r="AK134" i="31"/>
  <c r="AK133" i="31"/>
  <c r="AK132" i="31"/>
  <c r="AK131" i="31"/>
  <c r="AK130" i="31"/>
  <c r="AK129" i="31"/>
  <c r="AK128" i="31"/>
  <c r="AK127" i="31"/>
  <c r="AK126" i="31"/>
  <c r="AK125" i="31"/>
  <c r="AK124" i="31"/>
  <c r="AK123" i="31"/>
  <c r="AK122" i="31"/>
  <c r="AK121" i="31"/>
  <c r="AK120" i="31"/>
  <c r="AK119" i="31"/>
  <c r="AK118" i="31"/>
  <c r="AK117" i="31"/>
  <c r="AK116" i="31"/>
  <c r="AK115" i="31"/>
  <c r="AK114" i="31"/>
  <c r="AK113" i="31"/>
  <c r="AK112" i="31"/>
  <c r="AK111" i="31"/>
  <c r="AK110" i="31"/>
  <c r="AK109" i="31"/>
  <c r="AK108" i="31"/>
  <c r="AK107" i="31"/>
  <c r="AK106" i="31"/>
  <c r="AK105" i="31"/>
  <c r="AK104" i="31"/>
  <c r="AK103" i="31"/>
  <c r="AK102" i="31"/>
  <c r="AK101" i="31"/>
  <c r="AK100" i="31"/>
  <c r="AK99" i="31"/>
  <c r="AK98" i="31"/>
  <c r="AK97" i="31"/>
  <c r="AK96" i="31"/>
  <c r="AK95" i="31"/>
  <c r="AK94" i="31"/>
  <c r="AK93" i="31"/>
  <c r="AK92" i="31"/>
  <c r="AK91" i="31"/>
  <c r="AK90" i="31"/>
  <c r="AK89" i="31"/>
  <c r="AK88" i="31"/>
  <c r="AK87" i="31"/>
  <c r="AK86" i="31"/>
  <c r="AK85" i="31"/>
  <c r="AK84" i="31"/>
  <c r="AK83" i="31"/>
  <c r="AK82" i="31"/>
  <c r="AK81" i="31"/>
  <c r="AK80" i="31"/>
  <c r="AK79" i="31"/>
  <c r="AK78" i="31"/>
  <c r="AK77" i="31"/>
  <c r="AK76" i="31"/>
  <c r="AK75" i="31"/>
  <c r="AK74" i="31"/>
  <c r="AK73" i="31"/>
  <c r="AK72" i="31"/>
  <c r="AK71" i="31"/>
  <c r="AK70" i="31"/>
  <c r="AK69" i="31"/>
  <c r="AK68" i="31"/>
  <c r="AK67" i="31"/>
  <c r="AK66" i="31"/>
  <c r="AK65" i="31"/>
  <c r="AK64" i="31"/>
  <c r="AK63" i="31"/>
  <c r="AK62" i="31"/>
  <c r="AK61" i="31"/>
  <c r="AK60" i="31"/>
  <c r="AK59" i="31"/>
  <c r="AK58" i="31"/>
  <c r="AK57" i="31"/>
  <c r="AK56" i="31"/>
  <c r="AK55" i="31"/>
  <c r="AK54" i="31"/>
  <c r="AK53" i="31"/>
  <c r="AK52" i="31"/>
  <c r="AK51" i="31"/>
  <c r="AK50" i="31"/>
  <c r="AK49" i="31"/>
  <c r="AK48" i="31"/>
  <c r="AK47" i="31"/>
  <c r="AK46" i="31"/>
  <c r="AK45" i="31"/>
  <c r="AK44" i="31"/>
  <c r="AK43" i="31"/>
  <c r="AK42" i="31"/>
  <c r="AM215" i="31"/>
  <c r="AM214" i="31"/>
  <c r="AM213" i="31"/>
  <c r="AM212" i="31"/>
  <c r="AM211" i="31"/>
  <c r="AM210" i="31"/>
  <c r="AM209" i="31"/>
  <c r="AM208" i="31"/>
  <c r="AM207" i="31"/>
  <c r="AM206" i="31"/>
  <c r="AM205" i="31"/>
  <c r="AM204" i="31"/>
  <c r="AM203" i="31"/>
  <c r="AM202" i="31"/>
  <c r="AM201" i="31"/>
  <c r="AM200" i="31"/>
  <c r="AM199" i="31"/>
  <c r="AM198" i="31"/>
  <c r="AM197" i="31"/>
  <c r="AM196" i="31"/>
  <c r="AM195" i="31"/>
  <c r="AM194" i="31"/>
  <c r="AM193" i="31"/>
  <c r="AM192" i="31"/>
  <c r="AM191" i="31"/>
  <c r="AM190" i="31"/>
  <c r="AM189" i="31"/>
  <c r="AM188" i="31"/>
  <c r="AM187" i="31"/>
  <c r="AM186" i="31"/>
  <c r="AM185" i="31"/>
  <c r="AM184" i="31"/>
  <c r="AM183" i="31"/>
  <c r="AM182" i="31"/>
  <c r="AM181" i="31"/>
  <c r="AM180" i="31"/>
  <c r="AM179" i="31"/>
  <c r="AM178" i="31"/>
  <c r="AM177" i="31"/>
  <c r="AM176" i="31"/>
  <c r="AM175" i="31"/>
  <c r="AM174" i="31"/>
  <c r="AM173" i="31"/>
  <c r="AM172" i="31"/>
  <c r="AM171" i="31"/>
  <c r="AM170" i="31"/>
  <c r="AM169" i="31"/>
  <c r="AM168" i="31"/>
  <c r="AM167" i="31"/>
  <c r="AM166" i="31"/>
  <c r="AM165" i="31"/>
  <c r="AM164" i="31"/>
  <c r="AM163" i="31"/>
  <c r="AM162" i="31"/>
  <c r="AM161" i="31"/>
  <c r="AM160" i="31"/>
  <c r="AM159" i="31"/>
  <c r="AM158" i="31"/>
  <c r="AM157" i="31"/>
  <c r="AM156" i="31"/>
  <c r="AM155" i="31"/>
  <c r="AM154" i="31"/>
  <c r="AM153" i="31"/>
  <c r="AM152" i="31"/>
  <c r="AM151" i="31"/>
  <c r="AM150" i="31"/>
  <c r="AM149" i="31"/>
  <c r="AM148" i="31"/>
  <c r="AM147" i="31"/>
  <c r="AM146" i="31"/>
  <c r="AM145" i="31"/>
  <c r="AM144" i="31"/>
  <c r="AM143" i="31"/>
  <c r="AM142" i="31"/>
  <c r="AM141" i="31"/>
  <c r="AM140" i="31"/>
  <c r="AM139" i="31"/>
  <c r="AM138" i="31"/>
  <c r="AM137" i="31"/>
  <c r="AM136" i="31"/>
  <c r="AM135" i="31"/>
  <c r="AM134" i="31"/>
  <c r="AM133" i="31"/>
  <c r="AM132" i="31"/>
  <c r="AM131" i="31"/>
  <c r="AM130" i="31"/>
  <c r="AM129" i="31"/>
  <c r="AM128" i="31"/>
  <c r="AM127" i="31"/>
  <c r="AM126" i="31"/>
  <c r="AM125" i="31"/>
  <c r="AM124" i="31"/>
  <c r="AM123" i="31"/>
  <c r="AM122" i="31"/>
  <c r="AM121" i="31"/>
  <c r="AM120" i="31"/>
  <c r="AM119" i="31"/>
  <c r="AM118" i="31"/>
  <c r="AM117" i="31"/>
  <c r="AM116" i="31"/>
  <c r="AM115" i="31"/>
  <c r="AM114" i="31"/>
  <c r="AM113" i="31"/>
  <c r="AM112" i="31"/>
  <c r="AM111" i="31"/>
  <c r="AM110" i="31"/>
  <c r="AM109" i="31"/>
  <c r="AM108" i="31"/>
  <c r="AM107" i="31"/>
  <c r="AM106" i="31"/>
  <c r="AM105" i="31"/>
  <c r="AM104" i="31"/>
  <c r="AM103" i="31"/>
  <c r="AM102" i="31"/>
  <c r="AM101" i="31"/>
  <c r="AM100" i="31"/>
  <c r="AM99" i="31"/>
  <c r="AM98" i="31"/>
  <c r="AM97" i="31"/>
  <c r="AM96" i="31"/>
  <c r="AM95" i="31"/>
  <c r="AM94" i="31"/>
  <c r="AM93" i="31"/>
  <c r="AM92" i="31"/>
  <c r="AM91" i="31"/>
  <c r="AM90" i="31"/>
  <c r="AM89" i="31"/>
  <c r="AM88" i="31"/>
  <c r="AM87" i="31"/>
  <c r="AM86" i="31"/>
  <c r="AM85" i="31"/>
  <c r="AM84" i="31"/>
  <c r="AM83" i="31"/>
  <c r="AM82" i="31"/>
  <c r="AM81" i="31"/>
  <c r="AM80" i="31"/>
  <c r="AM79" i="31"/>
  <c r="AM78" i="31"/>
  <c r="AM77" i="31"/>
  <c r="AM76" i="31"/>
  <c r="AM75" i="31"/>
  <c r="AM74" i="31"/>
  <c r="AM73" i="31"/>
  <c r="AM72" i="31"/>
  <c r="AM71" i="31"/>
  <c r="AM70" i="31"/>
  <c r="AM69" i="31"/>
  <c r="AM68" i="31"/>
  <c r="AM67" i="31"/>
  <c r="AM66" i="31"/>
  <c r="AM65" i="31"/>
  <c r="AM64" i="31"/>
  <c r="AM63" i="31"/>
  <c r="AM62" i="31"/>
  <c r="AM61" i="31"/>
  <c r="AM60" i="31"/>
  <c r="AM59" i="31"/>
  <c r="AM58" i="31"/>
  <c r="AM57" i="31"/>
  <c r="AM56" i="31"/>
  <c r="AM55" i="31"/>
  <c r="AM54" i="31"/>
  <c r="AM53" i="31"/>
  <c r="AM52" i="31"/>
  <c r="AM51" i="31"/>
  <c r="AM50" i="31"/>
  <c r="AM49" i="31"/>
  <c r="AM48" i="31"/>
  <c r="AM47" i="31"/>
  <c r="AM46" i="31"/>
  <c r="AM45" i="31"/>
  <c r="AM44" i="31"/>
  <c r="AM43" i="31"/>
  <c r="AM42" i="31"/>
  <c r="AO215" i="31"/>
  <c r="AO214" i="31"/>
  <c r="AO213" i="31"/>
  <c r="AO212" i="31"/>
  <c r="AO211" i="31"/>
  <c r="AO210" i="31"/>
  <c r="AO209" i="31"/>
  <c r="AO208" i="31"/>
  <c r="AO207" i="31"/>
  <c r="AO206" i="31"/>
  <c r="AO205" i="31"/>
  <c r="AO204" i="31"/>
  <c r="AO203" i="31"/>
  <c r="AO202" i="31"/>
  <c r="AO201" i="31"/>
  <c r="AO200" i="31"/>
  <c r="AO199" i="31"/>
  <c r="AO198" i="31"/>
  <c r="AO197" i="31"/>
  <c r="AO196" i="31"/>
  <c r="AO195" i="31"/>
  <c r="AO194" i="31"/>
  <c r="AO193" i="31"/>
  <c r="AO192" i="31"/>
  <c r="AO191" i="31"/>
  <c r="AO190" i="31"/>
  <c r="AO189" i="31"/>
  <c r="AO188" i="31"/>
  <c r="AO187" i="31"/>
  <c r="AO186" i="31"/>
  <c r="AO185" i="31"/>
  <c r="AO184" i="31"/>
  <c r="AO183" i="31"/>
  <c r="AO182" i="31"/>
  <c r="AO181" i="31"/>
  <c r="AO180" i="31"/>
  <c r="AO179" i="31"/>
  <c r="AO178" i="31"/>
  <c r="AO177" i="31"/>
  <c r="AO176" i="31"/>
  <c r="AO175" i="31"/>
  <c r="AO174" i="31"/>
  <c r="AO173" i="31"/>
  <c r="AO172" i="31"/>
  <c r="AO171" i="31"/>
  <c r="AO170" i="31"/>
  <c r="AO169" i="31"/>
  <c r="AO168" i="31"/>
  <c r="AO167" i="31"/>
  <c r="AO166" i="31"/>
  <c r="AO165" i="31"/>
  <c r="AO164" i="31"/>
  <c r="AO163" i="31"/>
  <c r="AO162" i="31"/>
  <c r="AO161" i="31"/>
  <c r="AO160" i="31"/>
  <c r="AO159" i="31"/>
  <c r="AO158" i="31"/>
  <c r="AO157" i="31"/>
  <c r="AO156" i="31"/>
  <c r="AO155" i="31"/>
  <c r="AO154" i="31"/>
  <c r="AO153" i="31"/>
  <c r="AO152" i="31"/>
  <c r="AO151" i="31"/>
  <c r="AO150" i="31"/>
  <c r="AO149" i="31"/>
  <c r="AO148" i="31"/>
  <c r="AO147" i="31"/>
  <c r="AO146" i="31"/>
  <c r="AO145" i="31"/>
  <c r="AO144" i="31"/>
  <c r="AO143" i="31"/>
  <c r="AO142" i="31"/>
  <c r="AO141" i="31"/>
  <c r="AO140" i="31"/>
  <c r="AO139" i="31"/>
  <c r="AO138" i="31"/>
  <c r="AO137" i="31"/>
  <c r="AO136" i="31"/>
  <c r="AO135" i="31"/>
  <c r="AO134" i="31"/>
  <c r="AO133" i="31"/>
  <c r="AO132" i="31"/>
  <c r="AO131" i="31"/>
  <c r="AO130" i="31"/>
  <c r="AO129" i="31"/>
  <c r="AO128" i="31"/>
  <c r="AO127" i="31"/>
  <c r="AO126" i="31"/>
  <c r="AO125" i="31"/>
  <c r="AO124" i="31"/>
  <c r="AO123" i="31"/>
  <c r="AO122" i="31"/>
  <c r="AO121" i="31"/>
  <c r="AO120" i="31"/>
  <c r="AO119" i="31"/>
  <c r="AO118" i="31"/>
  <c r="AO117" i="31"/>
  <c r="AO116" i="31"/>
  <c r="AO115" i="31"/>
  <c r="AO114" i="31"/>
  <c r="AO113" i="31"/>
  <c r="AO112" i="31"/>
  <c r="AO111" i="31"/>
  <c r="AO110" i="31"/>
  <c r="AO109" i="31"/>
  <c r="AO108" i="31"/>
  <c r="AO107" i="31"/>
  <c r="AO106" i="31"/>
  <c r="AO105" i="31"/>
  <c r="AO104" i="31"/>
  <c r="AO103" i="31"/>
  <c r="AO102" i="31"/>
  <c r="AO101" i="31"/>
  <c r="AO100" i="31"/>
  <c r="AO99" i="31"/>
  <c r="AO98" i="31"/>
  <c r="AO97" i="31"/>
  <c r="AO96" i="31"/>
  <c r="AO95" i="31"/>
  <c r="AO94" i="31"/>
  <c r="AO93" i="31"/>
  <c r="AO92" i="31"/>
  <c r="AO91" i="31"/>
  <c r="AO90" i="31"/>
  <c r="AO89" i="31"/>
  <c r="AO88" i="31"/>
  <c r="AO87" i="31"/>
  <c r="AO86" i="31"/>
  <c r="AO85" i="31"/>
  <c r="AO84" i="31"/>
  <c r="AO83" i="31"/>
  <c r="AO82" i="31"/>
  <c r="AO81" i="31"/>
  <c r="AO80" i="31"/>
  <c r="AO79" i="31"/>
  <c r="AO78" i="31"/>
  <c r="AO77" i="31"/>
  <c r="AO76" i="31"/>
  <c r="AO75" i="31"/>
  <c r="AO74" i="31"/>
  <c r="AO73" i="31"/>
  <c r="AO72" i="31"/>
  <c r="AO71" i="31"/>
  <c r="AO70" i="31"/>
  <c r="AO69" i="31"/>
  <c r="AO68" i="31"/>
  <c r="AO67" i="31"/>
  <c r="AO66" i="31"/>
  <c r="AO65" i="31"/>
  <c r="AO64" i="31"/>
  <c r="AO63" i="31"/>
  <c r="AO62" i="31"/>
  <c r="AO61" i="31"/>
  <c r="AO60" i="31"/>
  <c r="AO59" i="31"/>
  <c r="AO58" i="31"/>
  <c r="AO57" i="31"/>
  <c r="AO56" i="31"/>
  <c r="AO55" i="31"/>
  <c r="AO54" i="31"/>
  <c r="AO53" i="31"/>
  <c r="AO52" i="31"/>
  <c r="AO51" i="31"/>
  <c r="AO50" i="31"/>
  <c r="AO49" i="31"/>
  <c r="AO48" i="31"/>
  <c r="AO47" i="31"/>
  <c r="AO46" i="31"/>
  <c r="AO45" i="31"/>
  <c r="AO44" i="31"/>
  <c r="AO43" i="31"/>
  <c r="AO42" i="31"/>
  <c r="AC16" i="31"/>
  <c r="AE16" i="31"/>
  <c r="AG16" i="31"/>
  <c r="AI16" i="31"/>
  <c r="AK16" i="31"/>
  <c r="AM16" i="31"/>
  <c r="AO16" i="31"/>
  <c r="AC17" i="31"/>
  <c r="AE17" i="31"/>
  <c r="AG17" i="31"/>
  <c r="AI17" i="31"/>
  <c r="AK17" i="31"/>
  <c r="AM17" i="31"/>
  <c r="AO17" i="31"/>
  <c r="AC18" i="31"/>
  <c r="AE18" i="31"/>
  <c r="AG18" i="31"/>
  <c r="AI18" i="31"/>
  <c r="AK18" i="31"/>
  <c r="AM18" i="31"/>
  <c r="AO18" i="31"/>
  <c r="AC19" i="31"/>
  <c r="AE19" i="31"/>
  <c r="AG19" i="31"/>
  <c r="AI19" i="31"/>
  <c r="AK19" i="31"/>
  <c r="AM19" i="31"/>
  <c r="AO19" i="31"/>
  <c r="AC20" i="31"/>
  <c r="AE20" i="31"/>
  <c r="AG20" i="31"/>
  <c r="AI20" i="31"/>
  <c r="AK20" i="31"/>
  <c r="AM20" i="31"/>
  <c r="AO20" i="31"/>
  <c r="AC21" i="31"/>
  <c r="AE21" i="31"/>
  <c r="AG21" i="31"/>
  <c r="AI21" i="31"/>
  <c r="AK21" i="31"/>
  <c r="AM21" i="31"/>
  <c r="AO21" i="31"/>
  <c r="AC22" i="31"/>
  <c r="AE22" i="31"/>
  <c r="AG22" i="31"/>
  <c r="AI22" i="31"/>
  <c r="AK22" i="31"/>
  <c r="AM22" i="31"/>
  <c r="AO22" i="31"/>
  <c r="AC23" i="31"/>
  <c r="AE23" i="31"/>
  <c r="AG23" i="31"/>
  <c r="AI23" i="31"/>
  <c r="AK23" i="31"/>
  <c r="AM23" i="31"/>
  <c r="AO23" i="31"/>
  <c r="AC24" i="31"/>
  <c r="AE24" i="31"/>
  <c r="AG24" i="31"/>
  <c r="AI24" i="31"/>
  <c r="AK24" i="31"/>
  <c r="AM24" i="31"/>
  <c r="AO24" i="31"/>
  <c r="AC25" i="31"/>
  <c r="AE25" i="31"/>
  <c r="AG25" i="31"/>
  <c r="AI25" i="31"/>
  <c r="AK25" i="31"/>
  <c r="AM25" i="31"/>
  <c r="AO25" i="31"/>
  <c r="AC26" i="31"/>
  <c r="AE26" i="31"/>
  <c r="AG26" i="31"/>
  <c r="AI26" i="31"/>
  <c r="AK26" i="31"/>
  <c r="AM26" i="31"/>
  <c r="AO26" i="31"/>
  <c r="AC27" i="31"/>
  <c r="AE27" i="31"/>
  <c r="AG27" i="31"/>
  <c r="AI27" i="31"/>
  <c r="AK27" i="31"/>
  <c r="AM27" i="31"/>
  <c r="AO27" i="31"/>
  <c r="AC28" i="31"/>
  <c r="AE28" i="31"/>
  <c r="AG28" i="31"/>
  <c r="AI28" i="31"/>
  <c r="AK28" i="31"/>
  <c r="AM28" i="31"/>
  <c r="AO28" i="31"/>
  <c r="AC29" i="31"/>
  <c r="AE29" i="31"/>
  <c r="AG29" i="31"/>
  <c r="AI29" i="31"/>
  <c r="AK29" i="31"/>
  <c r="AM29" i="31"/>
  <c r="AO29" i="31"/>
  <c r="AC30" i="31"/>
  <c r="AE30" i="31"/>
  <c r="AG30" i="31"/>
  <c r="AI30" i="31"/>
  <c r="AK30" i="31"/>
  <c r="AM30" i="31"/>
  <c r="AO30" i="31"/>
  <c r="AC31" i="31"/>
  <c r="AE31" i="31"/>
  <c r="AG31" i="31"/>
  <c r="AI31" i="31"/>
  <c r="AK31" i="31"/>
  <c r="AM31" i="31"/>
  <c r="AO31" i="31"/>
  <c r="AC32" i="31"/>
  <c r="AE32" i="31"/>
  <c r="AG32" i="31"/>
  <c r="AI32" i="31"/>
  <c r="AK32" i="31"/>
  <c r="AM32" i="31"/>
  <c r="AO32" i="31"/>
  <c r="AC33" i="31"/>
  <c r="AE33" i="31"/>
  <c r="AG33" i="31"/>
  <c r="AI33" i="31"/>
  <c r="AK33" i="31"/>
  <c r="AM33" i="31"/>
  <c r="AO33" i="31"/>
  <c r="AC34" i="31"/>
  <c r="AE34" i="31"/>
  <c r="AG34" i="31"/>
  <c r="AI34" i="31"/>
  <c r="AK34" i="31"/>
  <c r="AM34" i="31"/>
  <c r="AO34" i="31"/>
  <c r="AC35" i="31"/>
  <c r="AE35" i="31"/>
  <c r="AG35" i="31"/>
  <c r="AI35" i="31"/>
  <c r="AK35" i="31"/>
  <c r="AM35" i="31"/>
  <c r="AO35" i="31"/>
  <c r="AC36" i="31"/>
  <c r="AE36" i="31"/>
  <c r="AG36" i="31"/>
  <c r="AI36" i="31"/>
  <c r="AK36" i="31"/>
  <c r="AM36" i="31"/>
  <c r="AO36" i="31"/>
  <c r="AC37" i="31"/>
  <c r="AE37" i="31"/>
  <c r="AG37" i="31"/>
  <c r="AI37" i="31"/>
  <c r="AK37" i="31"/>
  <c r="AM37" i="31"/>
  <c r="AO37" i="31"/>
  <c r="AC38" i="31"/>
  <c r="AE38" i="31"/>
  <c r="AG38" i="31"/>
  <c r="AI38" i="31"/>
  <c r="AK38" i="31"/>
  <c r="AM38" i="31"/>
  <c r="AO38" i="31"/>
  <c r="AC39" i="31"/>
  <c r="AE39" i="31"/>
  <c r="AG39" i="31"/>
  <c r="AI39" i="31"/>
  <c r="AK39" i="31"/>
  <c r="AM39" i="31"/>
  <c r="AO39" i="31"/>
  <c r="AC40" i="31"/>
  <c r="AE40" i="31"/>
  <c r="AG40" i="31"/>
  <c r="AI40" i="31"/>
  <c r="AK40" i="31"/>
  <c r="AM40" i="31"/>
  <c r="AO40" i="31"/>
  <c r="AC41" i="31"/>
  <c r="AE41" i="31"/>
  <c r="AG41" i="31"/>
  <c r="AI41" i="31"/>
  <c r="AK41" i="31"/>
  <c r="AM41" i="31"/>
  <c r="AO41" i="31"/>
  <c r="AC42" i="31"/>
  <c r="AE42" i="31"/>
  <c r="AG42" i="31"/>
  <c r="AC215" i="30"/>
  <c r="AC214" i="30"/>
  <c r="AC213" i="30"/>
  <c r="AC212" i="30"/>
  <c r="AC211" i="30"/>
  <c r="AC210" i="30"/>
  <c r="AC209" i="30"/>
  <c r="AC208" i="30"/>
  <c r="AC207" i="30"/>
  <c r="AC206" i="30"/>
  <c r="AC205" i="30"/>
  <c r="AC204" i="30"/>
  <c r="AC203" i="30"/>
  <c r="AC202" i="30"/>
  <c r="AC201" i="30"/>
  <c r="AC200" i="30"/>
  <c r="AC199" i="30"/>
  <c r="AC198" i="30"/>
  <c r="AC197" i="30"/>
  <c r="AC196" i="30"/>
  <c r="AC195" i="30"/>
  <c r="AC194" i="30"/>
  <c r="AC193" i="30"/>
  <c r="AC192" i="30"/>
  <c r="AC191" i="30"/>
  <c r="AC190" i="30"/>
  <c r="AC189" i="30"/>
  <c r="AC188" i="30"/>
  <c r="AC187" i="30"/>
  <c r="AC186" i="30"/>
  <c r="AC185" i="30"/>
  <c r="AC184" i="30"/>
  <c r="AC183" i="30"/>
  <c r="AC182" i="30"/>
  <c r="AC181" i="30"/>
  <c r="AC180" i="30"/>
  <c r="AC179" i="30"/>
  <c r="AC178" i="30"/>
  <c r="AC177" i="30"/>
  <c r="AC176" i="30"/>
  <c r="AC175" i="30"/>
  <c r="AC174" i="30"/>
  <c r="AC173" i="30"/>
  <c r="AC172" i="30"/>
  <c r="AC171" i="30"/>
  <c r="AC170" i="30"/>
  <c r="AC169" i="30"/>
  <c r="AC168" i="30"/>
  <c r="AC167" i="30"/>
  <c r="AC166" i="30"/>
  <c r="AC165" i="30"/>
  <c r="AC164" i="30"/>
  <c r="AC163" i="30"/>
  <c r="AC162" i="30"/>
  <c r="AC161" i="30"/>
  <c r="AC160" i="30"/>
  <c r="AC159" i="30"/>
  <c r="AC158" i="30"/>
  <c r="AC157" i="30"/>
  <c r="AC156" i="30"/>
  <c r="AC155" i="30"/>
  <c r="AC154" i="30"/>
  <c r="AC153" i="30"/>
  <c r="AC152" i="30"/>
  <c r="AC151" i="30"/>
  <c r="AC150" i="30"/>
  <c r="AC149" i="30"/>
  <c r="AC148" i="30"/>
  <c r="AC147" i="30"/>
  <c r="AC146" i="30"/>
  <c r="AC145" i="30"/>
  <c r="AC144" i="30"/>
  <c r="AC143" i="30"/>
  <c r="AC142" i="30"/>
  <c r="AC141" i="30"/>
  <c r="AC140" i="30"/>
  <c r="AC139" i="30"/>
  <c r="AC138" i="30"/>
  <c r="AC137" i="30"/>
  <c r="AC136" i="30"/>
  <c r="AC135" i="30"/>
  <c r="AC134" i="30"/>
  <c r="AC133" i="30"/>
  <c r="AC132" i="30"/>
  <c r="AC131" i="30"/>
  <c r="AC130" i="30"/>
  <c r="AC129" i="30"/>
  <c r="AC128" i="30"/>
  <c r="AC127" i="30"/>
  <c r="AC126" i="30"/>
  <c r="AC125" i="30"/>
  <c r="AC124" i="30"/>
  <c r="AC123" i="30"/>
  <c r="AC122" i="30"/>
  <c r="AC121" i="30"/>
  <c r="AC120" i="30"/>
  <c r="AC119" i="30"/>
  <c r="AC118" i="30"/>
  <c r="AC117" i="30"/>
  <c r="AC116" i="30"/>
  <c r="AC115" i="30"/>
  <c r="AC114" i="30"/>
  <c r="AC113" i="30"/>
  <c r="AC112" i="30"/>
  <c r="AC111" i="30"/>
  <c r="AC110" i="30"/>
  <c r="AC109" i="30"/>
  <c r="AC108" i="30"/>
  <c r="AC107" i="30"/>
  <c r="AC106" i="30"/>
  <c r="AC105" i="30"/>
  <c r="AC104" i="30"/>
  <c r="AC103" i="30"/>
  <c r="AC102" i="30"/>
  <c r="AC101" i="30"/>
  <c r="AC100" i="30"/>
  <c r="AC99" i="30"/>
  <c r="AC98" i="30"/>
  <c r="AC97" i="30"/>
  <c r="AC96" i="30"/>
  <c r="AC95" i="30"/>
  <c r="AC94" i="30"/>
  <c r="AC93" i="30"/>
  <c r="AC92" i="30"/>
  <c r="AC91" i="30"/>
  <c r="AC90" i="30"/>
  <c r="AC89" i="30"/>
  <c r="AC88" i="30"/>
  <c r="AC87" i="30"/>
  <c r="AC86" i="30"/>
  <c r="AC85" i="30"/>
  <c r="AC84" i="30"/>
  <c r="AC83" i="30"/>
  <c r="AC82" i="30"/>
  <c r="AC81" i="30"/>
  <c r="AC80" i="30"/>
  <c r="AC79" i="30"/>
  <c r="AC78" i="30"/>
  <c r="AC77" i="30"/>
  <c r="AC76" i="30"/>
  <c r="AC75" i="30"/>
  <c r="AC74" i="30"/>
  <c r="AC73" i="30"/>
  <c r="AC72" i="30"/>
  <c r="AC71" i="30"/>
  <c r="AC70" i="30"/>
  <c r="AC69" i="30"/>
  <c r="AC68" i="30"/>
  <c r="AC67" i="30"/>
  <c r="AC66" i="30"/>
  <c r="AC65" i="30"/>
  <c r="AC64" i="30"/>
  <c r="AC63" i="30"/>
  <c r="AC62" i="30"/>
  <c r="AC61" i="30"/>
  <c r="AC60" i="30"/>
  <c r="AC59" i="30"/>
  <c r="AC58" i="30"/>
  <c r="AC57" i="30"/>
  <c r="AC56" i="30"/>
  <c r="AC55" i="30"/>
  <c r="AC54" i="30"/>
  <c r="AC53" i="30"/>
  <c r="AC52" i="30"/>
  <c r="AC51" i="30"/>
  <c r="AC50" i="30"/>
  <c r="AC49" i="30"/>
  <c r="AC48" i="30"/>
  <c r="AC47" i="30"/>
  <c r="AC46" i="30"/>
  <c r="AC45" i="30"/>
  <c r="AC44" i="30"/>
  <c r="AC43" i="30"/>
  <c r="AE215" i="30"/>
  <c r="AE214" i="30"/>
  <c r="AE213" i="30"/>
  <c r="AE212" i="30"/>
  <c r="AE211" i="30"/>
  <c r="AE210" i="30"/>
  <c r="AE209" i="30"/>
  <c r="AE208" i="30"/>
  <c r="AE207" i="30"/>
  <c r="AE206" i="30"/>
  <c r="AE205" i="30"/>
  <c r="AE204" i="30"/>
  <c r="AE203" i="30"/>
  <c r="AE202" i="30"/>
  <c r="AE201" i="30"/>
  <c r="AE200" i="30"/>
  <c r="AE199" i="30"/>
  <c r="AE198" i="30"/>
  <c r="AE197" i="30"/>
  <c r="AE196" i="30"/>
  <c r="AE195" i="30"/>
  <c r="AE194" i="30"/>
  <c r="AE193" i="30"/>
  <c r="AE192" i="30"/>
  <c r="AE191" i="30"/>
  <c r="AE190" i="30"/>
  <c r="AE189" i="30"/>
  <c r="AE188" i="30"/>
  <c r="AE187" i="30"/>
  <c r="AE186" i="30"/>
  <c r="AE185" i="30"/>
  <c r="AE184" i="30"/>
  <c r="AE183" i="30"/>
  <c r="AE182" i="30"/>
  <c r="AE181" i="30"/>
  <c r="AE180" i="30"/>
  <c r="AE179" i="30"/>
  <c r="AE178" i="30"/>
  <c r="AE177" i="30"/>
  <c r="AE176" i="30"/>
  <c r="AE175" i="30"/>
  <c r="AE174" i="30"/>
  <c r="AE173" i="30"/>
  <c r="AE172" i="30"/>
  <c r="AE171" i="30"/>
  <c r="AE170" i="30"/>
  <c r="AE169" i="30"/>
  <c r="AE168" i="30"/>
  <c r="AE167" i="30"/>
  <c r="AE166" i="30"/>
  <c r="AE165" i="30"/>
  <c r="AE164" i="30"/>
  <c r="AE163" i="30"/>
  <c r="AE162" i="30"/>
  <c r="AE161" i="30"/>
  <c r="AE160" i="30"/>
  <c r="AE159" i="30"/>
  <c r="AE158" i="30"/>
  <c r="AE157" i="30"/>
  <c r="AE156" i="30"/>
  <c r="AE155" i="30"/>
  <c r="AE154" i="30"/>
  <c r="AE153" i="30"/>
  <c r="AE152" i="30"/>
  <c r="AE151" i="30"/>
  <c r="AE150" i="30"/>
  <c r="AE149" i="30"/>
  <c r="AE148" i="30"/>
  <c r="AE147" i="30"/>
  <c r="AE146" i="30"/>
  <c r="AE145" i="30"/>
  <c r="AE144" i="30"/>
  <c r="AE143" i="30"/>
  <c r="AE142" i="30"/>
  <c r="AE141" i="30"/>
  <c r="AE140" i="30"/>
  <c r="AE139" i="30"/>
  <c r="AE138" i="30"/>
  <c r="AE137" i="30"/>
  <c r="AE136" i="30"/>
  <c r="AE135" i="30"/>
  <c r="AE134" i="30"/>
  <c r="AE133" i="30"/>
  <c r="AE132" i="30"/>
  <c r="AE131" i="30"/>
  <c r="AE130" i="30"/>
  <c r="AE129" i="30"/>
  <c r="AE128" i="30"/>
  <c r="AE127" i="30"/>
  <c r="AE126" i="30"/>
  <c r="AE125" i="30"/>
  <c r="AE124" i="30"/>
  <c r="AE123" i="30"/>
  <c r="AE122" i="30"/>
  <c r="AE121" i="30"/>
  <c r="AE120" i="30"/>
  <c r="AE119" i="30"/>
  <c r="AE118" i="30"/>
  <c r="AE117" i="30"/>
  <c r="AE116" i="30"/>
  <c r="AE115" i="30"/>
  <c r="AE114" i="30"/>
  <c r="AE113" i="30"/>
  <c r="AE112" i="30"/>
  <c r="AE111" i="30"/>
  <c r="AE110" i="30"/>
  <c r="AE109" i="30"/>
  <c r="AE108" i="30"/>
  <c r="AE107" i="30"/>
  <c r="AE106" i="30"/>
  <c r="AE105" i="30"/>
  <c r="AE104" i="30"/>
  <c r="AE103" i="30"/>
  <c r="AE102" i="30"/>
  <c r="AE101" i="30"/>
  <c r="AE100" i="30"/>
  <c r="AE99" i="30"/>
  <c r="AE98" i="30"/>
  <c r="AE97" i="30"/>
  <c r="AE96" i="30"/>
  <c r="AE95" i="30"/>
  <c r="AE94" i="30"/>
  <c r="AE93" i="30"/>
  <c r="AE92" i="30"/>
  <c r="AE91" i="30"/>
  <c r="AE90" i="30"/>
  <c r="AE89" i="30"/>
  <c r="AE88" i="30"/>
  <c r="AE87" i="30"/>
  <c r="AE86" i="30"/>
  <c r="AE85" i="30"/>
  <c r="AE84" i="30"/>
  <c r="AE83" i="30"/>
  <c r="AE82" i="30"/>
  <c r="AE81" i="30"/>
  <c r="AE80" i="30"/>
  <c r="AE79" i="30"/>
  <c r="AE78" i="30"/>
  <c r="AE77" i="30"/>
  <c r="AE76" i="30"/>
  <c r="AE75" i="30"/>
  <c r="AE74" i="30"/>
  <c r="AE73" i="30"/>
  <c r="AE72" i="30"/>
  <c r="AE71" i="30"/>
  <c r="AE70" i="30"/>
  <c r="AE69" i="30"/>
  <c r="AE68" i="30"/>
  <c r="AE67" i="30"/>
  <c r="AE66" i="30"/>
  <c r="AE65" i="30"/>
  <c r="AE64" i="30"/>
  <c r="AE63" i="30"/>
  <c r="AE62" i="30"/>
  <c r="AE61" i="30"/>
  <c r="AE60" i="30"/>
  <c r="AE59" i="30"/>
  <c r="AE58" i="30"/>
  <c r="AE57" i="30"/>
  <c r="AE56" i="30"/>
  <c r="AE55" i="30"/>
  <c r="AE54" i="30"/>
  <c r="AE53" i="30"/>
  <c r="AE52" i="30"/>
  <c r="AE51" i="30"/>
  <c r="AE50" i="30"/>
  <c r="AE49" i="30"/>
  <c r="AE48" i="30"/>
  <c r="AE47" i="30"/>
  <c r="AE46" i="30"/>
  <c r="AE45" i="30"/>
  <c r="AE44" i="30"/>
  <c r="AE43" i="30"/>
  <c r="AG215" i="30"/>
  <c r="AG214" i="30"/>
  <c r="AG213" i="30"/>
  <c r="AG212" i="30"/>
  <c r="AG211" i="30"/>
  <c r="AG210" i="30"/>
  <c r="AG209" i="30"/>
  <c r="AG208" i="30"/>
  <c r="AG207" i="30"/>
  <c r="AG206" i="30"/>
  <c r="AG205" i="30"/>
  <c r="AG204" i="30"/>
  <c r="AG203" i="30"/>
  <c r="AG202" i="30"/>
  <c r="AG201" i="30"/>
  <c r="AG200" i="30"/>
  <c r="AG199" i="30"/>
  <c r="AG198" i="30"/>
  <c r="AG197" i="30"/>
  <c r="AG196" i="30"/>
  <c r="AG195" i="30"/>
  <c r="AG194" i="30"/>
  <c r="AG193" i="30"/>
  <c r="AG192" i="30"/>
  <c r="AG191" i="30"/>
  <c r="AG190" i="30"/>
  <c r="AG189" i="30"/>
  <c r="AG188" i="30"/>
  <c r="AG187" i="30"/>
  <c r="AG186" i="30"/>
  <c r="AG185" i="30"/>
  <c r="AG184" i="30"/>
  <c r="AG183" i="30"/>
  <c r="AG182" i="30"/>
  <c r="AG181" i="30"/>
  <c r="AG180" i="30"/>
  <c r="AG179" i="30"/>
  <c r="AG178" i="30"/>
  <c r="AG177" i="30"/>
  <c r="AG176" i="30"/>
  <c r="AG175" i="30"/>
  <c r="AG174" i="30"/>
  <c r="AG173" i="30"/>
  <c r="AG172" i="30"/>
  <c r="AG171" i="30"/>
  <c r="AG170" i="30"/>
  <c r="AG169" i="30"/>
  <c r="AG168" i="30"/>
  <c r="AG167" i="30"/>
  <c r="AG166" i="30"/>
  <c r="AG165" i="30"/>
  <c r="AG164" i="30"/>
  <c r="AG163" i="30"/>
  <c r="AG162" i="30"/>
  <c r="AG161" i="30"/>
  <c r="AG160" i="30"/>
  <c r="AG159" i="30"/>
  <c r="AG158" i="30"/>
  <c r="AG157" i="30"/>
  <c r="AG156" i="30"/>
  <c r="AG155" i="30"/>
  <c r="AG154" i="30"/>
  <c r="AG153" i="30"/>
  <c r="AG152" i="30"/>
  <c r="AG151" i="30"/>
  <c r="AG150" i="30"/>
  <c r="AG149" i="30"/>
  <c r="AG148" i="30"/>
  <c r="AG147" i="30"/>
  <c r="AG146" i="30"/>
  <c r="AG145" i="30"/>
  <c r="AG144" i="30"/>
  <c r="AG143" i="30"/>
  <c r="AG142" i="30"/>
  <c r="AG141" i="30"/>
  <c r="AG140" i="30"/>
  <c r="AG139" i="30"/>
  <c r="AG138" i="30"/>
  <c r="AG137" i="30"/>
  <c r="AG136" i="30"/>
  <c r="AG135" i="30"/>
  <c r="AG134" i="30"/>
  <c r="AG133" i="30"/>
  <c r="AG132" i="30"/>
  <c r="AG131" i="30"/>
  <c r="AG130" i="30"/>
  <c r="AG129" i="30"/>
  <c r="AG128" i="30"/>
  <c r="AG127" i="30"/>
  <c r="AG126" i="30"/>
  <c r="AG125" i="30"/>
  <c r="AG124" i="30"/>
  <c r="AG123" i="30"/>
  <c r="AG122" i="30"/>
  <c r="AG121" i="30"/>
  <c r="AG120" i="30"/>
  <c r="AG119" i="30"/>
  <c r="AG118" i="30"/>
  <c r="AG117" i="30"/>
  <c r="AG116" i="30"/>
  <c r="AG115" i="30"/>
  <c r="AG114" i="30"/>
  <c r="AG113" i="30"/>
  <c r="AG112" i="30"/>
  <c r="AG111" i="30"/>
  <c r="AG110" i="30"/>
  <c r="AG109" i="30"/>
  <c r="AG108" i="30"/>
  <c r="AG107" i="30"/>
  <c r="AG106" i="30"/>
  <c r="AG105" i="30"/>
  <c r="AG104" i="30"/>
  <c r="AG103" i="30"/>
  <c r="AG102" i="30"/>
  <c r="AG101" i="30"/>
  <c r="AG100" i="30"/>
  <c r="AG99" i="30"/>
  <c r="AG98" i="30"/>
  <c r="AG97" i="30"/>
  <c r="AG96" i="30"/>
  <c r="AG95" i="30"/>
  <c r="AG94" i="30"/>
  <c r="AG93" i="30"/>
  <c r="AG92" i="30"/>
  <c r="AG91" i="30"/>
  <c r="AG90" i="30"/>
  <c r="AG89" i="30"/>
  <c r="AG88" i="30"/>
  <c r="AG87" i="30"/>
  <c r="AG86" i="30"/>
  <c r="AG85" i="30"/>
  <c r="AG84" i="30"/>
  <c r="AG83" i="30"/>
  <c r="AG82" i="30"/>
  <c r="AG81" i="30"/>
  <c r="AG80" i="30"/>
  <c r="AG79" i="30"/>
  <c r="AG78" i="30"/>
  <c r="AG77" i="30"/>
  <c r="AG76" i="30"/>
  <c r="AG75" i="30"/>
  <c r="AG74" i="30"/>
  <c r="AG73" i="30"/>
  <c r="AG72" i="30"/>
  <c r="AG71" i="30"/>
  <c r="AG70" i="30"/>
  <c r="AG69" i="30"/>
  <c r="AG68" i="30"/>
  <c r="AG67" i="30"/>
  <c r="AG66" i="30"/>
  <c r="AG65" i="30"/>
  <c r="AG64" i="30"/>
  <c r="AG63" i="30"/>
  <c r="AG62" i="30"/>
  <c r="AG61" i="30"/>
  <c r="AG60" i="30"/>
  <c r="AG59" i="30"/>
  <c r="AG58" i="30"/>
  <c r="AG57" i="30"/>
  <c r="AG56" i="30"/>
  <c r="AG55" i="30"/>
  <c r="AG54" i="30"/>
  <c r="AG53" i="30"/>
  <c r="AG52" i="30"/>
  <c r="AG51" i="30"/>
  <c r="AG50" i="30"/>
  <c r="AG49" i="30"/>
  <c r="AG48" i="30"/>
  <c r="AG47" i="30"/>
  <c r="AG46" i="30"/>
  <c r="AG45" i="30"/>
  <c r="AG44" i="30"/>
  <c r="AG43" i="30"/>
  <c r="AI215" i="30"/>
  <c r="AI214" i="30"/>
  <c r="AI213" i="30"/>
  <c r="AI212" i="30"/>
  <c r="AI211" i="30"/>
  <c r="AI210" i="30"/>
  <c r="AI209" i="30"/>
  <c r="AI208" i="30"/>
  <c r="AI207" i="30"/>
  <c r="AI206" i="30"/>
  <c r="AI205" i="30"/>
  <c r="AI204" i="30"/>
  <c r="AI203" i="30"/>
  <c r="AI202" i="30"/>
  <c r="AI201" i="30"/>
  <c r="AI200" i="30"/>
  <c r="AI199" i="30"/>
  <c r="AI198" i="30"/>
  <c r="AI197" i="30"/>
  <c r="AI196" i="30"/>
  <c r="AI195" i="30"/>
  <c r="AI194" i="30"/>
  <c r="AI193" i="30"/>
  <c r="AI192" i="30"/>
  <c r="AI191" i="30"/>
  <c r="AI190" i="30"/>
  <c r="AI189" i="30"/>
  <c r="AI188" i="30"/>
  <c r="AI187" i="30"/>
  <c r="AI186" i="30"/>
  <c r="AI185" i="30"/>
  <c r="AI184" i="30"/>
  <c r="AI183" i="30"/>
  <c r="AI182" i="30"/>
  <c r="AI181" i="30"/>
  <c r="AI180" i="30"/>
  <c r="AI179" i="30"/>
  <c r="AI178" i="30"/>
  <c r="AI177" i="30"/>
  <c r="AI176" i="30"/>
  <c r="AI175" i="30"/>
  <c r="AI174" i="30"/>
  <c r="AI173" i="30"/>
  <c r="AI172" i="30"/>
  <c r="AI171" i="30"/>
  <c r="AI170" i="30"/>
  <c r="AI169" i="30"/>
  <c r="AI168" i="30"/>
  <c r="AI167" i="30"/>
  <c r="AI166" i="30"/>
  <c r="AI165" i="30"/>
  <c r="AI164" i="30"/>
  <c r="AI163" i="30"/>
  <c r="AI162" i="30"/>
  <c r="AI161" i="30"/>
  <c r="AI160" i="30"/>
  <c r="AI159" i="30"/>
  <c r="AI158" i="30"/>
  <c r="AI157" i="30"/>
  <c r="AI156" i="30"/>
  <c r="AI155" i="30"/>
  <c r="AI154" i="30"/>
  <c r="AI153" i="30"/>
  <c r="AI152" i="30"/>
  <c r="AI151" i="30"/>
  <c r="AI150" i="30"/>
  <c r="AI149" i="30"/>
  <c r="AI148" i="30"/>
  <c r="AI147" i="30"/>
  <c r="AI146" i="30"/>
  <c r="AI145" i="30"/>
  <c r="AI144" i="30"/>
  <c r="AI143" i="30"/>
  <c r="AI142" i="30"/>
  <c r="AI141" i="30"/>
  <c r="AI140" i="30"/>
  <c r="AI139" i="30"/>
  <c r="AI138" i="30"/>
  <c r="AI137" i="30"/>
  <c r="AI136" i="30"/>
  <c r="AI135" i="30"/>
  <c r="AI134" i="30"/>
  <c r="AI133" i="30"/>
  <c r="AI132" i="30"/>
  <c r="AI131" i="30"/>
  <c r="AI130" i="30"/>
  <c r="AI129" i="30"/>
  <c r="AI128" i="30"/>
  <c r="AI127" i="30"/>
  <c r="AI126" i="30"/>
  <c r="AI125" i="30"/>
  <c r="AI124" i="30"/>
  <c r="AI123" i="30"/>
  <c r="AI122" i="30"/>
  <c r="AI121" i="30"/>
  <c r="AI120" i="30"/>
  <c r="AI119" i="30"/>
  <c r="AI118" i="30"/>
  <c r="AI117" i="30"/>
  <c r="AI116" i="30"/>
  <c r="AI115" i="30"/>
  <c r="AI114" i="30"/>
  <c r="AI113" i="30"/>
  <c r="AI112" i="30"/>
  <c r="AI111" i="30"/>
  <c r="AI110" i="30"/>
  <c r="AI109" i="30"/>
  <c r="AI108" i="30"/>
  <c r="AI107" i="30"/>
  <c r="AI106" i="30"/>
  <c r="AI105" i="30"/>
  <c r="AI104" i="30"/>
  <c r="AI103" i="30"/>
  <c r="AI102" i="30"/>
  <c r="AI101" i="30"/>
  <c r="AI100" i="30"/>
  <c r="AI99" i="30"/>
  <c r="AI98" i="30"/>
  <c r="AI97" i="30"/>
  <c r="AI96" i="30"/>
  <c r="AI95" i="30"/>
  <c r="AI94" i="30"/>
  <c r="AI93" i="30"/>
  <c r="AI92" i="30"/>
  <c r="AI91" i="30"/>
  <c r="AI90" i="30"/>
  <c r="AI89" i="30"/>
  <c r="AI88" i="30"/>
  <c r="AI87" i="30"/>
  <c r="AI86" i="30"/>
  <c r="AI85" i="30"/>
  <c r="AI84" i="30"/>
  <c r="AI83" i="30"/>
  <c r="AI82" i="30"/>
  <c r="AI81" i="30"/>
  <c r="AI80" i="30"/>
  <c r="AI79" i="30"/>
  <c r="AI78" i="30"/>
  <c r="AI77" i="30"/>
  <c r="AI76" i="30"/>
  <c r="AI75" i="30"/>
  <c r="AI74" i="30"/>
  <c r="AI73" i="30"/>
  <c r="AI72" i="30"/>
  <c r="AI71" i="30"/>
  <c r="AI70" i="30"/>
  <c r="AI69" i="30"/>
  <c r="AI68" i="30"/>
  <c r="AI67" i="30"/>
  <c r="AI66" i="30"/>
  <c r="AI65" i="30"/>
  <c r="AI64" i="30"/>
  <c r="AI63" i="30"/>
  <c r="AI62" i="30"/>
  <c r="AI61" i="30"/>
  <c r="AI60" i="30"/>
  <c r="AI59" i="30"/>
  <c r="AI58" i="30"/>
  <c r="AI57" i="30"/>
  <c r="AI56" i="30"/>
  <c r="AI55" i="30"/>
  <c r="AI54" i="30"/>
  <c r="AI53" i="30"/>
  <c r="AI52" i="30"/>
  <c r="AI51" i="30"/>
  <c r="AI50" i="30"/>
  <c r="AI49" i="30"/>
  <c r="AI48" i="30"/>
  <c r="AI47" i="30"/>
  <c r="AI46" i="30"/>
  <c r="AI45" i="30"/>
  <c r="AI44" i="30"/>
  <c r="AI43" i="30"/>
  <c r="AI42" i="30"/>
  <c r="AK215" i="30"/>
  <c r="AK214" i="30"/>
  <c r="AK213" i="30"/>
  <c r="AK212" i="30"/>
  <c r="AK211" i="30"/>
  <c r="AK210" i="30"/>
  <c r="AK209" i="30"/>
  <c r="AK208" i="30"/>
  <c r="AK207" i="30"/>
  <c r="AK206" i="30"/>
  <c r="AK205" i="30"/>
  <c r="AK204" i="30"/>
  <c r="AK203" i="30"/>
  <c r="AK202" i="30"/>
  <c r="AK201" i="30"/>
  <c r="AK200" i="30"/>
  <c r="AK199" i="30"/>
  <c r="AK198" i="30"/>
  <c r="AK197" i="30"/>
  <c r="AK196" i="30"/>
  <c r="AK195" i="30"/>
  <c r="AK194" i="30"/>
  <c r="AK193" i="30"/>
  <c r="AK192" i="30"/>
  <c r="AK191" i="30"/>
  <c r="AK190" i="30"/>
  <c r="AK189" i="30"/>
  <c r="AK188" i="30"/>
  <c r="AK187" i="30"/>
  <c r="AK186" i="30"/>
  <c r="AK185" i="30"/>
  <c r="AK184" i="30"/>
  <c r="AK183" i="30"/>
  <c r="AK182" i="30"/>
  <c r="AK181" i="30"/>
  <c r="AK180" i="30"/>
  <c r="AK179" i="30"/>
  <c r="AK178" i="30"/>
  <c r="AK177" i="30"/>
  <c r="AK176" i="30"/>
  <c r="AK175" i="30"/>
  <c r="AK174" i="30"/>
  <c r="AK173" i="30"/>
  <c r="AK172" i="30"/>
  <c r="AK171" i="30"/>
  <c r="AK170" i="30"/>
  <c r="AK169" i="30"/>
  <c r="AK168" i="30"/>
  <c r="AK167" i="30"/>
  <c r="AK166" i="30"/>
  <c r="AK165" i="30"/>
  <c r="AK164" i="30"/>
  <c r="AK163" i="30"/>
  <c r="AK162" i="30"/>
  <c r="AK161" i="30"/>
  <c r="AK160" i="30"/>
  <c r="AK159" i="30"/>
  <c r="AK158" i="30"/>
  <c r="AK157" i="30"/>
  <c r="AK156" i="30"/>
  <c r="AK155" i="30"/>
  <c r="AK154" i="30"/>
  <c r="AK153" i="30"/>
  <c r="AK152" i="30"/>
  <c r="AK151" i="30"/>
  <c r="AK150" i="30"/>
  <c r="AK149" i="30"/>
  <c r="AK148" i="30"/>
  <c r="AK147" i="30"/>
  <c r="AK146" i="30"/>
  <c r="AK145" i="30"/>
  <c r="AK144" i="30"/>
  <c r="AK143" i="30"/>
  <c r="AK142" i="30"/>
  <c r="AK141" i="30"/>
  <c r="AK140" i="30"/>
  <c r="AK139" i="30"/>
  <c r="AK138" i="30"/>
  <c r="AK137" i="30"/>
  <c r="AK136" i="30"/>
  <c r="AK135" i="30"/>
  <c r="AK134" i="30"/>
  <c r="AK133" i="30"/>
  <c r="AK132" i="30"/>
  <c r="AK131" i="30"/>
  <c r="AK130" i="30"/>
  <c r="AK129" i="30"/>
  <c r="AK128" i="30"/>
  <c r="AK127" i="30"/>
  <c r="AK126" i="30"/>
  <c r="AK125" i="30"/>
  <c r="AK124" i="30"/>
  <c r="AK123" i="30"/>
  <c r="AK122" i="30"/>
  <c r="AK121" i="30"/>
  <c r="AK120" i="30"/>
  <c r="AK119" i="30"/>
  <c r="AK118" i="30"/>
  <c r="AK117" i="30"/>
  <c r="AK116" i="30"/>
  <c r="AK115" i="30"/>
  <c r="AK114" i="30"/>
  <c r="AK113" i="30"/>
  <c r="AK112" i="30"/>
  <c r="AK111" i="30"/>
  <c r="AK110" i="30"/>
  <c r="AK109" i="30"/>
  <c r="AK108" i="30"/>
  <c r="AK107" i="30"/>
  <c r="AK106" i="30"/>
  <c r="AK105" i="30"/>
  <c r="AK104" i="30"/>
  <c r="AK103" i="30"/>
  <c r="AK102" i="30"/>
  <c r="AK101" i="30"/>
  <c r="AK100" i="30"/>
  <c r="AK99" i="30"/>
  <c r="AK98" i="30"/>
  <c r="AK97" i="30"/>
  <c r="AK96" i="30"/>
  <c r="AK95" i="30"/>
  <c r="AK94" i="30"/>
  <c r="AK93" i="30"/>
  <c r="AK92" i="30"/>
  <c r="AK91" i="30"/>
  <c r="AK90" i="30"/>
  <c r="AK89" i="30"/>
  <c r="AK88" i="30"/>
  <c r="AK87" i="30"/>
  <c r="AK86" i="30"/>
  <c r="AK85" i="30"/>
  <c r="AK84" i="30"/>
  <c r="AK83" i="30"/>
  <c r="AK82" i="30"/>
  <c r="AK81" i="30"/>
  <c r="AK80" i="30"/>
  <c r="AK79" i="30"/>
  <c r="AK78" i="30"/>
  <c r="AK77" i="30"/>
  <c r="AK76" i="30"/>
  <c r="AK75" i="30"/>
  <c r="AK74" i="30"/>
  <c r="AK73" i="30"/>
  <c r="AK72" i="30"/>
  <c r="AK71" i="30"/>
  <c r="AK70" i="30"/>
  <c r="AK69" i="30"/>
  <c r="AK68" i="30"/>
  <c r="AK67" i="30"/>
  <c r="AK66" i="30"/>
  <c r="AK65" i="30"/>
  <c r="AK64" i="30"/>
  <c r="AK63" i="30"/>
  <c r="AK62" i="30"/>
  <c r="AK61" i="30"/>
  <c r="AK60" i="30"/>
  <c r="AK59" i="30"/>
  <c r="AK58" i="30"/>
  <c r="AK57" i="30"/>
  <c r="AK56" i="30"/>
  <c r="AK55" i="30"/>
  <c r="AK54" i="30"/>
  <c r="AK53" i="30"/>
  <c r="AK52" i="30"/>
  <c r="AK51" i="30"/>
  <c r="AK50" i="30"/>
  <c r="AK49" i="30"/>
  <c r="AK48" i="30"/>
  <c r="AK47" i="30"/>
  <c r="AK46" i="30"/>
  <c r="AK45" i="30"/>
  <c r="AK44" i="30"/>
  <c r="AK43" i="30"/>
  <c r="AK42" i="30"/>
  <c r="AM215" i="30"/>
  <c r="AM214" i="30"/>
  <c r="AM213" i="30"/>
  <c r="AM212" i="30"/>
  <c r="AM211" i="30"/>
  <c r="AM210" i="30"/>
  <c r="AM209" i="30"/>
  <c r="AM208" i="30"/>
  <c r="AM207" i="30"/>
  <c r="AM206" i="30"/>
  <c r="AM205" i="30"/>
  <c r="AM204" i="30"/>
  <c r="AM203" i="30"/>
  <c r="AM202" i="30"/>
  <c r="AM201" i="30"/>
  <c r="AM200" i="30"/>
  <c r="AM199" i="30"/>
  <c r="AM198" i="30"/>
  <c r="AM197" i="30"/>
  <c r="AM196" i="30"/>
  <c r="AM195" i="30"/>
  <c r="AM194" i="30"/>
  <c r="AM193" i="30"/>
  <c r="AM192" i="30"/>
  <c r="AM191" i="30"/>
  <c r="AM190" i="30"/>
  <c r="AM189" i="30"/>
  <c r="AM188" i="30"/>
  <c r="AM187" i="30"/>
  <c r="AM186" i="30"/>
  <c r="AM185" i="30"/>
  <c r="AM184" i="30"/>
  <c r="AM183" i="30"/>
  <c r="AM182" i="30"/>
  <c r="AM181" i="30"/>
  <c r="AM180" i="30"/>
  <c r="AM179" i="30"/>
  <c r="AM178" i="30"/>
  <c r="AM177" i="30"/>
  <c r="AM176" i="30"/>
  <c r="AM175" i="30"/>
  <c r="AM174" i="30"/>
  <c r="AM173" i="30"/>
  <c r="AM172" i="30"/>
  <c r="AM171" i="30"/>
  <c r="AM170" i="30"/>
  <c r="AM169" i="30"/>
  <c r="AM168" i="30"/>
  <c r="AM167" i="30"/>
  <c r="AM166" i="30"/>
  <c r="AM165" i="30"/>
  <c r="AM164" i="30"/>
  <c r="AM163" i="30"/>
  <c r="AM162" i="30"/>
  <c r="AM161" i="30"/>
  <c r="AM160" i="30"/>
  <c r="AM159" i="30"/>
  <c r="AM158" i="30"/>
  <c r="AM157" i="30"/>
  <c r="AM156" i="30"/>
  <c r="AM155" i="30"/>
  <c r="AM154" i="30"/>
  <c r="AM153" i="30"/>
  <c r="AM152" i="30"/>
  <c r="AM151" i="30"/>
  <c r="AM150" i="30"/>
  <c r="AM149" i="30"/>
  <c r="AM148" i="30"/>
  <c r="AM147" i="30"/>
  <c r="AM146" i="30"/>
  <c r="AM145" i="30"/>
  <c r="AM144" i="30"/>
  <c r="AM143" i="30"/>
  <c r="AM142" i="30"/>
  <c r="AM141" i="30"/>
  <c r="AM140" i="30"/>
  <c r="AM139" i="30"/>
  <c r="AM138" i="30"/>
  <c r="AM137" i="30"/>
  <c r="AM136" i="30"/>
  <c r="AM135" i="30"/>
  <c r="AM134" i="30"/>
  <c r="AM133" i="30"/>
  <c r="AM132" i="30"/>
  <c r="AM131" i="30"/>
  <c r="AM130" i="30"/>
  <c r="AM129" i="30"/>
  <c r="AM128" i="30"/>
  <c r="AM127" i="30"/>
  <c r="AM126" i="30"/>
  <c r="AM125" i="30"/>
  <c r="AM124" i="30"/>
  <c r="AM123" i="30"/>
  <c r="AM122" i="30"/>
  <c r="AM121" i="30"/>
  <c r="AM120" i="30"/>
  <c r="AM119" i="30"/>
  <c r="AM118" i="30"/>
  <c r="AM117" i="30"/>
  <c r="AM116" i="30"/>
  <c r="AM115" i="30"/>
  <c r="AM114" i="30"/>
  <c r="AM113" i="30"/>
  <c r="AM112" i="30"/>
  <c r="AM111" i="30"/>
  <c r="AM110" i="30"/>
  <c r="AM109" i="30"/>
  <c r="AM108" i="30"/>
  <c r="AM107" i="30"/>
  <c r="AM106" i="30"/>
  <c r="AM105" i="30"/>
  <c r="AM104" i="30"/>
  <c r="AM103" i="30"/>
  <c r="AM102" i="30"/>
  <c r="AM101" i="30"/>
  <c r="AM100" i="30"/>
  <c r="AM99" i="30"/>
  <c r="AM98" i="30"/>
  <c r="AM97" i="30"/>
  <c r="AM96" i="30"/>
  <c r="AM95" i="30"/>
  <c r="AM94" i="30"/>
  <c r="AM93" i="30"/>
  <c r="AM92" i="30"/>
  <c r="AM91" i="30"/>
  <c r="AM90" i="30"/>
  <c r="AM89" i="30"/>
  <c r="AM88" i="30"/>
  <c r="AM87" i="30"/>
  <c r="AM86" i="30"/>
  <c r="AM85" i="30"/>
  <c r="AM84" i="30"/>
  <c r="AM83" i="30"/>
  <c r="AM82" i="30"/>
  <c r="AM81" i="30"/>
  <c r="AM80" i="30"/>
  <c r="AM79" i="30"/>
  <c r="AM78" i="30"/>
  <c r="AM77" i="30"/>
  <c r="AM76" i="30"/>
  <c r="AM75" i="30"/>
  <c r="AM74" i="30"/>
  <c r="AM73" i="30"/>
  <c r="AM72" i="30"/>
  <c r="AM71" i="30"/>
  <c r="AM70" i="30"/>
  <c r="AM69" i="30"/>
  <c r="AM68" i="30"/>
  <c r="AM67" i="30"/>
  <c r="AM66" i="30"/>
  <c r="AM65" i="30"/>
  <c r="AM64" i="30"/>
  <c r="AM63" i="30"/>
  <c r="AM62" i="30"/>
  <c r="AM61" i="30"/>
  <c r="AM60" i="30"/>
  <c r="AM59" i="30"/>
  <c r="AM58" i="30"/>
  <c r="AM57" i="30"/>
  <c r="AM56" i="30"/>
  <c r="AM55" i="30"/>
  <c r="AM54" i="30"/>
  <c r="AM53" i="30"/>
  <c r="AM52" i="30"/>
  <c r="AM51" i="30"/>
  <c r="AM50" i="30"/>
  <c r="AM49" i="30"/>
  <c r="AM48" i="30"/>
  <c r="AM47" i="30"/>
  <c r="AM46" i="30"/>
  <c r="AM45" i="30"/>
  <c r="AM44" i="30"/>
  <c r="AM43" i="30"/>
  <c r="AM42" i="30"/>
  <c r="AO215" i="30"/>
  <c r="AO214" i="30"/>
  <c r="AO213" i="30"/>
  <c r="AO212" i="30"/>
  <c r="AO211" i="30"/>
  <c r="AO210" i="30"/>
  <c r="AO209" i="30"/>
  <c r="AO208" i="30"/>
  <c r="AO207" i="30"/>
  <c r="AO206" i="30"/>
  <c r="AO205" i="30"/>
  <c r="AO204" i="30"/>
  <c r="AO203" i="30"/>
  <c r="AO202" i="30"/>
  <c r="AO201" i="30"/>
  <c r="AO200" i="30"/>
  <c r="AO199" i="30"/>
  <c r="AO198" i="30"/>
  <c r="AO197" i="30"/>
  <c r="AO196" i="30"/>
  <c r="AO195" i="30"/>
  <c r="AO194" i="30"/>
  <c r="AO193" i="30"/>
  <c r="AO192" i="30"/>
  <c r="AO191" i="30"/>
  <c r="AO190" i="30"/>
  <c r="AO189" i="30"/>
  <c r="AO188" i="30"/>
  <c r="AO187" i="30"/>
  <c r="AO186" i="30"/>
  <c r="AO185" i="30"/>
  <c r="AO184" i="30"/>
  <c r="AO183" i="30"/>
  <c r="AO182" i="30"/>
  <c r="AO181" i="30"/>
  <c r="AO180" i="30"/>
  <c r="AO179" i="30"/>
  <c r="AO178" i="30"/>
  <c r="AO177" i="30"/>
  <c r="AO176" i="30"/>
  <c r="AO175" i="30"/>
  <c r="AO174" i="30"/>
  <c r="AO173" i="30"/>
  <c r="AO172" i="30"/>
  <c r="AO171" i="30"/>
  <c r="AO170" i="30"/>
  <c r="AO169" i="30"/>
  <c r="AO168" i="30"/>
  <c r="AO167" i="30"/>
  <c r="AO166" i="30"/>
  <c r="AO165" i="30"/>
  <c r="AO164" i="30"/>
  <c r="AO163" i="30"/>
  <c r="AO162" i="30"/>
  <c r="AO161" i="30"/>
  <c r="AO160" i="30"/>
  <c r="AO159" i="30"/>
  <c r="AO158" i="30"/>
  <c r="AO157" i="30"/>
  <c r="AO156" i="30"/>
  <c r="AO155" i="30"/>
  <c r="AO154" i="30"/>
  <c r="AO153" i="30"/>
  <c r="AO152" i="30"/>
  <c r="AO151" i="30"/>
  <c r="AO150" i="30"/>
  <c r="AO149" i="30"/>
  <c r="AO148" i="30"/>
  <c r="AO147" i="30"/>
  <c r="AO146" i="30"/>
  <c r="AO145" i="30"/>
  <c r="AO144" i="30"/>
  <c r="AO143" i="30"/>
  <c r="AO142" i="30"/>
  <c r="AO141" i="30"/>
  <c r="AO140" i="30"/>
  <c r="AO139" i="30"/>
  <c r="AO138" i="30"/>
  <c r="AO137" i="30"/>
  <c r="AO136" i="30"/>
  <c r="AO135" i="30"/>
  <c r="AO134" i="30"/>
  <c r="AO133" i="30"/>
  <c r="AO132" i="30"/>
  <c r="AO131" i="30"/>
  <c r="AO130" i="30"/>
  <c r="AO129" i="30"/>
  <c r="AO128" i="30"/>
  <c r="AO127" i="30"/>
  <c r="AO126" i="30"/>
  <c r="AO125" i="30"/>
  <c r="AO124" i="30"/>
  <c r="AO123" i="30"/>
  <c r="AO122" i="30"/>
  <c r="AO121" i="30"/>
  <c r="AO120" i="30"/>
  <c r="AO119" i="30"/>
  <c r="AO118" i="30"/>
  <c r="AO117" i="30"/>
  <c r="AO116" i="30"/>
  <c r="AO115" i="30"/>
  <c r="AO114" i="30"/>
  <c r="AO113" i="30"/>
  <c r="AO112" i="30"/>
  <c r="AO111" i="30"/>
  <c r="AO110" i="30"/>
  <c r="AO109" i="30"/>
  <c r="AO108" i="30"/>
  <c r="AO107" i="30"/>
  <c r="AO106" i="30"/>
  <c r="AO105" i="30"/>
  <c r="AO104" i="30"/>
  <c r="AO103" i="30"/>
  <c r="AO102" i="30"/>
  <c r="AO101" i="30"/>
  <c r="AO100" i="30"/>
  <c r="AO99" i="30"/>
  <c r="AO98" i="30"/>
  <c r="AO97" i="30"/>
  <c r="AO96" i="30"/>
  <c r="AO95" i="30"/>
  <c r="AO94" i="30"/>
  <c r="AO93" i="30"/>
  <c r="AO92" i="30"/>
  <c r="AO91" i="30"/>
  <c r="AO90" i="30"/>
  <c r="AO89" i="30"/>
  <c r="AO88" i="30"/>
  <c r="AO87" i="30"/>
  <c r="AO86" i="30"/>
  <c r="AO85" i="30"/>
  <c r="AO84" i="30"/>
  <c r="AO83" i="30"/>
  <c r="AO82" i="30"/>
  <c r="AO81" i="30"/>
  <c r="AO80" i="30"/>
  <c r="AO79" i="30"/>
  <c r="AO78" i="30"/>
  <c r="AO77" i="30"/>
  <c r="AO76" i="30"/>
  <c r="AO75" i="30"/>
  <c r="AO74" i="30"/>
  <c r="AO73" i="30"/>
  <c r="AO72" i="30"/>
  <c r="AO71" i="30"/>
  <c r="AO70" i="30"/>
  <c r="AO69" i="30"/>
  <c r="AO68" i="30"/>
  <c r="AO67" i="30"/>
  <c r="AO66" i="30"/>
  <c r="AO65" i="30"/>
  <c r="AO64" i="30"/>
  <c r="AO63" i="30"/>
  <c r="AO62" i="30"/>
  <c r="AO61" i="30"/>
  <c r="AO60" i="30"/>
  <c r="AO59" i="30"/>
  <c r="AO58" i="30"/>
  <c r="AO57" i="30"/>
  <c r="AO56" i="30"/>
  <c r="AO55" i="30"/>
  <c r="AO54" i="30"/>
  <c r="AO53" i="30"/>
  <c r="AO52" i="30"/>
  <c r="AO51" i="30"/>
  <c r="AO50" i="30"/>
  <c r="AO49" i="30"/>
  <c r="AO48" i="30"/>
  <c r="AO47" i="30"/>
  <c r="AO46" i="30"/>
  <c r="AO45" i="30"/>
  <c r="AO44" i="30"/>
  <c r="AO43" i="30"/>
  <c r="AO42" i="30"/>
  <c r="AC16" i="30"/>
  <c r="AE16" i="30"/>
  <c r="AG16" i="30"/>
  <c r="AI16" i="30"/>
  <c r="AK16" i="30"/>
  <c r="AM16" i="30"/>
  <c r="AO16" i="30"/>
  <c r="AC17" i="30"/>
  <c r="AE17" i="30"/>
  <c r="AG17" i="30"/>
  <c r="AI17" i="30"/>
  <c r="AK17" i="30"/>
  <c r="AM17" i="30"/>
  <c r="AO17" i="30"/>
  <c r="AC18" i="30"/>
  <c r="AE18" i="30"/>
  <c r="AG18" i="30"/>
  <c r="AI18" i="30"/>
  <c r="AK18" i="30"/>
  <c r="AM18" i="30"/>
  <c r="AO18" i="30"/>
  <c r="AC19" i="30"/>
  <c r="AE19" i="30"/>
  <c r="AG19" i="30"/>
  <c r="AI19" i="30"/>
  <c r="AK19" i="30"/>
  <c r="AM19" i="30"/>
  <c r="AO19" i="30"/>
  <c r="AC20" i="30"/>
  <c r="AE20" i="30"/>
  <c r="AG20" i="30"/>
  <c r="AI20" i="30"/>
  <c r="AK20" i="30"/>
  <c r="AM20" i="30"/>
  <c r="AO20" i="30"/>
  <c r="AC21" i="30"/>
  <c r="AE21" i="30"/>
  <c r="AG21" i="30"/>
  <c r="AI21" i="30"/>
  <c r="AK21" i="30"/>
  <c r="AM21" i="30"/>
  <c r="AO21" i="30"/>
  <c r="AC22" i="30"/>
  <c r="AE22" i="30"/>
  <c r="AG22" i="30"/>
  <c r="AI22" i="30"/>
  <c r="AK22" i="30"/>
  <c r="AM22" i="30"/>
  <c r="AO22" i="30"/>
  <c r="AC23" i="30"/>
  <c r="AE23" i="30"/>
  <c r="AG23" i="30"/>
  <c r="AI23" i="30"/>
  <c r="AK23" i="30"/>
  <c r="AM23" i="30"/>
  <c r="AO23" i="30"/>
  <c r="AC24" i="30"/>
  <c r="AE24" i="30"/>
  <c r="AG24" i="30"/>
  <c r="AI24" i="30"/>
  <c r="AK24" i="30"/>
  <c r="AM24" i="30"/>
  <c r="AO24" i="30"/>
  <c r="AC25" i="30"/>
  <c r="AE25" i="30"/>
  <c r="AG25" i="30"/>
  <c r="AI25" i="30"/>
  <c r="AK25" i="30"/>
  <c r="AM25" i="30"/>
  <c r="AO25" i="30"/>
  <c r="AC26" i="30"/>
  <c r="AE26" i="30"/>
  <c r="AG26" i="30"/>
  <c r="AI26" i="30"/>
  <c r="AK26" i="30"/>
  <c r="AM26" i="30"/>
  <c r="AO26" i="30"/>
  <c r="AC27" i="30"/>
  <c r="AE27" i="30"/>
  <c r="AG27" i="30"/>
  <c r="AI27" i="30"/>
  <c r="AK27" i="30"/>
  <c r="AM27" i="30"/>
  <c r="AO27" i="30"/>
  <c r="AC28" i="30"/>
  <c r="AE28" i="30"/>
  <c r="AG28" i="30"/>
  <c r="AI28" i="30"/>
  <c r="AK28" i="30"/>
  <c r="AM28" i="30"/>
  <c r="AO28" i="30"/>
  <c r="AC29" i="30"/>
  <c r="AE29" i="30"/>
  <c r="AG29" i="30"/>
  <c r="AI29" i="30"/>
  <c r="AK29" i="30"/>
  <c r="AM29" i="30"/>
  <c r="AO29" i="30"/>
  <c r="AC30" i="30"/>
  <c r="AE30" i="30"/>
  <c r="AG30" i="30"/>
  <c r="AI30" i="30"/>
  <c r="AK30" i="30"/>
  <c r="AM30" i="30"/>
  <c r="AO30" i="30"/>
  <c r="AC31" i="30"/>
  <c r="AE31" i="30"/>
  <c r="AG31" i="30"/>
  <c r="AI31" i="30"/>
  <c r="AK31" i="30"/>
  <c r="AM31" i="30"/>
  <c r="AO31" i="30"/>
  <c r="AC32" i="30"/>
  <c r="AE32" i="30"/>
  <c r="AG32" i="30"/>
  <c r="AI32" i="30"/>
  <c r="AK32" i="30"/>
  <c r="AM32" i="30"/>
  <c r="AO32" i="30"/>
  <c r="AC33" i="30"/>
  <c r="AE33" i="30"/>
  <c r="AG33" i="30"/>
  <c r="AI33" i="30"/>
  <c r="AK33" i="30"/>
  <c r="AM33" i="30"/>
  <c r="AO33" i="30"/>
  <c r="AC34" i="30"/>
  <c r="AE34" i="30"/>
  <c r="AG34" i="30"/>
  <c r="AI34" i="30"/>
  <c r="AK34" i="30"/>
  <c r="AM34" i="30"/>
  <c r="AO34" i="30"/>
  <c r="AC35" i="30"/>
  <c r="AE35" i="30"/>
  <c r="AG35" i="30"/>
  <c r="AI35" i="30"/>
  <c r="AK35" i="30"/>
  <c r="AM35" i="30"/>
  <c r="AO35" i="30"/>
  <c r="AC36" i="30"/>
  <c r="AE36" i="30"/>
  <c r="AG36" i="30"/>
  <c r="AI36" i="30"/>
  <c r="AK36" i="30"/>
  <c r="AM36" i="30"/>
  <c r="AO36" i="30"/>
  <c r="AC37" i="30"/>
  <c r="AE37" i="30"/>
  <c r="AG37" i="30"/>
  <c r="AI37" i="30"/>
  <c r="AK37" i="30"/>
  <c r="AM37" i="30"/>
  <c r="AO37" i="30"/>
  <c r="AC38" i="30"/>
  <c r="AE38" i="30"/>
  <c r="AG38" i="30"/>
  <c r="AI38" i="30"/>
  <c r="AK38" i="30"/>
  <c r="AM38" i="30"/>
  <c r="AO38" i="30"/>
  <c r="AC39" i="30"/>
  <c r="AE39" i="30"/>
  <c r="AG39" i="30"/>
  <c r="AI39" i="30"/>
  <c r="AK39" i="30"/>
  <c r="AM39" i="30"/>
  <c r="AO39" i="30"/>
  <c r="AC40" i="30"/>
  <c r="AE40" i="30"/>
  <c r="AG40" i="30"/>
  <c r="AI40" i="30"/>
  <c r="AK40" i="30"/>
  <c r="AM40" i="30"/>
  <c r="AO40" i="30"/>
  <c r="AC41" i="30"/>
  <c r="AE41" i="30"/>
  <c r="AG41" i="30"/>
  <c r="AI41" i="30"/>
  <c r="AK41" i="30"/>
  <c r="AM41" i="30"/>
  <c r="AO41" i="30"/>
  <c r="AC42" i="30"/>
  <c r="AE42" i="30"/>
  <c r="AG42" i="30"/>
  <c r="AC215" i="29"/>
  <c r="AC214" i="29"/>
  <c r="AC213" i="29"/>
  <c r="AC212" i="29"/>
  <c r="AC211" i="29"/>
  <c r="AC210" i="29"/>
  <c r="AC209" i="29"/>
  <c r="AC208" i="29"/>
  <c r="AC207" i="29"/>
  <c r="AC206" i="29"/>
  <c r="AC205" i="29"/>
  <c r="AC204" i="29"/>
  <c r="AC203" i="29"/>
  <c r="AC202" i="29"/>
  <c r="AC201" i="29"/>
  <c r="AC200" i="29"/>
  <c r="AC199" i="29"/>
  <c r="AC198" i="29"/>
  <c r="AC197" i="29"/>
  <c r="AC196" i="29"/>
  <c r="AC195" i="29"/>
  <c r="AC194" i="29"/>
  <c r="AC193" i="29"/>
  <c r="AC192" i="29"/>
  <c r="AC191" i="29"/>
  <c r="AC190" i="29"/>
  <c r="AC189" i="29"/>
  <c r="AC188" i="29"/>
  <c r="AC187" i="29"/>
  <c r="AC186" i="29"/>
  <c r="AC185" i="29"/>
  <c r="AC184" i="29"/>
  <c r="AC183" i="29"/>
  <c r="AC182" i="29"/>
  <c r="AC181" i="29"/>
  <c r="AC180" i="29"/>
  <c r="AC179" i="29"/>
  <c r="AC178" i="29"/>
  <c r="AC177" i="29"/>
  <c r="AC176" i="29"/>
  <c r="AC175" i="29"/>
  <c r="AC174" i="29"/>
  <c r="AC173" i="29"/>
  <c r="AC172" i="29"/>
  <c r="AC171" i="29"/>
  <c r="AC170" i="29"/>
  <c r="AC169" i="29"/>
  <c r="AC168" i="29"/>
  <c r="AC167" i="29"/>
  <c r="AC166" i="29"/>
  <c r="AC165" i="29"/>
  <c r="AC164" i="29"/>
  <c r="AC163" i="29"/>
  <c r="AC162" i="29"/>
  <c r="AC161" i="29"/>
  <c r="AC160" i="29"/>
  <c r="AC159" i="29"/>
  <c r="AC158" i="29"/>
  <c r="AC157" i="29"/>
  <c r="AC156" i="29"/>
  <c r="AC155" i="29"/>
  <c r="AC154" i="29"/>
  <c r="AC153" i="29"/>
  <c r="AC152" i="29"/>
  <c r="AC151" i="29"/>
  <c r="AC150" i="29"/>
  <c r="AC149" i="29"/>
  <c r="AC148" i="29"/>
  <c r="AC147" i="29"/>
  <c r="AC146" i="29"/>
  <c r="AC145" i="29"/>
  <c r="AC144" i="29"/>
  <c r="AC143" i="29"/>
  <c r="AC142" i="29"/>
  <c r="AC141" i="29"/>
  <c r="AC140" i="29"/>
  <c r="AC139" i="29"/>
  <c r="AC138" i="29"/>
  <c r="AC137" i="29"/>
  <c r="AC136" i="29"/>
  <c r="AC135" i="29"/>
  <c r="AC134" i="29"/>
  <c r="AC133" i="29"/>
  <c r="AC132" i="29"/>
  <c r="AC131" i="29"/>
  <c r="AC130" i="29"/>
  <c r="AC129" i="29"/>
  <c r="AC128" i="29"/>
  <c r="AC127" i="29"/>
  <c r="AC126" i="29"/>
  <c r="AC125" i="29"/>
  <c r="AC124" i="29"/>
  <c r="AC123" i="29"/>
  <c r="AC122" i="29"/>
  <c r="AC121" i="29"/>
  <c r="AC120" i="29"/>
  <c r="AC119" i="29"/>
  <c r="AC118" i="29"/>
  <c r="AC117" i="29"/>
  <c r="AC116" i="29"/>
  <c r="AC115" i="29"/>
  <c r="AC114" i="29"/>
  <c r="AC113" i="29"/>
  <c r="AC112" i="29"/>
  <c r="AC111" i="29"/>
  <c r="AC110" i="29"/>
  <c r="AC109" i="29"/>
  <c r="AC108" i="29"/>
  <c r="AC107" i="29"/>
  <c r="AC106" i="29"/>
  <c r="AC105" i="29"/>
  <c r="AC104" i="29"/>
  <c r="AC103" i="29"/>
  <c r="AC102" i="29"/>
  <c r="AC101" i="29"/>
  <c r="AC100" i="29"/>
  <c r="AC99" i="29"/>
  <c r="AC98" i="29"/>
  <c r="AC97" i="29"/>
  <c r="AC96" i="29"/>
  <c r="AC95" i="29"/>
  <c r="AC94" i="29"/>
  <c r="AC93" i="29"/>
  <c r="AC92" i="29"/>
  <c r="AC91" i="29"/>
  <c r="AC90" i="29"/>
  <c r="AC89" i="29"/>
  <c r="AC88" i="29"/>
  <c r="AC87" i="29"/>
  <c r="AC86" i="29"/>
  <c r="AC85" i="29"/>
  <c r="AC84" i="29"/>
  <c r="AC83" i="29"/>
  <c r="AC82" i="29"/>
  <c r="AC81" i="29"/>
  <c r="AC80" i="29"/>
  <c r="AC79" i="29"/>
  <c r="AC78" i="29"/>
  <c r="AC77" i="29"/>
  <c r="AC76" i="29"/>
  <c r="AC75" i="29"/>
  <c r="AC74" i="29"/>
  <c r="AC73" i="29"/>
  <c r="AC72" i="29"/>
  <c r="AC71" i="29"/>
  <c r="AC70" i="29"/>
  <c r="AC69" i="29"/>
  <c r="AC68" i="29"/>
  <c r="AC67" i="29"/>
  <c r="AC66" i="29"/>
  <c r="AC65" i="29"/>
  <c r="AC64" i="29"/>
  <c r="AC63" i="29"/>
  <c r="AC62" i="29"/>
  <c r="AC61" i="29"/>
  <c r="AC60" i="29"/>
  <c r="AC59" i="29"/>
  <c r="AC58" i="29"/>
  <c r="AC57" i="29"/>
  <c r="AC56" i="29"/>
  <c r="AC55" i="29"/>
  <c r="AC54" i="29"/>
  <c r="AC53" i="29"/>
  <c r="AC52" i="29"/>
  <c r="AC51" i="29"/>
  <c r="AC50" i="29"/>
  <c r="AC49" i="29"/>
  <c r="AC48" i="29"/>
  <c r="AC47" i="29"/>
  <c r="AC46" i="29"/>
  <c r="AC45" i="29"/>
  <c r="AC44" i="29"/>
  <c r="AC43" i="29"/>
  <c r="AE215" i="29"/>
  <c r="AE214" i="29"/>
  <c r="AE213" i="29"/>
  <c r="AE212" i="29"/>
  <c r="AE211" i="29"/>
  <c r="AE210" i="29"/>
  <c r="AE209" i="29"/>
  <c r="AE208" i="29"/>
  <c r="AE207" i="29"/>
  <c r="AE206" i="29"/>
  <c r="AE205" i="29"/>
  <c r="AE204" i="29"/>
  <c r="AE203" i="29"/>
  <c r="AE202" i="29"/>
  <c r="AE201" i="29"/>
  <c r="AE200" i="29"/>
  <c r="AE199" i="29"/>
  <c r="AE198" i="29"/>
  <c r="AE197" i="29"/>
  <c r="AE196" i="29"/>
  <c r="AE195" i="29"/>
  <c r="AE194" i="29"/>
  <c r="AE193" i="29"/>
  <c r="AE192" i="29"/>
  <c r="AE191" i="29"/>
  <c r="AE190" i="29"/>
  <c r="AE189" i="29"/>
  <c r="AE188" i="29"/>
  <c r="AE187" i="29"/>
  <c r="AE186" i="29"/>
  <c r="AE185" i="29"/>
  <c r="AE184" i="29"/>
  <c r="AE183" i="29"/>
  <c r="AE182" i="29"/>
  <c r="AE181" i="29"/>
  <c r="AE180" i="29"/>
  <c r="AE179" i="29"/>
  <c r="AE178" i="29"/>
  <c r="AE177" i="29"/>
  <c r="AE176" i="29"/>
  <c r="AE175" i="29"/>
  <c r="AE174" i="29"/>
  <c r="AE173" i="29"/>
  <c r="AE172" i="29"/>
  <c r="AE171" i="29"/>
  <c r="AE170" i="29"/>
  <c r="AE169" i="29"/>
  <c r="AE168" i="29"/>
  <c r="AE167" i="29"/>
  <c r="AE166" i="29"/>
  <c r="AE165" i="29"/>
  <c r="AE164" i="29"/>
  <c r="AE163" i="29"/>
  <c r="AE162" i="29"/>
  <c r="AE161" i="29"/>
  <c r="AE160" i="29"/>
  <c r="AE159" i="29"/>
  <c r="AE158" i="29"/>
  <c r="AE157" i="29"/>
  <c r="AE156" i="29"/>
  <c r="AE155" i="29"/>
  <c r="AE154" i="29"/>
  <c r="AE153" i="29"/>
  <c r="AE152" i="29"/>
  <c r="AE151" i="29"/>
  <c r="AE150" i="29"/>
  <c r="AE149" i="29"/>
  <c r="AE148" i="29"/>
  <c r="AE147" i="29"/>
  <c r="AE146" i="29"/>
  <c r="AE145" i="29"/>
  <c r="AE144" i="29"/>
  <c r="AE143" i="29"/>
  <c r="AE142" i="29"/>
  <c r="AE141" i="29"/>
  <c r="AE140" i="29"/>
  <c r="AE139" i="29"/>
  <c r="AE138" i="29"/>
  <c r="AE137" i="29"/>
  <c r="AE136" i="29"/>
  <c r="AE135" i="29"/>
  <c r="AE134" i="29"/>
  <c r="AE133" i="29"/>
  <c r="AE132" i="29"/>
  <c r="AE131" i="29"/>
  <c r="AE130" i="29"/>
  <c r="AE129" i="29"/>
  <c r="AE128" i="29"/>
  <c r="AE127" i="29"/>
  <c r="AE126" i="29"/>
  <c r="AE125" i="29"/>
  <c r="AE124" i="29"/>
  <c r="AE123" i="29"/>
  <c r="AE122" i="29"/>
  <c r="AE121" i="29"/>
  <c r="AE120" i="29"/>
  <c r="AE119" i="29"/>
  <c r="AE118" i="29"/>
  <c r="AE117" i="29"/>
  <c r="AE116" i="29"/>
  <c r="AE115" i="29"/>
  <c r="AE114" i="29"/>
  <c r="AE113" i="29"/>
  <c r="AE112" i="29"/>
  <c r="AE111" i="29"/>
  <c r="AE110" i="29"/>
  <c r="AE109" i="29"/>
  <c r="AE108" i="29"/>
  <c r="AE107" i="29"/>
  <c r="AE106" i="29"/>
  <c r="AE105" i="29"/>
  <c r="AE104" i="29"/>
  <c r="AE103" i="29"/>
  <c r="AE102" i="29"/>
  <c r="AE101" i="29"/>
  <c r="AE100" i="29"/>
  <c r="AE99" i="29"/>
  <c r="AE98" i="29"/>
  <c r="AE97" i="29"/>
  <c r="AE96" i="29"/>
  <c r="AE95" i="29"/>
  <c r="AE94" i="29"/>
  <c r="AE93" i="29"/>
  <c r="AE92" i="29"/>
  <c r="AE91" i="29"/>
  <c r="AE90" i="29"/>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E48" i="29"/>
  <c r="AE47" i="29"/>
  <c r="AE46" i="29"/>
  <c r="AE45" i="29"/>
  <c r="AE44" i="29"/>
  <c r="AE43" i="29"/>
  <c r="AG215" i="29"/>
  <c r="AG214" i="29"/>
  <c r="AG213" i="29"/>
  <c r="AG212" i="29"/>
  <c r="AG211" i="29"/>
  <c r="AG210" i="29"/>
  <c r="AG209" i="29"/>
  <c r="AG208" i="29"/>
  <c r="AG207" i="29"/>
  <c r="AG206" i="29"/>
  <c r="AG205" i="29"/>
  <c r="AG204" i="29"/>
  <c r="AG203" i="29"/>
  <c r="AG202" i="29"/>
  <c r="AG201" i="29"/>
  <c r="AG200" i="29"/>
  <c r="AG199" i="29"/>
  <c r="AG198" i="29"/>
  <c r="AG197" i="29"/>
  <c r="AG196" i="29"/>
  <c r="AG195" i="29"/>
  <c r="AG194" i="29"/>
  <c r="AG193" i="29"/>
  <c r="AG192" i="29"/>
  <c r="AG191" i="29"/>
  <c r="AG190" i="29"/>
  <c r="AG189" i="29"/>
  <c r="AG188" i="29"/>
  <c r="AG187" i="29"/>
  <c r="AG186" i="29"/>
  <c r="AG185" i="29"/>
  <c r="AG184" i="29"/>
  <c r="AG183" i="29"/>
  <c r="AG182" i="29"/>
  <c r="AG181" i="29"/>
  <c r="AG180" i="29"/>
  <c r="AG179" i="29"/>
  <c r="AG178" i="29"/>
  <c r="AG177" i="29"/>
  <c r="AG176" i="29"/>
  <c r="AG175" i="29"/>
  <c r="AG174" i="29"/>
  <c r="AG173" i="29"/>
  <c r="AG172" i="29"/>
  <c r="AG171" i="29"/>
  <c r="AG170" i="29"/>
  <c r="AG169" i="29"/>
  <c r="AG168" i="29"/>
  <c r="AG167" i="29"/>
  <c r="AG166" i="29"/>
  <c r="AG165" i="29"/>
  <c r="AG164" i="29"/>
  <c r="AG163" i="29"/>
  <c r="AG162" i="29"/>
  <c r="AG161" i="29"/>
  <c r="AG160" i="29"/>
  <c r="AG159" i="29"/>
  <c r="AG158" i="29"/>
  <c r="AG157" i="29"/>
  <c r="AG156" i="29"/>
  <c r="AG155" i="29"/>
  <c r="AG154" i="29"/>
  <c r="AG153" i="29"/>
  <c r="AG152" i="29"/>
  <c r="AG151" i="29"/>
  <c r="AG150" i="29"/>
  <c r="AG149" i="29"/>
  <c r="AG148" i="29"/>
  <c r="AG147" i="29"/>
  <c r="AG146" i="29"/>
  <c r="AG145" i="29"/>
  <c r="AG144" i="29"/>
  <c r="AG143" i="29"/>
  <c r="AG142" i="29"/>
  <c r="AG141" i="29"/>
  <c r="AG140" i="29"/>
  <c r="AG139" i="29"/>
  <c r="AG138" i="29"/>
  <c r="AG137" i="29"/>
  <c r="AG136" i="29"/>
  <c r="AG135" i="29"/>
  <c r="AG134" i="29"/>
  <c r="AG133" i="29"/>
  <c r="AG132" i="29"/>
  <c r="AG131" i="29"/>
  <c r="AG130" i="29"/>
  <c r="AG129" i="29"/>
  <c r="AG128" i="29"/>
  <c r="AG127" i="29"/>
  <c r="AG126" i="29"/>
  <c r="AG125" i="29"/>
  <c r="AG124" i="29"/>
  <c r="AG123" i="29"/>
  <c r="AG122" i="29"/>
  <c r="AG121" i="29"/>
  <c r="AG120" i="29"/>
  <c r="AG119" i="29"/>
  <c r="AG118" i="29"/>
  <c r="AG117" i="29"/>
  <c r="AG116" i="29"/>
  <c r="AG115" i="29"/>
  <c r="AG114" i="29"/>
  <c r="AG113" i="29"/>
  <c r="AG112" i="29"/>
  <c r="AG111" i="29"/>
  <c r="AG110" i="29"/>
  <c r="AG109" i="29"/>
  <c r="AG108" i="29"/>
  <c r="AG107" i="29"/>
  <c r="AG106" i="29"/>
  <c r="AG105" i="29"/>
  <c r="AG104" i="29"/>
  <c r="AG103" i="29"/>
  <c r="AG102" i="29"/>
  <c r="AG101" i="29"/>
  <c r="AG100" i="29"/>
  <c r="AG99" i="29"/>
  <c r="AG98" i="29"/>
  <c r="AG97" i="29"/>
  <c r="AG96" i="29"/>
  <c r="AG95" i="29"/>
  <c r="AG94" i="29"/>
  <c r="AG93" i="29"/>
  <c r="AG92" i="29"/>
  <c r="AG91" i="29"/>
  <c r="AG90" i="29"/>
  <c r="AG89" i="29"/>
  <c r="AG88" i="29"/>
  <c r="AG87" i="29"/>
  <c r="AG86" i="29"/>
  <c r="AG85" i="29"/>
  <c r="AG84" i="29"/>
  <c r="AG83" i="29"/>
  <c r="AG82" i="29"/>
  <c r="AG81" i="29"/>
  <c r="AG80" i="29"/>
  <c r="AG79" i="29"/>
  <c r="AG78" i="29"/>
  <c r="AG77" i="29"/>
  <c r="AG76" i="29"/>
  <c r="AG75" i="29"/>
  <c r="AG74" i="29"/>
  <c r="AG73" i="29"/>
  <c r="AG72" i="29"/>
  <c r="AG71" i="29"/>
  <c r="AG70" i="29"/>
  <c r="AG69" i="29"/>
  <c r="AG68" i="29"/>
  <c r="AG67" i="29"/>
  <c r="AG66" i="29"/>
  <c r="AG65" i="29"/>
  <c r="AG64" i="29"/>
  <c r="AG63" i="29"/>
  <c r="AG62" i="29"/>
  <c r="AG61" i="29"/>
  <c r="AG60" i="29"/>
  <c r="AG59" i="29"/>
  <c r="AG58" i="29"/>
  <c r="AG57" i="29"/>
  <c r="AG56" i="29"/>
  <c r="AG55" i="29"/>
  <c r="AG54" i="29"/>
  <c r="AG53" i="29"/>
  <c r="AG52" i="29"/>
  <c r="AG51" i="29"/>
  <c r="AG50" i="29"/>
  <c r="AG49" i="29"/>
  <c r="AG48" i="29"/>
  <c r="AG47" i="29"/>
  <c r="AG46" i="29"/>
  <c r="AG45" i="29"/>
  <c r="AG44" i="29"/>
  <c r="AG43" i="29"/>
  <c r="AI215" i="29"/>
  <c r="AI214" i="29"/>
  <c r="AI213" i="29"/>
  <c r="AI212" i="29"/>
  <c r="AI211" i="29"/>
  <c r="AI210" i="29"/>
  <c r="AI209" i="29"/>
  <c r="AI208" i="29"/>
  <c r="AI207" i="29"/>
  <c r="AI206" i="29"/>
  <c r="AI205" i="29"/>
  <c r="AI204" i="29"/>
  <c r="AI203" i="29"/>
  <c r="AI202" i="29"/>
  <c r="AI201" i="29"/>
  <c r="AI200" i="29"/>
  <c r="AI199" i="29"/>
  <c r="AI198" i="29"/>
  <c r="AI197" i="29"/>
  <c r="AI196" i="29"/>
  <c r="AI195" i="29"/>
  <c r="AI194" i="29"/>
  <c r="AI193" i="29"/>
  <c r="AI192" i="29"/>
  <c r="AI191" i="29"/>
  <c r="AI190" i="29"/>
  <c r="AI189" i="29"/>
  <c r="AI188" i="29"/>
  <c r="AI187" i="29"/>
  <c r="AI186" i="29"/>
  <c r="AI185" i="29"/>
  <c r="AI184" i="29"/>
  <c r="AI183" i="29"/>
  <c r="AI182" i="29"/>
  <c r="AI181" i="29"/>
  <c r="AI180" i="29"/>
  <c r="AI179" i="29"/>
  <c r="AI178" i="29"/>
  <c r="AI177" i="29"/>
  <c r="AI176" i="29"/>
  <c r="AI175" i="29"/>
  <c r="AI174" i="29"/>
  <c r="AI173" i="29"/>
  <c r="AI172" i="29"/>
  <c r="AI171" i="29"/>
  <c r="AI170" i="29"/>
  <c r="AI169" i="29"/>
  <c r="AI168" i="29"/>
  <c r="AI167" i="29"/>
  <c r="AI166" i="29"/>
  <c r="AI165" i="29"/>
  <c r="AI164" i="29"/>
  <c r="AI163" i="29"/>
  <c r="AI162" i="29"/>
  <c r="AI161" i="29"/>
  <c r="AI160" i="29"/>
  <c r="AI159" i="29"/>
  <c r="AI158" i="29"/>
  <c r="AI157" i="29"/>
  <c r="AI156" i="29"/>
  <c r="AI155" i="29"/>
  <c r="AI154" i="29"/>
  <c r="AI153" i="29"/>
  <c r="AI152" i="29"/>
  <c r="AI151" i="29"/>
  <c r="AI150" i="29"/>
  <c r="AI149" i="29"/>
  <c r="AI148" i="29"/>
  <c r="AI147" i="29"/>
  <c r="AI146" i="29"/>
  <c r="AI145" i="29"/>
  <c r="AI144" i="29"/>
  <c r="AI143" i="29"/>
  <c r="AI142" i="29"/>
  <c r="AI141" i="29"/>
  <c r="AI140" i="29"/>
  <c r="AI139" i="29"/>
  <c r="AI138" i="29"/>
  <c r="AI137" i="29"/>
  <c r="AI136" i="29"/>
  <c r="AI135" i="29"/>
  <c r="AI134" i="29"/>
  <c r="AI133" i="29"/>
  <c r="AI132" i="29"/>
  <c r="AI131" i="29"/>
  <c r="AI130" i="29"/>
  <c r="AI129" i="29"/>
  <c r="AI128" i="29"/>
  <c r="AI127" i="29"/>
  <c r="AI126" i="29"/>
  <c r="AI125" i="29"/>
  <c r="AI124" i="29"/>
  <c r="AI123" i="29"/>
  <c r="AI122" i="29"/>
  <c r="AI121" i="29"/>
  <c r="AI120" i="29"/>
  <c r="AI119" i="29"/>
  <c r="AI118" i="29"/>
  <c r="AI117" i="29"/>
  <c r="AI116" i="29"/>
  <c r="AI115" i="29"/>
  <c r="AI114" i="29"/>
  <c r="AI113" i="29"/>
  <c r="AI112" i="29"/>
  <c r="AI111" i="29"/>
  <c r="AI110" i="29"/>
  <c r="AI109" i="29"/>
  <c r="AI108" i="29"/>
  <c r="AI107" i="29"/>
  <c r="AI106" i="29"/>
  <c r="AI105" i="29"/>
  <c r="AI104" i="29"/>
  <c r="AI103" i="29"/>
  <c r="AI102" i="29"/>
  <c r="AI101" i="29"/>
  <c r="AI100" i="29"/>
  <c r="AI99" i="29"/>
  <c r="AI98" i="29"/>
  <c r="AI97" i="29"/>
  <c r="AI96" i="29"/>
  <c r="AI95" i="29"/>
  <c r="AI94" i="29"/>
  <c r="AI93" i="29"/>
  <c r="AI92" i="29"/>
  <c r="AI91" i="29"/>
  <c r="AI90" i="29"/>
  <c r="AI89" i="29"/>
  <c r="AI88" i="29"/>
  <c r="AI87" i="29"/>
  <c r="AI86" i="29"/>
  <c r="AI85" i="29"/>
  <c r="AI84" i="29"/>
  <c r="AI83" i="29"/>
  <c r="AI82" i="29"/>
  <c r="AI81" i="29"/>
  <c r="AI80" i="29"/>
  <c r="AI79" i="29"/>
  <c r="AI78" i="29"/>
  <c r="AI77" i="29"/>
  <c r="AI76" i="29"/>
  <c r="AI75" i="29"/>
  <c r="AI74" i="29"/>
  <c r="AI73" i="29"/>
  <c r="AI72" i="29"/>
  <c r="AI71" i="29"/>
  <c r="AI70" i="29"/>
  <c r="AI69" i="29"/>
  <c r="AI68" i="29"/>
  <c r="AI67" i="29"/>
  <c r="AI66" i="29"/>
  <c r="AI65" i="29"/>
  <c r="AI64" i="29"/>
  <c r="AI63" i="29"/>
  <c r="AI62" i="29"/>
  <c r="AI61" i="29"/>
  <c r="AI60" i="29"/>
  <c r="AI59" i="29"/>
  <c r="AI58" i="29"/>
  <c r="AI57" i="29"/>
  <c r="AI56" i="29"/>
  <c r="AI55" i="29"/>
  <c r="AI54" i="29"/>
  <c r="AI53" i="29"/>
  <c r="AI52" i="29"/>
  <c r="AI51" i="29"/>
  <c r="AI50" i="29"/>
  <c r="AI49" i="29"/>
  <c r="AI48" i="29"/>
  <c r="AI47" i="29"/>
  <c r="AI46" i="29"/>
  <c r="AI45" i="29"/>
  <c r="AI44" i="29"/>
  <c r="AI43" i="29"/>
  <c r="AI42" i="29"/>
  <c r="AK215" i="29"/>
  <c r="AK214" i="29"/>
  <c r="AK213" i="29"/>
  <c r="AK212" i="29"/>
  <c r="AK211" i="29"/>
  <c r="AK210" i="29"/>
  <c r="AK209" i="29"/>
  <c r="AK208" i="29"/>
  <c r="AK207" i="29"/>
  <c r="AK206" i="29"/>
  <c r="AK205" i="29"/>
  <c r="AK204" i="29"/>
  <c r="AK203" i="29"/>
  <c r="AK202" i="29"/>
  <c r="AK201" i="29"/>
  <c r="AK200" i="29"/>
  <c r="AK199" i="29"/>
  <c r="AK198" i="29"/>
  <c r="AK197" i="29"/>
  <c r="AK196" i="29"/>
  <c r="AK195" i="29"/>
  <c r="AK194" i="29"/>
  <c r="AK193" i="29"/>
  <c r="AK192" i="29"/>
  <c r="AK191" i="29"/>
  <c r="AK190" i="29"/>
  <c r="AK189" i="29"/>
  <c r="AK188" i="29"/>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165" i="29"/>
  <c r="AK164" i="29"/>
  <c r="AK163" i="29"/>
  <c r="AK162" i="29"/>
  <c r="AK161" i="29"/>
  <c r="AK160" i="29"/>
  <c r="AK159" i="29"/>
  <c r="AK158" i="29"/>
  <c r="AK157" i="29"/>
  <c r="AK156" i="29"/>
  <c r="AK155" i="29"/>
  <c r="AK154" i="29"/>
  <c r="AK153" i="29"/>
  <c r="AK152" i="29"/>
  <c r="AK151" i="29"/>
  <c r="AK150" i="29"/>
  <c r="AK149" i="29"/>
  <c r="AK148" i="29"/>
  <c r="AK147" i="29"/>
  <c r="AK146" i="29"/>
  <c r="AK145" i="29"/>
  <c r="AK144" i="29"/>
  <c r="AK143" i="29"/>
  <c r="AK142" i="29"/>
  <c r="AK141" i="29"/>
  <c r="AK140" i="29"/>
  <c r="AK139" i="29"/>
  <c r="AK138" i="29"/>
  <c r="AK137" i="29"/>
  <c r="AK136" i="29"/>
  <c r="AK135" i="29"/>
  <c r="AK134" i="29"/>
  <c r="AK133" i="29"/>
  <c r="AK132" i="29"/>
  <c r="AK131" i="29"/>
  <c r="AK130" i="29"/>
  <c r="AK129" i="29"/>
  <c r="AK128" i="29"/>
  <c r="AK127" i="29"/>
  <c r="AK126" i="29"/>
  <c r="AK125" i="29"/>
  <c r="AK124" i="29"/>
  <c r="AK123" i="29"/>
  <c r="AK122" i="29"/>
  <c r="AK121" i="29"/>
  <c r="AK120" i="29"/>
  <c r="AK119" i="29"/>
  <c r="AK118" i="29"/>
  <c r="AK117" i="29"/>
  <c r="AK116" i="29"/>
  <c r="AK115" i="29"/>
  <c r="AK114" i="29"/>
  <c r="AK113" i="29"/>
  <c r="AK112" i="29"/>
  <c r="AK111" i="29"/>
  <c r="AK110" i="29"/>
  <c r="AK109" i="29"/>
  <c r="AK108" i="29"/>
  <c r="AK107" i="29"/>
  <c r="AK106" i="29"/>
  <c r="AK105" i="29"/>
  <c r="AK104" i="29"/>
  <c r="AK103" i="29"/>
  <c r="AK102" i="29"/>
  <c r="AK101" i="29"/>
  <c r="AK100" i="29"/>
  <c r="AK99" i="29"/>
  <c r="AK98" i="29"/>
  <c r="AK97" i="29"/>
  <c r="AK96" i="29"/>
  <c r="AK95" i="29"/>
  <c r="AK94" i="29"/>
  <c r="AK93" i="29"/>
  <c r="AK92" i="29"/>
  <c r="AK91" i="29"/>
  <c r="AK90" i="29"/>
  <c r="AK89" i="29"/>
  <c r="AK88" i="29"/>
  <c r="AK87" i="29"/>
  <c r="AK86" i="29"/>
  <c r="AK85" i="29"/>
  <c r="AK84" i="29"/>
  <c r="AK83" i="29"/>
  <c r="AK82" i="29"/>
  <c r="AK81" i="29"/>
  <c r="AK80" i="29"/>
  <c r="AK79" i="29"/>
  <c r="AK78" i="29"/>
  <c r="AK77" i="29"/>
  <c r="AK76" i="29"/>
  <c r="AK75" i="29"/>
  <c r="AK74" i="29"/>
  <c r="AK73" i="29"/>
  <c r="AK72" i="29"/>
  <c r="AK71" i="29"/>
  <c r="AK70" i="29"/>
  <c r="AK69" i="29"/>
  <c r="AK68" i="29"/>
  <c r="AK67" i="29"/>
  <c r="AK66" i="29"/>
  <c r="AK65" i="29"/>
  <c r="AK64" i="29"/>
  <c r="AK63" i="29"/>
  <c r="AK62" i="29"/>
  <c r="AK61" i="29"/>
  <c r="AK60" i="29"/>
  <c r="AK59" i="29"/>
  <c r="AK58" i="29"/>
  <c r="AK57" i="29"/>
  <c r="AK56" i="29"/>
  <c r="AK55" i="29"/>
  <c r="AK54" i="29"/>
  <c r="AK53" i="29"/>
  <c r="AK52" i="29"/>
  <c r="AK51" i="29"/>
  <c r="AK50" i="29"/>
  <c r="AK49" i="29"/>
  <c r="AK48" i="29"/>
  <c r="AK47" i="29"/>
  <c r="AK46" i="29"/>
  <c r="AK45" i="29"/>
  <c r="AK44" i="29"/>
  <c r="AK43" i="29"/>
  <c r="AK42" i="29"/>
  <c r="AM215" i="29"/>
  <c r="AM214" i="29"/>
  <c r="AM213" i="29"/>
  <c r="AM212" i="29"/>
  <c r="AM211" i="29"/>
  <c r="AM210" i="29"/>
  <c r="AM209" i="29"/>
  <c r="AM208" i="29"/>
  <c r="AM207" i="29"/>
  <c r="AM206" i="29"/>
  <c r="AM205" i="29"/>
  <c r="AM204" i="29"/>
  <c r="AM203" i="29"/>
  <c r="AM202" i="29"/>
  <c r="AM201" i="29"/>
  <c r="AM200" i="29"/>
  <c r="AM199" i="29"/>
  <c r="AM198" i="29"/>
  <c r="AM197" i="29"/>
  <c r="AM196" i="29"/>
  <c r="AM195" i="29"/>
  <c r="AM194" i="29"/>
  <c r="AM193" i="29"/>
  <c r="AM192" i="29"/>
  <c r="AM191" i="29"/>
  <c r="AM190" i="29"/>
  <c r="AM189" i="29"/>
  <c r="AM188" i="29"/>
  <c r="AM187" i="29"/>
  <c r="AM186" i="29"/>
  <c r="AM185" i="29"/>
  <c r="AM184" i="29"/>
  <c r="AM183" i="29"/>
  <c r="AM182" i="29"/>
  <c r="AM181" i="29"/>
  <c r="AM180" i="29"/>
  <c r="AM179" i="29"/>
  <c r="AM178" i="29"/>
  <c r="AM177" i="29"/>
  <c r="AM176" i="29"/>
  <c r="AM175" i="29"/>
  <c r="AM174" i="29"/>
  <c r="AM173" i="29"/>
  <c r="AM172" i="29"/>
  <c r="AM171" i="29"/>
  <c r="AM170" i="29"/>
  <c r="AM169" i="29"/>
  <c r="AM168" i="29"/>
  <c r="AM167" i="29"/>
  <c r="AM166" i="29"/>
  <c r="AM165" i="29"/>
  <c r="AM164" i="29"/>
  <c r="AM163" i="29"/>
  <c r="AM162" i="29"/>
  <c r="AM161" i="29"/>
  <c r="AM160" i="29"/>
  <c r="AM159" i="29"/>
  <c r="AM158" i="29"/>
  <c r="AM157" i="29"/>
  <c r="AM156" i="29"/>
  <c r="AM155" i="29"/>
  <c r="AM154" i="29"/>
  <c r="AM153" i="29"/>
  <c r="AM152" i="29"/>
  <c r="AM151" i="29"/>
  <c r="AM150" i="29"/>
  <c r="AM149" i="29"/>
  <c r="AM148" i="29"/>
  <c r="AM147" i="29"/>
  <c r="AM146" i="29"/>
  <c r="AM145" i="29"/>
  <c r="AM144" i="29"/>
  <c r="AM143" i="29"/>
  <c r="AM142" i="29"/>
  <c r="AM141" i="29"/>
  <c r="AM140" i="29"/>
  <c r="AM139" i="29"/>
  <c r="AM138" i="29"/>
  <c r="AM137" i="29"/>
  <c r="AM136" i="29"/>
  <c r="AM135" i="29"/>
  <c r="AM134" i="29"/>
  <c r="AM133" i="29"/>
  <c r="AM132" i="29"/>
  <c r="AM131" i="29"/>
  <c r="AM130" i="29"/>
  <c r="AM129" i="29"/>
  <c r="AM128" i="29"/>
  <c r="AM127" i="29"/>
  <c r="AM126" i="29"/>
  <c r="AM125" i="29"/>
  <c r="AM124" i="29"/>
  <c r="AM123" i="29"/>
  <c r="AM122" i="29"/>
  <c r="AM121" i="29"/>
  <c r="AM120" i="29"/>
  <c r="AM119" i="29"/>
  <c r="AM118" i="29"/>
  <c r="AM117" i="29"/>
  <c r="AM116" i="29"/>
  <c r="AM115" i="29"/>
  <c r="AM114" i="29"/>
  <c r="AM113" i="29"/>
  <c r="AM112" i="29"/>
  <c r="AM111" i="29"/>
  <c r="AM110" i="29"/>
  <c r="AM109" i="29"/>
  <c r="AM108" i="29"/>
  <c r="AM107" i="29"/>
  <c r="AM106" i="29"/>
  <c r="AM105" i="29"/>
  <c r="AM104" i="29"/>
  <c r="AM103" i="29"/>
  <c r="AM102" i="29"/>
  <c r="AM101" i="29"/>
  <c r="AM100" i="29"/>
  <c r="AM99" i="29"/>
  <c r="AM98" i="29"/>
  <c r="AM97" i="29"/>
  <c r="AM96" i="29"/>
  <c r="AM95" i="29"/>
  <c r="AM94" i="29"/>
  <c r="AM93" i="29"/>
  <c r="AM92" i="29"/>
  <c r="AM91" i="29"/>
  <c r="AM90" i="29"/>
  <c r="AM89" i="29"/>
  <c r="AM88" i="29"/>
  <c r="AM87" i="29"/>
  <c r="AM86" i="29"/>
  <c r="AM85" i="29"/>
  <c r="AM84" i="29"/>
  <c r="AM83" i="29"/>
  <c r="AM82" i="29"/>
  <c r="AM81" i="29"/>
  <c r="AM80" i="29"/>
  <c r="AM79" i="29"/>
  <c r="AM78" i="29"/>
  <c r="AM77" i="29"/>
  <c r="AM76" i="29"/>
  <c r="AM75" i="29"/>
  <c r="AM74" i="29"/>
  <c r="AM73" i="29"/>
  <c r="AM72" i="29"/>
  <c r="AM71" i="29"/>
  <c r="AM70" i="29"/>
  <c r="AM69" i="29"/>
  <c r="AM68" i="29"/>
  <c r="AM67" i="29"/>
  <c r="AM66" i="29"/>
  <c r="AM65" i="29"/>
  <c r="AM64" i="29"/>
  <c r="AM63" i="29"/>
  <c r="AM62" i="29"/>
  <c r="AM61" i="29"/>
  <c r="AM60" i="29"/>
  <c r="AM59" i="29"/>
  <c r="AM58" i="29"/>
  <c r="AM57" i="29"/>
  <c r="AM56" i="29"/>
  <c r="AM55" i="29"/>
  <c r="AM54" i="29"/>
  <c r="AM53" i="29"/>
  <c r="AM52" i="29"/>
  <c r="AM51" i="29"/>
  <c r="AM50" i="29"/>
  <c r="AM49" i="29"/>
  <c r="AM48" i="29"/>
  <c r="AM47" i="29"/>
  <c r="AM46" i="29"/>
  <c r="AM45" i="29"/>
  <c r="AM44" i="29"/>
  <c r="AM43" i="29"/>
  <c r="AM42" i="29"/>
  <c r="AO215" i="29"/>
  <c r="AO214" i="29"/>
  <c r="AO213" i="29"/>
  <c r="AO212" i="29"/>
  <c r="AO211" i="29"/>
  <c r="AO210" i="29"/>
  <c r="AO209" i="29"/>
  <c r="AO208" i="29"/>
  <c r="AO207" i="29"/>
  <c r="AO206" i="29"/>
  <c r="AO205" i="29"/>
  <c r="AO204" i="29"/>
  <c r="AO203" i="29"/>
  <c r="AO202" i="29"/>
  <c r="AO201" i="29"/>
  <c r="AO200" i="29"/>
  <c r="AO199" i="29"/>
  <c r="AO198" i="29"/>
  <c r="AO197" i="29"/>
  <c r="AO196" i="29"/>
  <c r="AO195" i="29"/>
  <c r="AO194" i="29"/>
  <c r="AO193" i="29"/>
  <c r="AO192" i="29"/>
  <c r="AO191" i="29"/>
  <c r="AO190" i="29"/>
  <c r="AO189" i="29"/>
  <c r="AO188" i="29"/>
  <c r="AO187" i="29"/>
  <c r="AO186" i="29"/>
  <c r="AO185" i="29"/>
  <c r="AO184" i="29"/>
  <c r="AO183" i="29"/>
  <c r="AO182" i="29"/>
  <c r="AO181" i="29"/>
  <c r="AO180" i="29"/>
  <c r="AO179" i="29"/>
  <c r="AO178" i="29"/>
  <c r="AO177" i="29"/>
  <c r="AO176" i="29"/>
  <c r="AO175" i="29"/>
  <c r="AO174" i="29"/>
  <c r="AO173" i="29"/>
  <c r="AO172" i="29"/>
  <c r="AO171" i="29"/>
  <c r="AO170" i="29"/>
  <c r="AO169" i="29"/>
  <c r="AO168" i="29"/>
  <c r="AO167" i="29"/>
  <c r="AO166" i="29"/>
  <c r="AO165" i="29"/>
  <c r="AO164" i="29"/>
  <c r="AO163" i="29"/>
  <c r="AO162" i="29"/>
  <c r="AO161" i="29"/>
  <c r="AO160" i="29"/>
  <c r="AO159" i="29"/>
  <c r="AO158" i="29"/>
  <c r="AO157" i="29"/>
  <c r="AO156" i="29"/>
  <c r="AO155" i="29"/>
  <c r="AO154" i="29"/>
  <c r="AO153" i="29"/>
  <c r="AO152" i="29"/>
  <c r="AO151" i="29"/>
  <c r="AO150" i="29"/>
  <c r="AO149" i="29"/>
  <c r="AO148" i="29"/>
  <c r="AO147" i="29"/>
  <c r="AO146" i="29"/>
  <c r="AO145" i="29"/>
  <c r="AO144" i="29"/>
  <c r="AO143" i="29"/>
  <c r="AO142" i="29"/>
  <c r="AO141" i="29"/>
  <c r="AO140" i="29"/>
  <c r="AO139" i="29"/>
  <c r="AO138" i="29"/>
  <c r="AO137" i="29"/>
  <c r="AO136" i="29"/>
  <c r="AO135" i="29"/>
  <c r="AO134" i="29"/>
  <c r="AO133" i="29"/>
  <c r="AO132" i="29"/>
  <c r="AO131" i="29"/>
  <c r="AO130" i="29"/>
  <c r="AO129" i="29"/>
  <c r="AO128" i="29"/>
  <c r="AO127" i="29"/>
  <c r="AO126" i="29"/>
  <c r="AO125" i="29"/>
  <c r="AO124" i="29"/>
  <c r="AO123" i="29"/>
  <c r="AO122" i="29"/>
  <c r="AO121" i="29"/>
  <c r="AO120" i="29"/>
  <c r="AO119" i="29"/>
  <c r="AO118" i="29"/>
  <c r="AO117" i="29"/>
  <c r="AO116" i="29"/>
  <c r="AO115" i="29"/>
  <c r="AO114" i="29"/>
  <c r="AO113" i="29"/>
  <c r="AO112" i="29"/>
  <c r="AO111" i="29"/>
  <c r="AO110" i="29"/>
  <c r="AO109" i="29"/>
  <c r="AO108" i="29"/>
  <c r="AO107" i="29"/>
  <c r="AO106" i="29"/>
  <c r="AO105" i="29"/>
  <c r="AO104" i="29"/>
  <c r="AO103" i="29"/>
  <c r="AO102" i="29"/>
  <c r="AO101" i="29"/>
  <c r="AO100" i="29"/>
  <c r="AO99" i="29"/>
  <c r="AO98" i="29"/>
  <c r="AO97" i="29"/>
  <c r="AO96" i="29"/>
  <c r="AO95" i="29"/>
  <c r="AO94" i="29"/>
  <c r="AO93" i="29"/>
  <c r="AO92" i="29"/>
  <c r="AO91" i="29"/>
  <c r="AO90" i="29"/>
  <c r="AO89" i="29"/>
  <c r="AO88" i="29"/>
  <c r="AO87" i="29"/>
  <c r="AO86" i="29"/>
  <c r="AO85" i="29"/>
  <c r="AO84" i="29"/>
  <c r="AO83" i="29"/>
  <c r="AO82" i="29"/>
  <c r="AO81" i="29"/>
  <c r="AO80" i="29"/>
  <c r="AO79" i="29"/>
  <c r="AO78" i="29"/>
  <c r="AO77" i="29"/>
  <c r="AO76" i="29"/>
  <c r="AO75" i="29"/>
  <c r="AO74" i="29"/>
  <c r="AO73" i="29"/>
  <c r="AO72" i="29"/>
  <c r="AO71" i="29"/>
  <c r="AO70" i="29"/>
  <c r="AO69" i="29"/>
  <c r="AO68" i="29"/>
  <c r="AO67" i="29"/>
  <c r="AO66" i="29"/>
  <c r="AO65" i="29"/>
  <c r="AO64" i="29"/>
  <c r="AO63" i="29"/>
  <c r="AO62" i="29"/>
  <c r="AO61" i="29"/>
  <c r="AO60" i="29"/>
  <c r="AO59" i="29"/>
  <c r="AO58" i="29"/>
  <c r="AO57" i="29"/>
  <c r="AO56" i="29"/>
  <c r="AO55" i="29"/>
  <c r="AO54" i="29"/>
  <c r="AO53" i="29"/>
  <c r="AO52" i="29"/>
  <c r="AO51" i="29"/>
  <c r="AO50" i="29"/>
  <c r="AO49" i="29"/>
  <c r="AO48" i="29"/>
  <c r="AO47" i="29"/>
  <c r="AO46" i="29"/>
  <c r="AO45" i="29"/>
  <c r="AO44" i="29"/>
  <c r="AO43" i="29"/>
  <c r="AO42" i="29"/>
  <c r="AC16" i="29"/>
  <c r="AE16" i="29"/>
  <c r="AG16" i="29"/>
  <c r="AI16" i="29"/>
  <c r="AK16" i="29"/>
  <c r="AM16" i="29"/>
  <c r="AO16" i="29"/>
  <c r="AC17" i="29"/>
  <c r="AE17" i="29"/>
  <c r="AG17" i="29"/>
  <c r="AI17" i="29"/>
  <c r="AK17" i="29"/>
  <c r="AM17" i="29"/>
  <c r="AO17" i="29"/>
  <c r="AC18" i="29"/>
  <c r="AE18" i="29"/>
  <c r="AG18" i="29"/>
  <c r="AI18" i="29"/>
  <c r="AK18" i="29"/>
  <c r="AM18" i="29"/>
  <c r="AO18" i="29"/>
  <c r="AC19" i="29"/>
  <c r="AE19" i="29"/>
  <c r="AG19" i="29"/>
  <c r="AI19" i="29"/>
  <c r="AK19" i="29"/>
  <c r="AM19" i="29"/>
  <c r="AO19" i="29"/>
  <c r="AC20" i="29"/>
  <c r="AE20" i="29"/>
  <c r="AG20" i="29"/>
  <c r="AI20" i="29"/>
  <c r="AK20" i="29"/>
  <c r="AM20" i="29"/>
  <c r="AO20" i="29"/>
  <c r="AC21" i="29"/>
  <c r="AE21" i="29"/>
  <c r="AG21" i="29"/>
  <c r="AI21" i="29"/>
  <c r="AK21" i="29"/>
  <c r="AM21" i="29"/>
  <c r="AO21" i="29"/>
  <c r="AC22" i="29"/>
  <c r="AE22" i="29"/>
  <c r="AG22" i="29"/>
  <c r="AI22" i="29"/>
  <c r="AK22" i="29"/>
  <c r="AM22" i="29"/>
  <c r="AO22" i="29"/>
  <c r="AC23" i="29"/>
  <c r="AE23" i="29"/>
  <c r="AG23" i="29"/>
  <c r="AI23" i="29"/>
  <c r="AK23" i="29"/>
  <c r="AM23" i="29"/>
  <c r="AO23" i="29"/>
  <c r="AC24" i="29"/>
  <c r="AE24" i="29"/>
  <c r="AG24" i="29"/>
  <c r="AI24" i="29"/>
  <c r="AK24" i="29"/>
  <c r="AM24" i="29"/>
  <c r="AO24" i="29"/>
  <c r="AC25" i="29"/>
  <c r="AE25" i="29"/>
  <c r="AG25" i="29"/>
  <c r="AI25" i="29"/>
  <c r="AK25" i="29"/>
  <c r="AM25" i="29"/>
  <c r="AO25" i="29"/>
  <c r="AC26" i="29"/>
  <c r="AE26" i="29"/>
  <c r="AG26" i="29"/>
  <c r="AI26" i="29"/>
  <c r="AK26" i="29"/>
  <c r="AM26" i="29"/>
  <c r="AO26" i="29"/>
  <c r="AC27" i="29"/>
  <c r="AE27" i="29"/>
  <c r="AG27" i="29"/>
  <c r="AI27" i="29"/>
  <c r="AK27" i="29"/>
  <c r="AM27" i="29"/>
  <c r="AO27" i="29"/>
  <c r="AC28" i="29"/>
  <c r="AE28" i="29"/>
  <c r="AG28" i="29"/>
  <c r="AI28" i="29"/>
  <c r="AK28" i="29"/>
  <c r="AM28" i="29"/>
  <c r="AO28" i="29"/>
  <c r="AC29" i="29"/>
  <c r="AE29" i="29"/>
  <c r="AG29" i="29"/>
  <c r="AI29" i="29"/>
  <c r="AK29" i="29"/>
  <c r="AM29" i="29"/>
  <c r="AO29" i="29"/>
  <c r="AC30" i="29"/>
  <c r="AE30" i="29"/>
  <c r="AG30" i="29"/>
  <c r="AI30" i="29"/>
  <c r="AK30" i="29"/>
  <c r="AM30" i="29"/>
  <c r="AO30" i="29"/>
  <c r="AC31" i="29"/>
  <c r="AE31" i="29"/>
  <c r="AG31" i="29"/>
  <c r="AI31" i="29"/>
  <c r="AK31" i="29"/>
  <c r="AM31" i="29"/>
  <c r="AO31" i="29"/>
  <c r="AC32" i="29"/>
  <c r="AE32" i="29"/>
  <c r="AG32" i="29"/>
  <c r="AI32" i="29"/>
  <c r="AK32" i="29"/>
  <c r="AM32" i="29"/>
  <c r="AO32" i="29"/>
  <c r="AC33" i="29"/>
  <c r="AE33" i="29"/>
  <c r="AG33" i="29"/>
  <c r="AI33" i="29"/>
  <c r="AK33" i="29"/>
  <c r="AM33" i="29"/>
  <c r="AO33" i="29"/>
  <c r="AC34" i="29"/>
  <c r="AE34" i="29"/>
  <c r="AG34" i="29"/>
  <c r="AI34" i="29"/>
  <c r="AK34" i="29"/>
  <c r="AM34" i="29"/>
  <c r="AO34" i="29"/>
  <c r="AC35" i="29"/>
  <c r="AE35" i="29"/>
  <c r="AG35" i="29"/>
  <c r="AI35" i="29"/>
  <c r="AK35" i="29"/>
  <c r="AM35" i="29"/>
  <c r="AO35" i="29"/>
  <c r="AC36" i="29"/>
  <c r="AE36" i="29"/>
  <c r="AG36" i="29"/>
  <c r="AI36" i="29"/>
  <c r="AK36" i="29"/>
  <c r="AM36" i="29"/>
  <c r="AO36" i="29"/>
  <c r="AC37" i="29"/>
  <c r="AE37" i="29"/>
  <c r="AG37" i="29"/>
  <c r="AI37" i="29"/>
  <c r="AK37" i="29"/>
  <c r="AM37" i="29"/>
  <c r="AO37" i="29"/>
  <c r="AC38" i="29"/>
  <c r="AE38" i="29"/>
  <c r="AG38" i="29"/>
  <c r="AI38" i="29"/>
  <c r="AK38" i="29"/>
  <c r="AM38" i="29"/>
  <c r="AO38" i="29"/>
  <c r="AC39" i="29"/>
  <c r="AE39" i="29"/>
  <c r="AG39" i="29"/>
  <c r="AI39" i="29"/>
  <c r="AK39" i="29"/>
  <c r="AM39" i="29"/>
  <c r="AO39" i="29"/>
  <c r="AC40" i="29"/>
  <c r="AE40" i="29"/>
  <c r="AG40" i="29"/>
  <c r="AI40" i="29"/>
  <c r="AK40" i="29"/>
  <c r="AM40" i="29"/>
  <c r="AO40" i="29"/>
  <c r="AC41" i="29"/>
  <c r="AE41" i="29"/>
  <c r="AG41" i="29"/>
  <c r="AI41" i="29"/>
  <c r="AK41" i="29"/>
  <c r="AM41" i="29"/>
  <c r="AO41" i="29"/>
  <c r="AC42" i="29"/>
  <c r="AE42" i="29"/>
  <c r="AG42" i="29"/>
  <c r="AC215" i="28"/>
  <c r="AC214" i="28"/>
  <c r="AC213" i="28"/>
  <c r="AC212" i="28"/>
  <c r="AC211" i="28"/>
  <c r="AC210" i="28"/>
  <c r="AC209" i="28"/>
  <c r="AC208" i="28"/>
  <c r="AC207" i="28"/>
  <c r="AC206" i="28"/>
  <c r="AC205" i="28"/>
  <c r="AC204" i="28"/>
  <c r="AC203" i="28"/>
  <c r="AC202" i="28"/>
  <c r="AC201" i="28"/>
  <c r="AC200" i="28"/>
  <c r="AC199" i="28"/>
  <c r="AC198" i="28"/>
  <c r="AC197" i="28"/>
  <c r="AC196" i="28"/>
  <c r="AC195" i="28"/>
  <c r="AC194" i="28"/>
  <c r="AC193" i="28"/>
  <c r="AC192" i="28"/>
  <c r="AC191" i="28"/>
  <c r="AC190" i="28"/>
  <c r="AC189" i="28"/>
  <c r="AC188" i="28"/>
  <c r="AC187" i="28"/>
  <c r="AC186" i="28"/>
  <c r="AC185" i="28"/>
  <c r="AC184" i="28"/>
  <c r="AC183" i="28"/>
  <c r="AC182" i="28"/>
  <c r="AC181" i="28"/>
  <c r="AC180" i="28"/>
  <c r="AC179" i="28"/>
  <c r="AC178" i="28"/>
  <c r="AC177" i="28"/>
  <c r="AC176" i="28"/>
  <c r="AC175" i="28"/>
  <c r="AC174" i="28"/>
  <c r="AC173" i="28"/>
  <c r="AC172" i="28"/>
  <c r="AC171" i="28"/>
  <c r="AC170" i="28"/>
  <c r="AC169" i="28"/>
  <c r="AC168" i="28"/>
  <c r="AC167" i="28"/>
  <c r="AC166" i="28"/>
  <c r="AC165" i="28"/>
  <c r="AC164" i="28"/>
  <c r="AC163" i="28"/>
  <c r="AC162" i="28"/>
  <c r="AC161" i="28"/>
  <c r="AC160" i="28"/>
  <c r="AC159" i="28"/>
  <c r="AC158" i="28"/>
  <c r="AC157" i="28"/>
  <c r="AC156" i="28"/>
  <c r="AC155" i="28"/>
  <c r="AC154" i="28"/>
  <c r="AC153" i="28"/>
  <c r="AC152" i="28"/>
  <c r="AC151" i="28"/>
  <c r="AC150" i="28"/>
  <c r="AC149" i="28"/>
  <c r="AC148" i="28"/>
  <c r="AC147" i="28"/>
  <c r="AC146" i="28"/>
  <c r="AC145" i="28"/>
  <c r="AC144" i="28"/>
  <c r="AC143" i="28"/>
  <c r="AC142" i="28"/>
  <c r="AC141" i="28"/>
  <c r="AC140" i="28"/>
  <c r="AC139" i="28"/>
  <c r="AC138" i="28"/>
  <c r="AC137" i="28"/>
  <c r="AC136" i="28"/>
  <c r="AC135" i="28"/>
  <c r="AC134" i="28"/>
  <c r="AC133" i="28"/>
  <c r="AC132" i="28"/>
  <c r="AC131" i="28"/>
  <c r="AC130" i="28"/>
  <c r="AC129" i="28"/>
  <c r="AC128" i="28"/>
  <c r="AC127" i="28"/>
  <c r="AC126" i="28"/>
  <c r="AC125" i="28"/>
  <c r="AC124" i="28"/>
  <c r="AC123" i="28"/>
  <c r="AC122" i="28"/>
  <c r="AC121" i="28"/>
  <c r="AC120" i="28"/>
  <c r="AC119" i="28"/>
  <c r="AC118" i="28"/>
  <c r="AC117" i="28"/>
  <c r="AC116" i="28"/>
  <c r="AC115" i="28"/>
  <c r="AC114" i="28"/>
  <c r="AC113" i="28"/>
  <c r="AC112" i="28"/>
  <c r="AC111" i="28"/>
  <c r="AC110" i="28"/>
  <c r="AC109" i="28"/>
  <c r="AC108" i="28"/>
  <c r="AC107" i="28"/>
  <c r="AC106" i="28"/>
  <c r="AC105" i="28"/>
  <c r="AC104" i="28"/>
  <c r="AC103" i="28"/>
  <c r="AC102" i="28"/>
  <c r="AC101" i="28"/>
  <c r="AC100" i="28"/>
  <c r="AC99" i="28"/>
  <c r="AC98" i="28"/>
  <c r="AC97" i="28"/>
  <c r="AC96" i="28"/>
  <c r="AC95" i="28"/>
  <c r="AC94" i="28"/>
  <c r="AC93" i="28"/>
  <c r="AC92" i="28"/>
  <c r="AC91" i="28"/>
  <c r="AC90" i="28"/>
  <c r="AC89" i="28"/>
  <c r="AC88" i="28"/>
  <c r="AC87" i="28"/>
  <c r="AC86" i="28"/>
  <c r="AC85" i="28"/>
  <c r="AC84" i="28"/>
  <c r="AC83" i="28"/>
  <c r="AC82" i="28"/>
  <c r="AC81" i="28"/>
  <c r="AC80" i="28"/>
  <c r="AC79" i="28"/>
  <c r="AC78" i="28"/>
  <c r="AC77" i="28"/>
  <c r="AC76" i="28"/>
  <c r="AC75" i="28"/>
  <c r="AC74" i="28"/>
  <c r="AC73" i="28"/>
  <c r="AC72" i="28"/>
  <c r="AC71" i="28"/>
  <c r="AC70" i="28"/>
  <c r="AC69" i="28"/>
  <c r="AC68" i="28"/>
  <c r="AC67" i="28"/>
  <c r="AC66" i="28"/>
  <c r="AC65" i="28"/>
  <c r="AC64" i="28"/>
  <c r="AC63" i="28"/>
  <c r="AC62" i="28"/>
  <c r="AC61" i="28"/>
  <c r="AC60" i="28"/>
  <c r="AC59" i="28"/>
  <c r="AC58" i="28"/>
  <c r="AC57" i="28"/>
  <c r="AC56" i="28"/>
  <c r="AC55" i="28"/>
  <c r="AC54" i="28"/>
  <c r="AC53" i="28"/>
  <c r="AC52" i="28"/>
  <c r="AC51" i="28"/>
  <c r="AC50" i="28"/>
  <c r="AC49" i="28"/>
  <c r="AC48" i="28"/>
  <c r="AC47" i="28"/>
  <c r="AC46" i="28"/>
  <c r="AC45" i="28"/>
  <c r="AC44" i="28"/>
  <c r="AC43" i="28"/>
  <c r="AE215" i="28"/>
  <c r="AE214" i="28"/>
  <c r="AE213" i="28"/>
  <c r="AE212" i="28"/>
  <c r="AE211" i="28"/>
  <c r="AE210" i="28"/>
  <c r="AE209" i="28"/>
  <c r="AE208" i="28"/>
  <c r="AE207" i="28"/>
  <c r="AE206" i="28"/>
  <c r="AE205" i="28"/>
  <c r="AE204" i="28"/>
  <c r="AE203" i="28"/>
  <c r="AE202" i="28"/>
  <c r="AE201" i="28"/>
  <c r="AE200" i="28"/>
  <c r="AE199" i="28"/>
  <c r="AE198" i="28"/>
  <c r="AE197" i="28"/>
  <c r="AE196" i="28"/>
  <c r="AE195" i="28"/>
  <c r="AE194" i="28"/>
  <c r="AE193" i="28"/>
  <c r="AE192" i="28"/>
  <c r="AE191" i="28"/>
  <c r="AE190" i="28"/>
  <c r="AE189" i="28"/>
  <c r="AE188" i="28"/>
  <c r="AE187" i="28"/>
  <c r="AE186" i="28"/>
  <c r="AE185" i="28"/>
  <c r="AE184" i="28"/>
  <c r="AE183" i="28"/>
  <c r="AE182" i="28"/>
  <c r="AE181" i="28"/>
  <c r="AE180" i="28"/>
  <c r="AE179" i="28"/>
  <c r="AE178" i="28"/>
  <c r="AE177" i="28"/>
  <c r="AE176" i="28"/>
  <c r="AE175" i="28"/>
  <c r="AE174" i="28"/>
  <c r="AE173" i="28"/>
  <c r="AE172" i="28"/>
  <c r="AE171" i="28"/>
  <c r="AE170" i="28"/>
  <c r="AE169" i="28"/>
  <c r="AE168" i="28"/>
  <c r="AE167" i="28"/>
  <c r="AE166" i="28"/>
  <c r="AE165" i="28"/>
  <c r="AE164" i="28"/>
  <c r="AE163" i="28"/>
  <c r="AE162" i="28"/>
  <c r="AE161" i="28"/>
  <c r="AE160" i="28"/>
  <c r="AE159" i="28"/>
  <c r="AE158" i="28"/>
  <c r="AE157" i="28"/>
  <c r="AE156" i="28"/>
  <c r="AE155" i="28"/>
  <c r="AE154" i="28"/>
  <c r="AE153" i="28"/>
  <c r="AE152" i="28"/>
  <c r="AE151" i="28"/>
  <c r="AE150" i="28"/>
  <c r="AE149" i="28"/>
  <c r="AE148" i="28"/>
  <c r="AE147" i="28"/>
  <c r="AE146" i="28"/>
  <c r="AE145" i="28"/>
  <c r="AE144" i="28"/>
  <c r="AE143" i="28"/>
  <c r="AE142" i="28"/>
  <c r="AE141" i="28"/>
  <c r="AE140" i="28"/>
  <c r="AE139" i="28"/>
  <c r="AE138" i="28"/>
  <c r="AE137" i="28"/>
  <c r="AE136" i="28"/>
  <c r="AE135" i="28"/>
  <c r="AE134" i="28"/>
  <c r="AE133" i="28"/>
  <c r="AE132" i="28"/>
  <c r="AE131" i="28"/>
  <c r="AE130" i="28"/>
  <c r="AE129" i="28"/>
  <c r="AE128" i="28"/>
  <c r="AE127" i="28"/>
  <c r="AE126" i="28"/>
  <c r="AE125" i="28"/>
  <c r="AE124" i="28"/>
  <c r="AE123" i="28"/>
  <c r="AE122" i="28"/>
  <c r="AE121" i="28"/>
  <c r="AE120" i="28"/>
  <c r="AE119" i="28"/>
  <c r="AE118" i="28"/>
  <c r="AE117" i="28"/>
  <c r="AE116" i="28"/>
  <c r="AE115" i="28"/>
  <c r="AE114" i="28"/>
  <c r="AE113" i="28"/>
  <c r="AE112" i="28"/>
  <c r="AE111" i="28"/>
  <c r="AE110" i="28"/>
  <c r="AE109" i="28"/>
  <c r="AE108" i="28"/>
  <c r="AE107" i="28"/>
  <c r="AE106" i="28"/>
  <c r="AE105" i="28"/>
  <c r="AE104" i="28"/>
  <c r="AE103" i="28"/>
  <c r="AE102" i="28"/>
  <c r="AE101" i="28"/>
  <c r="AE100" i="28"/>
  <c r="AE99" i="28"/>
  <c r="AE98" i="28"/>
  <c r="AE97" i="28"/>
  <c r="AE96" i="28"/>
  <c r="AE95" i="28"/>
  <c r="AE94" i="28"/>
  <c r="AE93" i="28"/>
  <c r="AE92" i="28"/>
  <c r="AE91" i="28"/>
  <c r="AE90" i="28"/>
  <c r="AE89"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E52" i="28"/>
  <c r="AE51" i="28"/>
  <c r="AE50" i="28"/>
  <c r="AE49" i="28"/>
  <c r="AE48" i="28"/>
  <c r="AE47" i="28"/>
  <c r="AE46" i="28"/>
  <c r="AE45" i="28"/>
  <c r="AE44" i="28"/>
  <c r="AE43" i="28"/>
  <c r="AG215" i="28"/>
  <c r="AG214" i="28"/>
  <c r="AG213" i="28"/>
  <c r="AG212" i="28"/>
  <c r="AG211" i="28"/>
  <c r="AG210" i="28"/>
  <c r="AG209" i="28"/>
  <c r="AG208" i="28"/>
  <c r="AG207" i="28"/>
  <c r="AG206" i="28"/>
  <c r="AG205" i="28"/>
  <c r="AG204" i="28"/>
  <c r="AG203" i="28"/>
  <c r="AG202" i="28"/>
  <c r="AG201" i="28"/>
  <c r="AG200" i="28"/>
  <c r="AG199" i="28"/>
  <c r="AG198" i="28"/>
  <c r="AG197" i="28"/>
  <c r="AG196" i="28"/>
  <c r="AG195" i="28"/>
  <c r="AG194" i="28"/>
  <c r="AG193" i="28"/>
  <c r="AG192" i="28"/>
  <c r="AG191" i="28"/>
  <c r="AG190" i="28"/>
  <c r="AG189" i="28"/>
  <c r="AG188" i="28"/>
  <c r="AG187" i="28"/>
  <c r="AG186" i="28"/>
  <c r="AG185" i="28"/>
  <c r="AG184" i="28"/>
  <c r="AG183" i="28"/>
  <c r="AG182" i="28"/>
  <c r="AG181" i="28"/>
  <c r="AG180" i="28"/>
  <c r="AG179" i="28"/>
  <c r="AG178" i="28"/>
  <c r="AG177" i="28"/>
  <c r="AG176" i="28"/>
  <c r="AG175" i="28"/>
  <c r="AG174" i="28"/>
  <c r="AG173" i="28"/>
  <c r="AG172" i="28"/>
  <c r="AG171" i="28"/>
  <c r="AG170" i="28"/>
  <c r="AG169" i="28"/>
  <c r="AG168" i="28"/>
  <c r="AG167" i="28"/>
  <c r="AG166" i="28"/>
  <c r="AG165" i="28"/>
  <c r="AG164" i="28"/>
  <c r="AG163" i="28"/>
  <c r="AG162" i="28"/>
  <c r="AG161" i="28"/>
  <c r="AG160" i="28"/>
  <c r="AG159" i="28"/>
  <c r="AG158" i="28"/>
  <c r="AG157" i="28"/>
  <c r="AG156" i="28"/>
  <c r="AG155" i="28"/>
  <c r="AG154" i="28"/>
  <c r="AG153" i="28"/>
  <c r="AG152" i="28"/>
  <c r="AG151" i="28"/>
  <c r="AG150" i="28"/>
  <c r="AG149" i="28"/>
  <c r="AG148" i="28"/>
  <c r="AG147" i="28"/>
  <c r="AG146" i="28"/>
  <c r="AG145" i="28"/>
  <c r="AG144" i="28"/>
  <c r="AG143" i="28"/>
  <c r="AG142" i="28"/>
  <c r="AG141" i="28"/>
  <c r="AG140" i="28"/>
  <c r="AG139" i="28"/>
  <c r="AG138" i="28"/>
  <c r="AG137" i="28"/>
  <c r="AG136" i="28"/>
  <c r="AG135" i="28"/>
  <c r="AG134" i="28"/>
  <c r="AG133" i="28"/>
  <c r="AG132" i="28"/>
  <c r="AG131" i="28"/>
  <c r="AG130" i="28"/>
  <c r="AG129" i="28"/>
  <c r="AG128" i="28"/>
  <c r="AG127" i="28"/>
  <c r="AG126" i="28"/>
  <c r="AG125" i="28"/>
  <c r="AG124" i="28"/>
  <c r="AG123" i="28"/>
  <c r="AG122" i="28"/>
  <c r="AG121" i="28"/>
  <c r="AG120" i="28"/>
  <c r="AG119" i="28"/>
  <c r="AG118" i="28"/>
  <c r="AG117" i="28"/>
  <c r="AG116" i="28"/>
  <c r="AG115" i="28"/>
  <c r="AG114" i="28"/>
  <c r="AG113" i="28"/>
  <c r="AG112" i="28"/>
  <c r="AG111" i="28"/>
  <c r="AG110" i="28"/>
  <c r="AG109" i="28"/>
  <c r="AG108" i="28"/>
  <c r="AG107" i="28"/>
  <c r="AG106" i="28"/>
  <c r="AG105" i="28"/>
  <c r="AG104" i="28"/>
  <c r="AG103" i="28"/>
  <c r="AG102" i="28"/>
  <c r="AG101" i="28"/>
  <c r="AG100" i="28"/>
  <c r="AG99" i="28"/>
  <c r="AG98" i="28"/>
  <c r="AG97" i="28"/>
  <c r="AG96" i="28"/>
  <c r="AG95" i="28"/>
  <c r="AG94" i="28"/>
  <c r="AG93" i="28"/>
  <c r="AG92" i="28"/>
  <c r="AG91" i="28"/>
  <c r="AG90" i="28"/>
  <c r="AG89" i="28"/>
  <c r="AG88" i="28"/>
  <c r="AG87" i="28"/>
  <c r="AG86" i="28"/>
  <c r="AG85" i="28"/>
  <c r="AG84" i="28"/>
  <c r="AG83" i="28"/>
  <c r="AG82" i="28"/>
  <c r="AG81" i="28"/>
  <c r="AG80" i="28"/>
  <c r="AG79" i="28"/>
  <c r="AG78" i="28"/>
  <c r="AG77" i="28"/>
  <c r="AG76" i="28"/>
  <c r="AG75" i="28"/>
  <c r="AG74" i="28"/>
  <c r="AG73" i="28"/>
  <c r="AG72" i="28"/>
  <c r="AG71" i="28"/>
  <c r="AG70" i="28"/>
  <c r="AG69" i="28"/>
  <c r="AG68" i="28"/>
  <c r="AG67" i="28"/>
  <c r="AG66" i="28"/>
  <c r="AG65" i="28"/>
  <c r="AG64" i="28"/>
  <c r="AG63" i="28"/>
  <c r="AG62" i="28"/>
  <c r="AG61" i="28"/>
  <c r="AG60" i="28"/>
  <c r="AG59" i="28"/>
  <c r="AG58" i="28"/>
  <c r="AG57" i="28"/>
  <c r="AG56" i="28"/>
  <c r="AG55" i="28"/>
  <c r="AG54" i="28"/>
  <c r="AG53" i="28"/>
  <c r="AG52" i="28"/>
  <c r="AG51" i="28"/>
  <c r="AG50" i="28"/>
  <c r="AG49" i="28"/>
  <c r="AG48" i="28"/>
  <c r="AG47" i="28"/>
  <c r="AG46" i="28"/>
  <c r="AG45" i="28"/>
  <c r="AG44" i="28"/>
  <c r="AG43" i="28"/>
  <c r="AI215" i="28"/>
  <c r="AI214" i="28"/>
  <c r="AI213" i="28"/>
  <c r="AI212" i="28"/>
  <c r="AI211" i="28"/>
  <c r="AI210" i="28"/>
  <c r="AI209" i="28"/>
  <c r="AI208" i="28"/>
  <c r="AI207" i="28"/>
  <c r="AI206" i="28"/>
  <c r="AI205" i="28"/>
  <c r="AI204" i="28"/>
  <c r="AI203" i="28"/>
  <c r="AI202" i="28"/>
  <c r="AI201" i="28"/>
  <c r="AI200" i="28"/>
  <c r="AI199" i="28"/>
  <c r="AI198" i="28"/>
  <c r="AI197" i="28"/>
  <c r="AI196" i="28"/>
  <c r="AI195" i="28"/>
  <c r="AI194" i="28"/>
  <c r="AI193" i="28"/>
  <c r="AI192" i="28"/>
  <c r="AI191" i="28"/>
  <c r="AI190" i="28"/>
  <c r="AI189" i="28"/>
  <c r="AI188" i="28"/>
  <c r="AI187" i="28"/>
  <c r="AI186" i="28"/>
  <c r="AI185" i="28"/>
  <c r="AI184" i="28"/>
  <c r="AI183" i="28"/>
  <c r="AI182" i="28"/>
  <c r="AI181" i="28"/>
  <c r="AI180" i="28"/>
  <c r="AI179" i="28"/>
  <c r="AI178" i="28"/>
  <c r="AI177" i="28"/>
  <c r="AI176" i="28"/>
  <c r="AI175" i="28"/>
  <c r="AI174" i="28"/>
  <c r="AI173" i="28"/>
  <c r="AI172" i="28"/>
  <c r="AI171" i="28"/>
  <c r="AI170" i="28"/>
  <c r="AI169" i="28"/>
  <c r="AI168" i="28"/>
  <c r="AI167" i="28"/>
  <c r="AI166" i="28"/>
  <c r="AI165" i="28"/>
  <c r="AI164" i="28"/>
  <c r="AI163" i="28"/>
  <c r="AI162" i="28"/>
  <c r="AI161" i="28"/>
  <c r="AI160" i="28"/>
  <c r="AI159" i="28"/>
  <c r="AI158" i="28"/>
  <c r="AI157" i="28"/>
  <c r="AI156" i="28"/>
  <c r="AI155" i="28"/>
  <c r="AI154" i="28"/>
  <c r="AI153" i="28"/>
  <c r="AI152" i="28"/>
  <c r="AI151" i="28"/>
  <c r="AI150" i="28"/>
  <c r="AI149" i="28"/>
  <c r="AI148" i="28"/>
  <c r="AI147" i="28"/>
  <c r="AI146" i="28"/>
  <c r="AI145" i="28"/>
  <c r="AI144" i="28"/>
  <c r="AI143" i="28"/>
  <c r="AI142" i="28"/>
  <c r="AI141" i="28"/>
  <c r="AI140" i="28"/>
  <c r="AI139" i="28"/>
  <c r="AI138" i="28"/>
  <c r="AI137" i="28"/>
  <c r="AI136" i="28"/>
  <c r="AI135" i="28"/>
  <c r="AI134" i="28"/>
  <c r="AI133" i="28"/>
  <c r="AI132" i="28"/>
  <c r="AI131" i="28"/>
  <c r="AI130" i="28"/>
  <c r="AI129" i="28"/>
  <c r="AI128" i="28"/>
  <c r="AI127" i="28"/>
  <c r="AI126" i="28"/>
  <c r="AI125" i="28"/>
  <c r="AI124" i="28"/>
  <c r="AI123" i="28"/>
  <c r="AI122" i="28"/>
  <c r="AI121" i="28"/>
  <c r="AI120" i="28"/>
  <c r="AI119" i="28"/>
  <c r="AI118" i="28"/>
  <c r="AI117" i="28"/>
  <c r="AI116" i="28"/>
  <c r="AI115" i="28"/>
  <c r="AI114" i="28"/>
  <c r="AI113" i="28"/>
  <c r="AI112" i="28"/>
  <c r="AI111" i="28"/>
  <c r="AI110" i="28"/>
  <c r="AI109" i="28"/>
  <c r="AI108" i="28"/>
  <c r="AI107" i="28"/>
  <c r="AI106" i="28"/>
  <c r="AI105" i="28"/>
  <c r="AI104" i="28"/>
  <c r="AI103" i="28"/>
  <c r="AI102" i="28"/>
  <c r="AI101" i="28"/>
  <c r="AI100" i="28"/>
  <c r="AI99" i="28"/>
  <c r="AI98" i="28"/>
  <c r="AI97" i="28"/>
  <c r="AI96" i="28"/>
  <c r="AI95" i="28"/>
  <c r="AI94" i="28"/>
  <c r="AI93" i="28"/>
  <c r="AI92" i="28"/>
  <c r="AI91" i="28"/>
  <c r="AI90" i="28"/>
  <c r="AI89" i="28"/>
  <c r="AI88" i="28"/>
  <c r="AI87" i="28"/>
  <c r="AI86" i="28"/>
  <c r="AI85" i="28"/>
  <c r="AI84" i="28"/>
  <c r="AI83" i="28"/>
  <c r="AI82" i="28"/>
  <c r="AI81" i="28"/>
  <c r="AI80" i="28"/>
  <c r="AI79" i="28"/>
  <c r="AI78" i="28"/>
  <c r="AI77" i="28"/>
  <c r="AI76" i="28"/>
  <c r="AI75" i="28"/>
  <c r="AI74" i="28"/>
  <c r="AI73" i="28"/>
  <c r="AI72" i="28"/>
  <c r="AI71" i="28"/>
  <c r="AI70" i="28"/>
  <c r="AI69" i="28"/>
  <c r="AI68" i="28"/>
  <c r="AI67" i="28"/>
  <c r="AI66" i="28"/>
  <c r="AI65" i="28"/>
  <c r="AI64" i="28"/>
  <c r="AI63" i="28"/>
  <c r="AI62" i="28"/>
  <c r="AI61" i="28"/>
  <c r="AI60" i="28"/>
  <c r="AI59" i="28"/>
  <c r="AI58" i="28"/>
  <c r="AI57" i="28"/>
  <c r="AI56" i="28"/>
  <c r="AI55" i="28"/>
  <c r="AI54" i="28"/>
  <c r="AI53" i="28"/>
  <c r="AI52" i="28"/>
  <c r="AI51" i="28"/>
  <c r="AI50" i="28"/>
  <c r="AI49" i="28"/>
  <c r="AI48" i="28"/>
  <c r="AI47" i="28"/>
  <c r="AI46" i="28"/>
  <c r="AI45" i="28"/>
  <c r="AI44" i="28"/>
  <c r="AI43" i="28"/>
  <c r="AI42" i="28"/>
  <c r="AK215" i="28"/>
  <c r="AK214" i="28"/>
  <c r="AK213" i="28"/>
  <c r="AK212" i="28"/>
  <c r="AK211" i="28"/>
  <c r="AK210" i="28"/>
  <c r="AK209" i="28"/>
  <c r="AK208" i="28"/>
  <c r="AK207" i="28"/>
  <c r="AK206" i="28"/>
  <c r="AK205" i="28"/>
  <c r="AK204" i="28"/>
  <c r="AK203" i="28"/>
  <c r="AK202" i="28"/>
  <c r="AK201" i="28"/>
  <c r="AK200" i="28"/>
  <c r="AK199" i="28"/>
  <c r="AK198" i="28"/>
  <c r="AK197" i="28"/>
  <c r="AK196" i="28"/>
  <c r="AK195" i="28"/>
  <c r="AK194" i="28"/>
  <c r="AK193" i="28"/>
  <c r="AK192" i="28"/>
  <c r="AK191" i="28"/>
  <c r="AK190" i="28"/>
  <c r="AK189" i="28"/>
  <c r="AK188" i="28"/>
  <c r="AK187" i="28"/>
  <c r="AK186" i="28"/>
  <c r="AK185" i="28"/>
  <c r="AK184" i="28"/>
  <c r="AK183" i="28"/>
  <c r="AK182" i="28"/>
  <c r="AK181" i="28"/>
  <c r="AK180" i="28"/>
  <c r="AK179" i="28"/>
  <c r="AK178" i="28"/>
  <c r="AK177" i="28"/>
  <c r="AK176" i="28"/>
  <c r="AK175" i="28"/>
  <c r="AK174" i="28"/>
  <c r="AK173" i="28"/>
  <c r="AK172" i="28"/>
  <c r="AK171" i="28"/>
  <c r="AK170" i="28"/>
  <c r="AK169" i="28"/>
  <c r="AK168" i="28"/>
  <c r="AK167" i="28"/>
  <c r="AK166" i="28"/>
  <c r="AK165" i="28"/>
  <c r="AK164" i="28"/>
  <c r="AK163" i="28"/>
  <c r="AK162" i="28"/>
  <c r="AK161" i="28"/>
  <c r="AK160" i="28"/>
  <c r="AK159" i="28"/>
  <c r="AK158" i="28"/>
  <c r="AK157" i="28"/>
  <c r="AK156" i="28"/>
  <c r="AK155" i="28"/>
  <c r="AK154" i="28"/>
  <c r="AK153" i="28"/>
  <c r="AK152" i="28"/>
  <c r="AK151" i="28"/>
  <c r="AK150" i="28"/>
  <c r="AK149" i="28"/>
  <c r="AK148" i="28"/>
  <c r="AK147" i="28"/>
  <c r="AK146" i="28"/>
  <c r="AK145" i="28"/>
  <c r="AK144" i="28"/>
  <c r="AK143" i="28"/>
  <c r="AK142" i="28"/>
  <c r="AK141" i="28"/>
  <c r="AK140" i="28"/>
  <c r="AK139" i="28"/>
  <c r="AK138" i="28"/>
  <c r="AK137" i="28"/>
  <c r="AK136" i="28"/>
  <c r="AK135" i="28"/>
  <c r="AK134" i="28"/>
  <c r="AK133" i="28"/>
  <c r="AK132" i="28"/>
  <c r="AK131" i="28"/>
  <c r="AK130" i="28"/>
  <c r="AK129" i="28"/>
  <c r="AK128" i="28"/>
  <c r="AK127" i="28"/>
  <c r="AK126" i="28"/>
  <c r="AK125" i="28"/>
  <c r="AK124" i="28"/>
  <c r="AK123" i="28"/>
  <c r="AK122" i="28"/>
  <c r="AK121" i="28"/>
  <c r="AK120" i="28"/>
  <c r="AK119" i="28"/>
  <c r="AK118" i="28"/>
  <c r="AK117" i="28"/>
  <c r="AK116" i="28"/>
  <c r="AK115" i="28"/>
  <c r="AK114" i="28"/>
  <c r="AK113" i="28"/>
  <c r="AK112" i="28"/>
  <c r="AK111" i="28"/>
  <c r="AK110" i="28"/>
  <c r="AK109" i="28"/>
  <c r="AK108" i="28"/>
  <c r="AK107" i="28"/>
  <c r="AK106" i="28"/>
  <c r="AK105" i="28"/>
  <c r="AK104" i="28"/>
  <c r="AK103" i="28"/>
  <c r="AK102" i="28"/>
  <c r="AK101" i="28"/>
  <c r="AK100" i="28"/>
  <c r="AK99" i="28"/>
  <c r="AK98" i="28"/>
  <c r="AK97" i="28"/>
  <c r="AK96" i="28"/>
  <c r="AK95" i="28"/>
  <c r="AK94" i="28"/>
  <c r="AK93" i="28"/>
  <c r="AK92" i="28"/>
  <c r="AK91" i="28"/>
  <c r="AK90" i="28"/>
  <c r="AK89" i="28"/>
  <c r="AK88" i="28"/>
  <c r="AK87" i="28"/>
  <c r="AK86" i="28"/>
  <c r="AK85" i="28"/>
  <c r="AK84" i="28"/>
  <c r="AK83" i="28"/>
  <c r="AK82" i="28"/>
  <c r="AK81" i="28"/>
  <c r="AK80" i="28"/>
  <c r="AK79" i="28"/>
  <c r="AK78" i="28"/>
  <c r="AK77" i="28"/>
  <c r="AK76" i="28"/>
  <c r="AK75" i="28"/>
  <c r="AK74" i="28"/>
  <c r="AK73" i="28"/>
  <c r="AK72" i="28"/>
  <c r="AK71" i="28"/>
  <c r="AK70" i="28"/>
  <c r="AK69" i="28"/>
  <c r="AK68" i="28"/>
  <c r="AK67" i="28"/>
  <c r="AK66" i="28"/>
  <c r="AK65" i="28"/>
  <c r="AK64" i="28"/>
  <c r="AK63" i="28"/>
  <c r="AK62" i="28"/>
  <c r="AK61" i="28"/>
  <c r="AK60" i="28"/>
  <c r="AK59" i="28"/>
  <c r="AK58" i="28"/>
  <c r="AK57" i="28"/>
  <c r="AK56" i="28"/>
  <c r="AK55" i="28"/>
  <c r="AK54" i="28"/>
  <c r="AK53" i="28"/>
  <c r="AK52" i="28"/>
  <c r="AK51" i="28"/>
  <c r="AK50" i="28"/>
  <c r="AK49" i="28"/>
  <c r="AK48" i="28"/>
  <c r="AK47" i="28"/>
  <c r="AK46" i="28"/>
  <c r="AK45" i="28"/>
  <c r="AK44" i="28"/>
  <c r="AK43" i="28"/>
  <c r="AK42" i="28"/>
  <c r="AM215" i="28"/>
  <c r="AM214" i="28"/>
  <c r="AM213" i="28"/>
  <c r="AM212" i="28"/>
  <c r="AM211" i="28"/>
  <c r="AM210" i="28"/>
  <c r="AM209" i="28"/>
  <c r="AM208" i="28"/>
  <c r="AM207" i="28"/>
  <c r="AM206" i="28"/>
  <c r="AM205" i="28"/>
  <c r="AM204" i="28"/>
  <c r="AM203" i="28"/>
  <c r="AM202" i="28"/>
  <c r="AM201" i="28"/>
  <c r="AM200" i="28"/>
  <c r="AM199" i="28"/>
  <c r="AM198" i="28"/>
  <c r="AM197" i="28"/>
  <c r="AM196" i="28"/>
  <c r="AM195" i="28"/>
  <c r="AM194" i="28"/>
  <c r="AM193" i="28"/>
  <c r="AM192" i="28"/>
  <c r="AM191" i="28"/>
  <c r="AM190" i="28"/>
  <c r="AM189" i="28"/>
  <c r="AM188" i="28"/>
  <c r="AM187" i="28"/>
  <c r="AM186" i="28"/>
  <c r="AM185" i="28"/>
  <c r="AM184" i="28"/>
  <c r="AM183" i="28"/>
  <c r="AM182" i="28"/>
  <c r="AM181" i="28"/>
  <c r="AM180" i="28"/>
  <c r="AM179" i="28"/>
  <c r="AM178" i="28"/>
  <c r="AM177" i="28"/>
  <c r="AM176" i="28"/>
  <c r="AM175" i="28"/>
  <c r="AM174" i="28"/>
  <c r="AM173" i="28"/>
  <c r="AM172" i="28"/>
  <c r="AM171" i="28"/>
  <c r="AM170" i="28"/>
  <c r="AM169" i="28"/>
  <c r="AM168" i="28"/>
  <c r="AM167" i="28"/>
  <c r="AM166" i="28"/>
  <c r="AM165" i="28"/>
  <c r="AM164" i="28"/>
  <c r="AM163" i="28"/>
  <c r="AM162" i="28"/>
  <c r="AM161" i="28"/>
  <c r="AM160" i="28"/>
  <c r="AM159" i="28"/>
  <c r="AM158" i="28"/>
  <c r="AM157" i="28"/>
  <c r="AM156" i="28"/>
  <c r="AM155" i="28"/>
  <c r="AM154" i="28"/>
  <c r="AM153" i="28"/>
  <c r="AM152" i="28"/>
  <c r="AM151" i="28"/>
  <c r="AM150" i="28"/>
  <c r="AM149" i="28"/>
  <c r="AM148" i="28"/>
  <c r="AM147" i="28"/>
  <c r="AM146" i="28"/>
  <c r="AM145" i="28"/>
  <c r="AM144" i="28"/>
  <c r="AM143" i="28"/>
  <c r="AM142" i="28"/>
  <c r="AM141" i="28"/>
  <c r="AM140" i="28"/>
  <c r="AM139" i="28"/>
  <c r="AM138" i="28"/>
  <c r="AM137" i="28"/>
  <c r="AM136" i="28"/>
  <c r="AM135" i="28"/>
  <c r="AM134" i="28"/>
  <c r="AM133" i="28"/>
  <c r="AM132" i="28"/>
  <c r="AM131" i="28"/>
  <c r="AM130" i="28"/>
  <c r="AM129" i="28"/>
  <c r="AM128" i="28"/>
  <c r="AM127" i="28"/>
  <c r="AM126" i="28"/>
  <c r="AM125" i="28"/>
  <c r="AM124" i="28"/>
  <c r="AM123" i="28"/>
  <c r="AM122" i="28"/>
  <c r="AM121" i="28"/>
  <c r="AM120" i="28"/>
  <c r="AM119" i="28"/>
  <c r="AM118" i="28"/>
  <c r="AM117" i="28"/>
  <c r="AM116" i="28"/>
  <c r="AM115" i="28"/>
  <c r="AM114" i="28"/>
  <c r="AM113" i="28"/>
  <c r="AM112" i="28"/>
  <c r="AM111" i="28"/>
  <c r="AM110" i="28"/>
  <c r="AM109" i="28"/>
  <c r="AM108" i="28"/>
  <c r="AM107" i="28"/>
  <c r="AM106" i="28"/>
  <c r="AM105" i="28"/>
  <c r="AM104" i="28"/>
  <c r="AM103" i="28"/>
  <c r="AM102" i="28"/>
  <c r="AM101" i="28"/>
  <c r="AM100" i="28"/>
  <c r="AM99" i="28"/>
  <c r="AM98" i="28"/>
  <c r="AM97" i="28"/>
  <c r="AM96" i="28"/>
  <c r="AM95" i="28"/>
  <c r="AM94" i="28"/>
  <c r="AM93" i="28"/>
  <c r="AM92" i="28"/>
  <c r="AM91" i="28"/>
  <c r="AM90" i="28"/>
  <c r="AM89" i="28"/>
  <c r="AM88" i="28"/>
  <c r="AM87" i="28"/>
  <c r="AM86" i="28"/>
  <c r="AM85" i="28"/>
  <c r="AM84" i="28"/>
  <c r="AM83" i="28"/>
  <c r="AM82" i="28"/>
  <c r="AM81" i="28"/>
  <c r="AM80" i="28"/>
  <c r="AM79" i="28"/>
  <c r="AM78" i="28"/>
  <c r="AM77" i="28"/>
  <c r="AM76" i="28"/>
  <c r="AM75" i="28"/>
  <c r="AM74" i="28"/>
  <c r="AM73" i="28"/>
  <c r="AM72" i="28"/>
  <c r="AM71" i="28"/>
  <c r="AM70" i="28"/>
  <c r="AM69" i="28"/>
  <c r="AM68" i="28"/>
  <c r="AM67" i="28"/>
  <c r="AM66" i="28"/>
  <c r="AM65" i="28"/>
  <c r="AM64" i="28"/>
  <c r="AM63" i="28"/>
  <c r="AM62" i="28"/>
  <c r="AM61" i="28"/>
  <c r="AM60" i="28"/>
  <c r="AM59" i="28"/>
  <c r="AM58" i="28"/>
  <c r="AM57" i="28"/>
  <c r="AM56" i="28"/>
  <c r="AM55" i="28"/>
  <c r="AM54" i="28"/>
  <c r="AM53" i="28"/>
  <c r="AM52" i="28"/>
  <c r="AM51" i="28"/>
  <c r="AM50" i="28"/>
  <c r="AM49" i="28"/>
  <c r="AM48" i="28"/>
  <c r="AM47" i="28"/>
  <c r="AM46" i="28"/>
  <c r="AM45" i="28"/>
  <c r="AM44" i="28"/>
  <c r="AM43" i="28"/>
  <c r="AM42" i="28"/>
  <c r="AO215" i="28"/>
  <c r="AO214" i="28"/>
  <c r="AO213" i="28"/>
  <c r="AO212" i="28"/>
  <c r="AO211" i="28"/>
  <c r="AO210" i="28"/>
  <c r="AO209" i="28"/>
  <c r="AO208" i="28"/>
  <c r="AO207" i="28"/>
  <c r="AO206" i="28"/>
  <c r="AO205" i="28"/>
  <c r="AO204" i="28"/>
  <c r="AO203" i="28"/>
  <c r="AO202" i="28"/>
  <c r="AO201" i="28"/>
  <c r="AO200" i="28"/>
  <c r="AO199" i="28"/>
  <c r="AO198" i="28"/>
  <c r="AO197" i="28"/>
  <c r="AO196" i="28"/>
  <c r="AO195" i="28"/>
  <c r="AO194" i="28"/>
  <c r="AO193" i="28"/>
  <c r="AO192" i="28"/>
  <c r="AO191" i="28"/>
  <c r="AO190" i="28"/>
  <c r="AO189" i="28"/>
  <c r="AO188" i="28"/>
  <c r="AO187" i="28"/>
  <c r="AO186" i="28"/>
  <c r="AO185" i="28"/>
  <c r="AO184" i="28"/>
  <c r="AO183" i="28"/>
  <c r="AO182" i="28"/>
  <c r="AO181" i="28"/>
  <c r="AO180" i="28"/>
  <c r="AO179" i="28"/>
  <c r="AO178" i="28"/>
  <c r="AO177" i="28"/>
  <c r="AO176" i="28"/>
  <c r="AO175" i="28"/>
  <c r="AO174" i="28"/>
  <c r="AO173" i="28"/>
  <c r="AO172" i="28"/>
  <c r="AO171" i="28"/>
  <c r="AO170" i="28"/>
  <c r="AO169" i="28"/>
  <c r="AO168" i="28"/>
  <c r="AO167" i="28"/>
  <c r="AO166" i="28"/>
  <c r="AO165" i="28"/>
  <c r="AO164" i="28"/>
  <c r="AO163" i="28"/>
  <c r="AO162" i="28"/>
  <c r="AO161" i="28"/>
  <c r="AO160" i="28"/>
  <c r="AO159" i="28"/>
  <c r="AO158" i="28"/>
  <c r="AO157" i="28"/>
  <c r="AO156" i="28"/>
  <c r="AO155" i="28"/>
  <c r="AO154" i="28"/>
  <c r="AO153" i="28"/>
  <c r="AO152" i="28"/>
  <c r="AO151" i="28"/>
  <c r="AO150" i="28"/>
  <c r="AO149" i="28"/>
  <c r="AO148" i="28"/>
  <c r="AO147" i="28"/>
  <c r="AO146" i="28"/>
  <c r="AO145" i="28"/>
  <c r="AO144" i="28"/>
  <c r="AO143" i="28"/>
  <c r="AO142" i="28"/>
  <c r="AO141" i="28"/>
  <c r="AO140" i="28"/>
  <c r="AO139" i="28"/>
  <c r="AO138" i="28"/>
  <c r="AO137" i="28"/>
  <c r="AO136" i="28"/>
  <c r="AO135" i="28"/>
  <c r="AO134" i="28"/>
  <c r="AO133" i="28"/>
  <c r="AO132" i="28"/>
  <c r="AO131" i="28"/>
  <c r="AO130" i="28"/>
  <c r="AO129" i="28"/>
  <c r="AO128" i="28"/>
  <c r="AO127" i="28"/>
  <c r="AO126" i="28"/>
  <c r="AO125" i="28"/>
  <c r="AO124" i="28"/>
  <c r="AO123" i="28"/>
  <c r="AO122" i="28"/>
  <c r="AO121" i="28"/>
  <c r="AO120" i="28"/>
  <c r="AO119" i="28"/>
  <c r="AO118" i="28"/>
  <c r="AO117" i="28"/>
  <c r="AO116" i="28"/>
  <c r="AO115" i="28"/>
  <c r="AO114" i="28"/>
  <c r="AO113" i="28"/>
  <c r="AO112" i="28"/>
  <c r="AO111" i="28"/>
  <c r="AO110" i="28"/>
  <c r="AO109" i="28"/>
  <c r="AO108" i="28"/>
  <c r="AO107" i="28"/>
  <c r="AO106" i="28"/>
  <c r="AO105" i="28"/>
  <c r="AO104" i="28"/>
  <c r="AO103" i="28"/>
  <c r="AO102" i="28"/>
  <c r="AO101" i="28"/>
  <c r="AO100" i="28"/>
  <c r="AO99" i="28"/>
  <c r="AO98" i="28"/>
  <c r="AO97" i="28"/>
  <c r="AO96" i="28"/>
  <c r="AO95" i="28"/>
  <c r="AO94" i="28"/>
  <c r="AO93" i="28"/>
  <c r="AO92" i="28"/>
  <c r="AO91" i="28"/>
  <c r="AO90" i="28"/>
  <c r="AO89" i="28"/>
  <c r="AO88" i="28"/>
  <c r="AO87" i="28"/>
  <c r="AO86" i="28"/>
  <c r="AO85" i="28"/>
  <c r="AO84" i="28"/>
  <c r="AO83" i="28"/>
  <c r="AO82" i="28"/>
  <c r="AO81" i="28"/>
  <c r="AO80" i="28"/>
  <c r="AO79" i="28"/>
  <c r="AO78" i="28"/>
  <c r="AO77" i="28"/>
  <c r="AO76" i="28"/>
  <c r="AO75" i="28"/>
  <c r="AO74" i="28"/>
  <c r="AO73" i="28"/>
  <c r="AO72" i="28"/>
  <c r="AO71" i="28"/>
  <c r="AO70" i="28"/>
  <c r="AO69" i="28"/>
  <c r="AO68" i="28"/>
  <c r="AO67" i="28"/>
  <c r="AO66" i="28"/>
  <c r="AO65" i="28"/>
  <c r="AO64" i="28"/>
  <c r="AO63" i="28"/>
  <c r="AO62" i="28"/>
  <c r="AO61" i="28"/>
  <c r="AO60" i="28"/>
  <c r="AO59" i="28"/>
  <c r="AO58" i="28"/>
  <c r="AO57" i="28"/>
  <c r="AO56" i="28"/>
  <c r="AO55" i="28"/>
  <c r="AO54" i="28"/>
  <c r="AO53" i="28"/>
  <c r="AO52" i="28"/>
  <c r="AO51" i="28"/>
  <c r="AO50" i="28"/>
  <c r="AO49" i="28"/>
  <c r="AO48" i="28"/>
  <c r="AO47" i="28"/>
  <c r="AO46" i="28"/>
  <c r="AO45" i="28"/>
  <c r="AO44" i="28"/>
  <c r="AO43" i="28"/>
  <c r="AO42" i="28"/>
  <c r="AC16" i="28"/>
  <c r="AE16" i="28"/>
  <c r="AG16" i="28"/>
  <c r="AI16" i="28"/>
  <c r="AK16" i="28"/>
  <c r="AM16" i="28"/>
  <c r="AO16" i="28"/>
  <c r="AC17" i="28"/>
  <c r="AE17" i="28"/>
  <c r="AG17" i="28"/>
  <c r="AI17" i="28"/>
  <c r="AK17" i="28"/>
  <c r="AM17" i="28"/>
  <c r="AO17" i="28"/>
  <c r="AC18" i="28"/>
  <c r="AE18" i="28"/>
  <c r="AG18" i="28"/>
  <c r="AI18" i="28"/>
  <c r="AK18" i="28"/>
  <c r="AM18" i="28"/>
  <c r="AO18" i="28"/>
  <c r="AC19" i="28"/>
  <c r="AE19" i="28"/>
  <c r="AG19" i="28"/>
  <c r="AI19" i="28"/>
  <c r="AK19" i="28"/>
  <c r="AM19" i="28"/>
  <c r="AO19" i="28"/>
  <c r="AC20" i="28"/>
  <c r="AE20" i="28"/>
  <c r="AG20" i="28"/>
  <c r="AI20" i="28"/>
  <c r="AK20" i="28"/>
  <c r="AM20" i="28"/>
  <c r="AO20" i="28"/>
  <c r="AC21" i="28"/>
  <c r="AE21" i="28"/>
  <c r="AG21" i="28"/>
  <c r="AI21" i="28"/>
  <c r="AK21" i="28"/>
  <c r="AM21" i="28"/>
  <c r="AO21" i="28"/>
  <c r="AC22" i="28"/>
  <c r="AE22" i="28"/>
  <c r="AG22" i="28"/>
  <c r="AI22" i="28"/>
  <c r="AK22" i="28"/>
  <c r="AM22" i="28"/>
  <c r="AO22" i="28"/>
  <c r="AC23" i="28"/>
  <c r="AE23" i="28"/>
  <c r="AG23" i="28"/>
  <c r="AI23" i="28"/>
  <c r="AK23" i="28"/>
  <c r="AM23" i="28"/>
  <c r="AO23" i="28"/>
  <c r="AC24" i="28"/>
  <c r="AE24" i="28"/>
  <c r="AG24" i="28"/>
  <c r="AI24" i="28"/>
  <c r="AK24" i="28"/>
  <c r="AM24" i="28"/>
  <c r="AO24" i="28"/>
  <c r="AC25" i="28"/>
  <c r="AE25" i="28"/>
  <c r="AG25" i="28"/>
  <c r="AI25" i="28"/>
  <c r="AK25" i="28"/>
  <c r="AM25" i="28"/>
  <c r="AO25" i="28"/>
  <c r="AC26" i="28"/>
  <c r="AE26" i="28"/>
  <c r="AG26" i="28"/>
  <c r="AI26" i="28"/>
  <c r="AK26" i="28"/>
  <c r="AM26" i="28"/>
  <c r="AO26" i="28"/>
  <c r="AC27" i="28"/>
  <c r="AE27" i="28"/>
  <c r="AG27" i="28"/>
  <c r="AI27" i="28"/>
  <c r="AK27" i="28"/>
  <c r="AM27" i="28"/>
  <c r="AO27" i="28"/>
  <c r="AC28" i="28"/>
  <c r="AE28" i="28"/>
  <c r="AG28" i="28"/>
  <c r="AI28" i="28"/>
  <c r="AK28" i="28"/>
  <c r="AM28" i="28"/>
  <c r="AO28" i="28"/>
  <c r="AC29" i="28"/>
  <c r="AE29" i="28"/>
  <c r="AG29" i="28"/>
  <c r="AI29" i="28"/>
  <c r="AK29" i="28"/>
  <c r="AM29" i="28"/>
  <c r="AO29" i="28"/>
  <c r="AC30" i="28"/>
  <c r="AE30" i="28"/>
  <c r="AG30" i="28"/>
  <c r="AI30" i="28"/>
  <c r="AK30" i="28"/>
  <c r="AM30" i="28"/>
  <c r="AO30" i="28"/>
  <c r="AC31" i="28"/>
  <c r="AE31" i="28"/>
  <c r="AG31" i="28"/>
  <c r="AI31" i="28"/>
  <c r="AK31" i="28"/>
  <c r="AM31" i="28"/>
  <c r="AO31" i="28"/>
  <c r="AC32" i="28"/>
  <c r="AE32" i="28"/>
  <c r="AG32" i="28"/>
  <c r="AI32" i="28"/>
  <c r="AK32" i="28"/>
  <c r="AM32" i="28"/>
  <c r="AO32" i="28"/>
  <c r="AC33" i="28"/>
  <c r="AE33" i="28"/>
  <c r="AG33" i="28"/>
  <c r="AI33" i="28"/>
  <c r="AK33" i="28"/>
  <c r="AM33" i="28"/>
  <c r="AO33" i="28"/>
  <c r="AC34" i="28"/>
  <c r="AE34" i="28"/>
  <c r="AG34" i="28"/>
  <c r="AI34" i="28"/>
  <c r="AK34" i="28"/>
  <c r="AM34" i="28"/>
  <c r="AO34" i="28"/>
  <c r="AC35" i="28"/>
  <c r="AE35" i="28"/>
  <c r="AG35" i="28"/>
  <c r="AI35" i="28"/>
  <c r="AK35" i="28"/>
  <c r="AM35" i="28"/>
  <c r="AO35" i="28"/>
  <c r="AC36" i="28"/>
  <c r="AE36" i="28"/>
  <c r="AG36" i="28"/>
  <c r="AI36" i="28"/>
  <c r="AK36" i="28"/>
  <c r="AM36" i="28"/>
  <c r="AO36" i="28"/>
  <c r="AC37" i="28"/>
  <c r="AE37" i="28"/>
  <c r="AG37" i="28"/>
  <c r="AI37" i="28"/>
  <c r="AK37" i="28"/>
  <c r="AM37" i="28"/>
  <c r="AO37" i="28"/>
  <c r="AC38" i="28"/>
  <c r="AE38" i="28"/>
  <c r="AG38" i="28"/>
  <c r="AI38" i="28"/>
  <c r="AK38" i="28"/>
  <c r="AM38" i="28"/>
  <c r="AO38" i="28"/>
  <c r="AC39" i="28"/>
  <c r="AE39" i="28"/>
  <c r="AG39" i="28"/>
  <c r="AI39" i="28"/>
  <c r="AK39" i="28"/>
  <c r="AM39" i="28"/>
  <c r="AO39" i="28"/>
  <c r="AC40" i="28"/>
  <c r="AE40" i="28"/>
  <c r="AG40" i="28"/>
  <c r="AI40" i="28"/>
  <c r="AK40" i="28"/>
  <c r="AM40" i="28"/>
  <c r="AO40" i="28"/>
  <c r="AC41" i="28"/>
  <c r="AE41" i="28"/>
  <c r="AG41" i="28"/>
  <c r="AI41" i="28"/>
  <c r="AK41" i="28"/>
  <c r="AM41" i="28"/>
  <c r="AO41" i="28"/>
  <c r="AC42" i="28"/>
  <c r="AE42" i="28"/>
  <c r="AG42" i="28"/>
  <c r="AC215" i="27"/>
  <c r="AC214" i="27"/>
  <c r="AC213" i="27"/>
  <c r="AC212" i="27"/>
  <c r="AC211" i="27"/>
  <c r="AC210" i="27"/>
  <c r="AC209" i="27"/>
  <c r="AC208" i="27"/>
  <c r="AC207" i="27"/>
  <c r="AC206" i="27"/>
  <c r="AC205" i="27"/>
  <c r="AC204" i="27"/>
  <c r="AC203" i="27"/>
  <c r="AC202" i="27"/>
  <c r="AC201" i="27"/>
  <c r="AC200" i="27"/>
  <c r="AC199" i="27"/>
  <c r="AC198" i="27"/>
  <c r="AC197" i="27"/>
  <c r="AC196" i="27"/>
  <c r="AC195" i="27"/>
  <c r="AC194" i="27"/>
  <c r="AC193" i="27"/>
  <c r="AC192" i="27"/>
  <c r="AC191" i="27"/>
  <c r="AC190" i="27"/>
  <c r="AC189" i="27"/>
  <c r="AC188" i="27"/>
  <c r="AC187" i="27"/>
  <c r="AC186" i="27"/>
  <c r="AC185" i="27"/>
  <c r="AC184" i="27"/>
  <c r="AC183" i="27"/>
  <c r="AC182" i="27"/>
  <c r="AC181" i="27"/>
  <c r="AC180" i="27"/>
  <c r="AC179" i="27"/>
  <c r="AC178" i="27"/>
  <c r="AC177" i="27"/>
  <c r="AC176" i="27"/>
  <c r="AC175" i="27"/>
  <c r="AC174" i="27"/>
  <c r="AC173" i="27"/>
  <c r="AC172" i="27"/>
  <c r="AC171" i="27"/>
  <c r="AC170" i="27"/>
  <c r="AC169" i="27"/>
  <c r="AC168" i="27"/>
  <c r="AC167" i="27"/>
  <c r="AC166" i="27"/>
  <c r="AC165" i="27"/>
  <c r="AC164" i="27"/>
  <c r="AC163" i="27"/>
  <c r="AC162" i="27"/>
  <c r="AC161" i="27"/>
  <c r="AC160" i="27"/>
  <c r="AC159" i="27"/>
  <c r="AC158" i="27"/>
  <c r="AC157" i="27"/>
  <c r="AC156" i="27"/>
  <c r="AC155" i="27"/>
  <c r="AC154" i="27"/>
  <c r="AC153" i="27"/>
  <c r="AC152" i="27"/>
  <c r="AC151" i="27"/>
  <c r="AC150" i="27"/>
  <c r="AC149" i="27"/>
  <c r="AC148" i="27"/>
  <c r="AC147" i="27"/>
  <c r="AC146" i="27"/>
  <c r="AC145" i="27"/>
  <c r="AC144" i="27"/>
  <c r="AC143" i="27"/>
  <c r="AC142" i="27"/>
  <c r="AC141" i="27"/>
  <c r="AC140" i="27"/>
  <c r="AC139" i="27"/>
  <c r="AC138" i="27"/>
  <c r="AC137" i="27"/>
  <c r="AC136" i="27"/>
  <c r="AC135" i="27"/>
  <c r="AC134" i="27"/>
  <c r="AC133" i="27"/>
  <c r="AC132" i="27"/>
  <c r="AC131" i="27"/>
  <c r="AC130" i="27"/>
  <c r="AC129" i="27"/>
  <c r="AC128" i="27"/>
  <c r="AC127" i="27"/>
  <c r="AC126" i="27"/>
  <c r="AC125" i="27"/>
  <c r="AC124" i="27"/>
  <c r="AC123" i="27"/>
  <c r="AC122" i="27"/>
  <c r="AC121" i="27"/>
  <c r="AC120" i="27"/>
  <c r="AC119" i="27"/>
  <c r="AC118" i="27"/>
  <c r="AC117" i="27"/>
  <c r="AC116" i="27"/>
  <c r="AC115" i="27"/>
  <c r="AC114" i="27"/>
  <c r="AC113" i="27"/>
  <c r="AC112" i="27"/>
  <c r="AC111" i="27"/>
  <c r="AC110" i="27"/>
  <c r="AC109" i="27"/>
  <c r="AC108" i="27"/>
  <c r="AC107" i="27"/>
  <c r="AC106" i="27"/>
  <c r="AC105" i="27"/>
  <c r="AC104" i="27"/>
  <c r="AC103" i="27"/>
  <c r="AC102" i="27"/>
  <c r="AC101" i="27"/>
  <c r="AC100" i="27"/>
  <c r="AC99" i="27"/>
  <c r="AC98" i="27"/>
  <c r="AC97" i="27"/>
  <c r="AC96" i="27"/>
  <c r="AC95" i="27"/>
  <c r="AC94" i="27"/>
  <c r="AC93" i="27"/>
  <c r="AC92" i="27"/>
  <c r="AC91" i="27"/>
  <c r="AC90" i="27"/>
  <c r="AC89" i="27"/>
  <c r="AC88" i="27"/>
  <c r="AC87" i="27"/>
  <c r="AC86" i="27"/>
  <c r="AC85" i="27"/>
  <c r="AC84" i="27"/>
  <c r="AC83" i="27"/>
  <c r="AC82" i="27"/>
  <c r="AC81" i="27"/>
  <c r="AC80" i="27"/>
  <c r="AC79" i="27"/>
  <c r="AC78" i="27"/>
  <c r="AC77" i="27"/>
  <c r="AC76" i="27"/>
  <c r="AC75" i="27"/>
  <c r="AC74" i="27"/>
  <c r="AC73" i="27"/>
  <c r="AC72" i="27"/>
  <c r="AC71" i="27"/>
  <c r="AC70" i="27"/>
  <c r="AC69" i="27"/>
  <c r="AC68" i="27"/>
  <c r="AC67" i="27"/>
  <c r="AC66" i="27"/>
  <c r="AC65" i="27"/>
  <c r="AC64" i="27"/>
  <c r="AC63" i="27"/>
  <c r="AC62" i="27"/>
  <c r="AC61" i="27"/>
  <c r="AC60" i="27"/>
  <c r="AC59" i="27"/>
  <c r="AC58" i="27"/>
  <c r="AC57" i="27"/>
  <c r="AC56" i="27"/>
  <c r="AC55" i="27"/>
  <c r="AC54" i="27"/>
  <c r="AC53" i="27"/>
  <c r="AC52" i="27"/>
  <c r="AC51" i="27"/>
  <c r="AC50" i="27"/>
  <c r="AC49" i="27"/>
  <c r="AC48" i="27"/>
  <c r="AC47" i="27"/>
  <c r="AC46" i="27"/>
  <c r="AC45" i="27"/>
  <c r="AC44" i="27"/>
  <c r="AC43" i="27"/>
  <c r="AE215" i="27"/>
  <c r="AE214" i="27"/>
  <c r="AE213" i="27"/>
  <c r="AE212" i="27"/>
  <c r="AE211" i="27"/>
  <c r="AE210" i="27"/>
  <c r="AE209" i="27"/>
  <c r="AE208" i="27"/>
  <c r="AE207" i="27"/>
  <c r="AE206" i="27"/>
  <c r="AE205" i="27"/>
  <c r="AE204" i="27"/>
  <c r="AE203" i="27"/>
  <c r="AE202" i="27"/>
  <c r="AE201" i="27"/>
  <c r="AE200" i="27"/>
  <c r="AE199" i="27"/>
  <c r="AE198" i="27"/>
  <c r="AE197" i="27"/>
  <c r="AE196" i="27"/>
  <c r="AE195" i="27"/>
  <c r="AE194" i="27"/>
  <c r="AE193" i="27"/>
  <c r="AE192" i="27"/>
  <c r="AE191" i="27"/>
  <c r="AE190" i="27"/>
  <c r="AE189" i="27"/>
  <c r="AE188" i="27"/>
  <c r="AE187" i="27"/>
  <c r="AE186" i="27"/>
  <c r="AE185" i="27"/>
  <c r="AE184" i="27"/>
  <c r="AE183" i="27"/>
  <c r="AE182" i="27"/>
  <c r="AE181" i="27"/>
  <c r="AE180" i="27"/>
  <c r="AE179" i="27"/>
  <c r="AE178" i="27"/>
  <c r="AE177" i="27"/>
  <c r="AE176" i="27"/>
  <c r="AE175" i="27"/>
  <c r="AE174" i="27"/>
  <c r="AE173" i="27"/>
  <c r="AE172" i="27"/>
  <c r="AE171" i="27"/>
  <c r="AE170" i="27"/>
  <c r="AE169" i="27"/>
  <c r="AE168" i="27"/>
  <c r="AE167" i="27"/>
  <c r="AE166" i="27"/>
  <c r="AE165" i="27"/>
  <c r="AE164" i="27"/>
  <c r="AE163" i="27"/>
  <c r="AE162" i="27"/>
  <c r="AE161" i="27"/>
  <c r="AE160" i="27"/>
  <c r="AE159" i="27"/>
  <c r="AE158" i="27"/>
  <c r="AE157" i="27"/>
  <c r="AE156" i="27"/>
  <c r="AE155" i="27"/>
  <c r="AE154" i="27"/>
  <c r="AE153" i="27"/>
  <c r="AE152" i="27"/>
  <c r="AE151" i="27"/>
  <c r="AE150" i="27"/>
  <c r="AE149" i="27"/>
  <c r="AE148" i="27"/>
  <c r="AE147" i="27"/>
  <c r="AE146" i="27"/>
  <c r="AE145" i="27"/>
  <c r="AE144" i="27"/>
  <c r="AE143" i="27"/>
  <c r="AE142" i="27"/>
  <c r="AE141" i="27"/>
  <c r="AE140" i="27"/>
  <c r="AE139" i="27"/>
  <c r="AE138" i="27"/>
  <c r="AE137" i="27"/>
  <c r="AE136" i="27"/>
  <c r="AE135" i="27"/>
  <c r="AE134" i="27"/>
  <c r="AE133" i="27"/>
  <c r="AE132" i="27"/>
  <c r="AE131" i="27"/>
  <c r="AE130" i="27"/>
  <c r="AE129" i="27"/>
  <c r="AE128" i="27"/>
  <c r="AE127" i="27"/>
  <c r="AE126" i="27"/>
  <c r="AE125" i="27"/>
  <c r="AE124" i="27"/>
  <c r="AE123" i="27"/>
  <c r="AE122" i="27"/>
  <c r="AE121" i="27"/>
  <c r="AE120" i="27"/>
  <c r="AE119" i="27"/>
  <c r="AE118" i="27"/>
  <c r="AE117" i="27"/>
  <c r="AE116" i="27"/>
  <c r="AE115" i="27"/>
  <c r="AE114" i="27"/>
  <c r="AE113" i="27"/>
  <c r="AE112" i="27"/>
  <c r="AE111" i="27"/>
  <c r="AE110" i="27"/>
  <c r="AE109" i="27"/>
  <c r="AE108" i="27"/>
  <c r="AE107" i="27"/>
  <c r="AE106" i="27"/>
  <c r="AE105" i="27"/>
  <c r="AE104" i="27"/>
  <c r="AE103" i="27"/>
  <c r="AE102" i="27"/>
  <c r="AE101" i="27"/>
  <c r="AE100" i="27"/>
  <c r="AE99" i="27"/>
  <c r="AE98" i="27"/>
  <c r="AE97" i="27"/>
  <c r="AE96" i="27"/>
  <c r="AE95" i="27"/>
  <c r="AE94" i="27"/>
  <c r="AE93" i="27"/>
  <c r="AE92" i="27"/>
  <c r="AE91" i="27"/>
  <c r="AE90" i="27"/>
  <c r="AE89" i="27"/>
  <c r="AE88" i="27"/>
  <c r="AE87" i="27"/>
  <c r="AE86" i="27"/>
  <c r="AE85"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60" i="27"/>
  <c r="AE59" i="27"/>
  <c r="AE58" i="27"/>
  <c r="AE57" i="27"/>
  <c r="AE56" i="27"/>
  <c r="AE55" i="27"/>
  <c r="AE54" i="27"/>
  <c r="AE53" i="27"/>
  <c r="AE52" i="27"/>
  <c r="AE51" i="27"/>
  <c r="AE50" i="27"/>
  <c r="AE49" i="27"/>
  <c r="AE48" i="27"/>
  <c r="AE47" i="27"/>
  <c r="AE46" i="27"/>
  <c r="AE45" i="27"/>
  <c r="AE44" i="27"/>
  <c r="AE43" i="27"/>
  <c r="AG215" i="27"/>
  <c r="AG214" i="27"/>
  <c r="AG213" i="27"/>
  <c r="AG212" i="27"/>
  <c r="AG211" i="27"/>
  <c r="AG210" i="27"/>
  <c r="AG209" i="27"/>
  <c r="AG208" i="27"/>
  <c r="AG207" i="27"/>
  <c r="AG206" i="27"/>
  <c r="AG205" i="27"/>
  <c r="AG204" i="27"/>
  <c r="AG203" i="27"/>
  <c r="AG202" i="27"/>
  <c r="AG201" i="27"/>
  <c r="AG200" i="27"/>
  <c r="AG199" i="27"/>
  <c r="AG198" i="27"/>
  <c r="AG197" i="27"/>
  <c r="AG196" i="27"/>
  <c r="AG195" i="27"/>
  <c r="AG194" i="27"/>
  <c r="AG193" i="27"/>
  <c r="AG192" i="27"/>
  <c r="AG191" i="27"/>
  <c r="AG190" i="27"/>
  <c r="AG189" i="27"/>
  <c r="AG188" i="27"/>
  <c r="AG187" i="27"/>
  <c r="AG186" i="27"/>
  <c r="AG185" i="27"/>
  <c r="AG184" i="27"/>
  <c r="AG183" i="27"/>
  <c r="AG182" i="27"/>
  <c r="AG181" i="27"/>
  <c r="AG180" i="27"/>
  <c r="AG179" i="27"/>
  <c r="AG178" i="27"/>
  <c r="AG177" i="27"/>
  <c r="AG176" i="27"/>
  <c r="AG175" i="27"/>
  <c r="AG174" i="27"/>
  <c r="AG173" i="27"/>
  <c r="AG172" i="27"/>
  <c r="AG171" i="27"/>
  <c r="AG170" i="27"/>
  <c r="AG169" i="27"/>
  <c r="AG168" i="27"/>
  <c r="AG167" i="27"/>
  <c r="AG166" i="27"/>
  <c r="AG165" i="27"/>
  <c r="AG164" i="27"/>
  <c r="AG163" i="27"/>
  <c r="AG162" i="27"/>
  <c r="AG161" i="27"/>
  <c r="AG160" i="27"/>
  <c r="AG159" i="27"/>
  <c r="AG158" i="27"/>
  <c r="AG157" i="27"/>
  <c r="AG156" i="27"/>
  <c r="AG155" i="27"/>
  <c r="AG154" i="27"/>
  <c r="AG153" i="27"/>
  <c r="AG152" i="27"/>
  <c r="AG151" i="27"/>
  <c r="AG150" i="27"/>
  <c r="AG149" i="27"/>
  <c r="AG148" i="27"/>
  <c r="AG147" i="27"/>
  <c r="AG146" i="27"/>
  <c r="AG145" i="27"/>
  <c r="AG144" i="27"/>
  <c r="AG143" i="27"/>
  <c r="AG142" i="27"/>
  <c r="AG141" i="27"/>
  <c r="AG140" i="27"/>
  <c r="AG139" i="27"/>
  <c r="AG138" i="27"/>
  <c r="AG137" i="27"/>
  <c r="AG136" i="27"/>
  <c r="AG135" i="27"/>
  <c r="AG134" i="27"/>
  <c r="AG133" i="27"/>
  <c r="AG132" i="27"/>
  <c r="AG131" i="27"/>
  <c r="AG130" i="27"/>
  <c r="AG129" i="27"/>
  <c r="AG128" i="27"/>
  <c r="AG127" i="27"/>
  <c r="AG126" i="27"/>
  <c r="AG125" i="27"/>
  <c r="AG124" i="27"/>
  <c r="AG123" i="27"/>
  <c r="AG122" i="27"/>
  <c r="AG121" i="27"/>
  <c r="AG120" i="27"/>
  <c r="AG119" i="27"/>
  <c r="AG118" i="27"/>
  <c r="AG117" i="27"/>
  <c r="AG116" i="27"/>
  <c r="AG115" i="27"/>
  <c r="AG114" i="27"/>
  <c r="AG113" i="27"/>
  <c r="AG112" i="27"/>
  <c r="AG111" i="27"/>
  <c r="AG110" i="27"/>
  <c r="AG109" i="27"/>
  <c r="AG108" i="27"/>
  <c r="AG107" i="27"/>
  <c r="AG106" i="27"/>
  <c r="AG105" i="27"/>
  <c r="AG104" i="27"/>
  <c r="AG103" i="27"/>
  <c r="AG102" i="27"/>
  <c r="AG101" i="27"/>
  <c r="AG100" i="27"/>
  <c r="AG99" i="27"/>
  <c r="AG98" i="27"/>
  <c r="AG97" i="27"/>
  <c r="AG96" i="27"/>
  <c r="AG95" i="27"/>
  <c r="AG94" i="27"/>
  <c r="AG93" i="27"/>
  <c r="AG92" i="27"/>
  <c r="AG91" i="27"/>
  <c r="AG90" i="27"/>
  <c r="AG89" i="27"/>
  <c r="AG88" i="27"/>
  <c r="AG87" i="27"/>
  <c r="AG86" i="27"/>
  <c r="AG85" i="27"/>
  <c r="AG84" i="27"/>
  <c r="AG83" i="27"/>
  <c r="AG82" i="27"/>
  <c r="AG81" i="27"/>
  <c r="AG80" i="27"/>
  <c r="AG79" i="27"/>
  <c r="AG78" i="27"/>
  <c r="AG77" i="27"/>
  <c r="AG76" i="27"/>
  <c r="AG75" i="27"/>
  <c r="AG74" i="27"/>
  <c r="AG73" i="27"/>
  <c r="AG72" i="27"/>
  <c r="AG71" i="27"/>
  <c r="AG70" i="27"/>
  <c r="AG69" i="27"/>
  <c r="AG68" i="27"/>
  <c r="AG67" i="27"/>
  <c r="AG66" i="27"/>
  <c r="AG65" i="27"/>
  <c r="AG64" i="27"/>
  <c r="AG63" i="27"/>
  <c r="AG62" i="27"/>
  <c r="AG61" i="27"/>
  <c r="AG60" i="27"/>
  <c r="AG59" i="27"/>
  <c r="AG58" i="27"/>
  <c r="AG57" i="27"/>
  <c r="AG56" i="27"/>
  <c r="AG55" i="27"/>
  <c r="AG54" i="27"/>
  <c r="AG53" i="27"/>
  <c r="AG52" i="27"/>
  <c r="AG51" i="27"/>
  <c r="AG50" i="27"/>
  <c r="AG49" i="27"/>
  <c r="AG48" i="27"/>
  <c r="AG47" i="27"/>
  <c r="AG46" i="27"/>
  <c r="AG45" i="27"/>
  <c r="AG44" i="27"/>
  <c r="AG43" i="27"/>
  <c r="AI215" i="27"/>
  <c r="AI214" i="27"/>
  <c r="AI213" i="27"/>
  <c r="AI212" i="27"/>
  <c r="AI211" i="27"/>
  <c r="AI210" i="27"/>
  <c r="AI209" i="27"/>
  <c r="AI208" i="27"/>
  <c r="AI207" i="27"/>
  <c r="AI206" i="27"/>
  <c r="AI205" i="27"/>
  <c r="AI204" i="27"/>
  <c r="AI203" i="27"/>
  <c r="AI202" i="27"/>
  <c r="AI201" i="27"/>
  <c r="AI200" i="27"/>
  <c r="AI199" i="27"/>
  <c r="AI198" i="27"/>
  <c r="AI197" i="27"/>
  <c r="AI196" i="27"/>
  <c r="AI195" i="27"/>
  <c r="AI194" i="27"/>
  <c r="AI193" i="27"/>
  <c r="AI192" i="27"/>
  <c r="AI191" i="27"/>
  <c r="AI190" i="27"/>
  <c r="AI189" i="27"/>
  <c r="AI188" i="27"/>
  <c r="AI187" i="27"/>
  <c r="AI186" i="27"/>
  <c r="AI185" i="27"/>
  <c r="AI184" i="27"/>
  <c r="AI183" i="27"/>
  <c r="AI182" i="27"/>
  <c r="AI181" i="27"/>
  <c r="AI180" i="27"/>
  <c r="AI179" i="27"/>
  <c r="AI178" i="27"/>
  <c r="AI177" i="27"/>
  <c r="AI176" i="27"/>
  <c r="AI175" i="27"/>
  <c r="AI174" i="27"/>
  <c r="AI173" i="27"/>
  <c r="AI172" i="27"/>
  <c r="AI171" i="27"/>
  <c r="AI170" i="27"/>
  <c r="AI169" i="27"/>
  <c r="AI168" i="27"/>
  <c r="AI167" i="27"/>
  <c r="AI166" i="27"/>
  <c r="AI165" i="27"/>
  <c r="AI164" i="27"/>
  <c r="AI163" i="27"/>
  <c r="AI162" i="27"/>
  <c r="AI161" i="27"/>
  <c r="AI160" i="27"/>
  <c r="AI159" i="27"/>
  <c r="AI158" i="27"/>
  <c r="AI157" i="27"/>
  <c r="AI156" i="27"/>
  <c r="AI155" i="27"/>
  <c r="AI154" i="27"/>
  <c r="AI153" i="27"/>
  <c r="AI152" i="27"/>
  <c r="AI151" i="27"/>
  <c r="AI150" i="27"/>
  <c r="AI149" i="27"/>
  <c r="AI148" i="27"/>
  <c r="AI147" i="27"/>
  <c r="AI146" i="27"/>
  <c r="AI145" i="27"/>
  <c r="AI144" i="27"/>
  <c r="AI143" i="27"/>
  <c r="AI142" i="27"/>
  <c r="AI141" i="27"/>
  <c r="AI140" i="27"/>
  <c r="AI139" i="27"/>
  <c r="AI138" i="27"/>
  <c r="AI137" i="27"/>
  <c r="AI136" i="27"/>
  <c r="AI135" i="27"/>
  <c r="AI134" i="27"/>
  <c r="AI133" i="27"/>
  <c r="AI132" i="27"/>
  <c r="AI131" i="27"/>
  <c r="AI130"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I102" i="27"/>
  <c r="AI101" i="27"/>
  <c r="AI100"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K215" i="27"/>
  <c r="AK214" i="27"/>
  <c r="AK213" i="27"/>
  <c r="AK212" i="27"/>
  <c r="AK211" i="27"/>
  <c r="AK210" i="27"/>
  <c r="AK209" i="27"/>
  <c r="AK208" i="27"/>
  <c r="AK207" i="27"/>
  <c r="AK206" i="27"/>
  <c r="AK205" i="27"/>
  <c r="AK204" i="27"/>
  <c r="AK203" i="27"/>
  <c r="AK202" i="27"/>
  <c r="AK201" i="27"/>
  <c r="AK200" i="27"/>
  <c r="AK199" i="27"/>
  <c r="AK198" i="27"/>
  <c r="AK197" i="27"/>
  <c r="AK196" i="27"/>
  <c r="AK195" i="27"/>
  <c r="AK194" i="27"/>
  <c r="AK193" i="27"/>
  <c r="AK192" i="27"/>
  <c r="AK191" i="27"/>
  <c r="AK190" i="27"/>
  <c r="AK189" i="27"/>
  <c r="AK188" i="27"/>
  <c r="AK187" i="27"/>
  <c r="AK186" i="27"/>
  <c r="AK185" i="27"/>
  <c r="AK184" i="27"/>
  <c r="AK183" i="27"/>
  <c r="AK182" i="27"/>
  <c r="AK181" i="27"/>
  <c r="AK180" i="27"/>
  <c r="AK179" i="27"/>
  <c r="AK178" i="27"/>
  <c r="AK177" i="27"/>
  <c r="AK176" i="27"/>
  <c r="AK175" i="27"/>
  <c r="AK174" i="27"/>
  <c r="AK173" i="27"/>
  <c r="AK172" i="27"/>
  <c r="AK171" i="27"/>
  <c r="AK170" i="27"/>
  <c r="AK169" i="27"/>
  <c r="AK168" i="27"/>
  <c r="AK167" i="27"/>
  <c r="AK166" i="27"/>
  <c r="AK165" i="27"/>
  <c r="AK164" i="27"/>
  <c r="AK163" i="27"/>
  <c r="AK162" i="27"/>
  <c r="AK161" i="27"/>
  <c r="AK160" i="27"/>
  <c r="AK159" i="27"/>
  <c r="AK158" i="27"/>
  <c r="AK157" i="27"/>
  <c r="AK156" i="27"/>
  <c r="AK155" i="27"/>
  <c r="AK154" i="27"/>
  <c r="AK153" i="27"/>
  <c r="AK152" i="27"/>
  <c r="AK151" i="27"/>
  <c r="AK150" i="27"/>
  <c r="AK149" i="27"/>
  <c r="AK148" i="27"/>
  <c r="AK147" i="27"/>
  <c r="AK146" i="27"/>
  <c r="AK145" i="27"/>
  <c r="AK144" i="27"/>
  <c r="AK143" i="27"/>
  <c r="AK142" i="27"/>
  <c r="AK141" i="27"/>
  <c r="AK140" i="27"/>
  <c r="AK139" i="27"/>
  <c r="AK138" i="27"/>
  <c r="AK137" i="27"/>
  <c r="AK136" i="27"/>
  <c r="AK135" i="27"/>
  <c r="AK134" i="27"/>
  <c r="AK133" i="27"/>
  <c r="AK132" i="27"/>
  <c r="AK131" i="27"/>
  <c r="AK130" i="27"/>
  <c r="AK129" i="27"/>
  <c r="AK128" i="27"/>
  <c r="AK127" i="27"/>
  <c r="AK126" i="27"/>
  <c r="AK125" i="27"/>
  <c r="AK124" i="27"/>
  <c r="AK123" i="27"/>
  <c r="AK122" i="27"/>
  <c r="AK121" i="27"/>
  <c r="AK120" i="27"/>
  <c r="AK119" i="27"/>
  <c r="AK118" i="27"/>
  <c r="AK117" i="27"/>
  <c r="AK116" i="27"/>
  <c r="AK115" i="27"/>
  <c r="AK114" i="27"/>
  <c r="AK113" i="27"/>
  <c r="AK112" i="27"/>
  <c r="AK111" i="27"/>
  <c r="AK110" i="27"/>
  <c r="AK109" i="27"/>
  <c r="AK108" i="27"/>
  <c r="AK107" i="27"/>
  <c r="AK106" i="27"/>
  <c r="AK105" i="27"/>
  <c r="AK104" i="27"/>
  <c r="AK103" i="27"/>
  <c r="AK102" i="27"/>
  <c r="AK101" i="27"/>
  <c r="AK100" i="27"/>
  <c r="AK99" i="27"/>
  <c r="AK98" i="27"/>
  <c r="AK97" i="27"/>
  <c r="AK96" i="27"/>
  <c r="AK95" i="27"/>
  <c r="AK94" i="27"/>
  <c r="AK93" i="27"/>
  <c r="AK92" i="27"/>
  <c r="AK91" i="27"/>
  <c r="AK90" i="27"/>
  <c r="AK89" i="27"/>
  <c r="AK88" i="27"/>
  <c r="AK87" i="27"/>
  <c r="AK86" i="27"/>
  <c r="AK85" i="27"/>
  <c r="AK84" i="27"/>
  <c r="AK83" i="27"/>
  <c r="AK82" i="27"/>
  <c r="AK81" i="27"/>
  <c r="AK80" i="27"/>
  <c r="AK79" i="27"/>
  <c r="AK78" i="27"/>
  <c r="AK77" i="27"/>
  <c r="AK76" i="27"/>
  <c r="AK75" i="27"/>
  <c r="AK74" i="27"/>
  <c r="AK73" i="27"/>
  <c r="AK72" i="27"/>
  <c r="AK71" i="27"/>
  <c r="AK70" i="27"/>
  <c r="AK69" i="27"/>
  <c r="AK68" i="27"/>
  <c r="AK67" i="27"/>
  <c r="AK66" i="27"/>
  <c r="AK65" i="27"/>
  <c r="AK64" i="27"/>
  <c r="AK63" i="27"/>
  <c r="AK62" i="27"/>
  <c r="AK61" i="27"/>
  <c r="AK60" i="27"/>
  <c r="AK59" i="27"/>
  <c r="AK58" i="27"/>
  <c r="AK57" i="27"/>
  <c r="AK56" i="27"/>
  <c r="AK55" i="27"/>
  <c r="AK54" i="27"/>
  <c r="AK53" i="27"/>
  <c r="AK52" i="27"/>
  <c r="AK51" i="27"/>
  <c r="AK50" i="27"/>
  <c r="AK49" i="27"/>
  <c r="AK48" i="27"/>
  <c r="AK47" i="27"/>
  <c r="AK46" i="27"/>
  <c r="AK45" i="27"/>
  <c r="AK44" i="27"/>
  <c r="AK43" i="27"/>
  <c r="AK42" i="27"/>
  <c r="AM215" i="27"/>
  <c r="AM214" i="27"/>
  <c r="AM213" i="27"/>
  <c r="AM212" i="27"/>
  <c r="AM211" i="27"/>
  <c r="AM210" i="27"/>
  <c r="AM209" i="27"/>
  <c r="AM208" i="27"/>
  <c r="AM207" i="27"/>
  <c r="AM206" i="27"/>
  <c r="AM205" i="27"/>
  <c r="AM204" i="27"/>
  <c r="AM203" i="27"/>
  <c r="AM202" i="27"/>
  <c r="AM201" i="27"/>
  <c r="AM200" i="27"/>
  <c r="AM199" i="27"/>
  <c r="AM198" i="27"/>
  <c r="AM197" i="27"/>
  <c r="AM196" i="27"/>
  <c r="AM195" i="27"/>
  <c r="AM194" i="27"/>
  <c r="AM193" i="27"/>
  <c r="AM192" i="27"/>
  <c r="AM191" i="27"/>
  <c r="AM190" i="27"/>
  <c r="AM189" i="27"/>
  <c r="AM188" i="27"/>
  <c r="AM187" i="27"/>
  <c r="AM186" i="27"/>
  <c r="AM185" i="27"/>
  <c r="AM184" i="27"/>
  <c r="AM183" i="27"/>
  <c r="AM182" i="27"/>
  <c r="AM181" i="27"/>
  <c r="AM180" i="27"/>
  <c r="AM179" i="27"/>
  <c r="AM178" i="27"/>
  <c r="AM177" i="27"/>
  <c r="AM176" i="27"/>
  <c r="AM175" i="27"/>
  <c r="AM174" i="27"/>
  <c r="AM173" i="27"/>
  <c r="AM172" i="27"/>
  <c r="AM171" i="27"/>
  <c r="AM170" i="27"/>
  <c r="AM169" i="27"/>
  <c r="AM168" i="27"/>
  <c r="AM167" i="27"/>
  <c r="AM166" i="27"/>
  <c r="AM165" i="27"/>
  <c r="AM164" i="27"/>
  <c r="AM163" i="27"/>
  <c r="AM162" i="27"/>
  <c r="AM161" i="27"/>
  <c r="AM160" i="27"/>
  <c r="AM159" i="27"/>
  <c r="AM158" i="27"/>
  <c r="AM157" i="27"/>
  <c r="AM156" i="27"/>
  <c r="AM155" i="27"/>
  <c r="AM154" i="27"/>
  <c r="AM153" i="27"/>
  <c r="AM152" i="27"/>
  <c r="AM151" i="27"/>
  <c r="AM150" i="27"/>
  <c r="AM149" i="27"/>
  <c r="AM148" i="27"/>
  <c r="AM147" i="27"/>
  <c r="AM146" i="27"/>
  <c r="AM145" i="27"/>
  <c r="AM144" i="27"/>
  <c r="AM143" i="27"/>
  <c r="AM142" i="27"/>
  <c r="AM141" i="27"/>
  <c r="AM140" i="27"/>
  <c r="AM139" i="27"/>
  <c r="AM138" i="27"/>
  <c r="AM137" i="27"/>
  <c r="AM136" i="27"/>
  <c r="AM135" i="27"/>
  <c r="AM134" i="27"/>
  <c r="AM133" i="27"/>
  <c r="AM132" i="27"/>
  <c r="AM131" i="27"/>
  <c r="AM130" i="27"/>
  <c r="AM129" i="27"/>
  <c r="AM128" i="27"/>
  <c r="AM127" i="27"/>
  <c r="AM126" i="27"/>
  <c r="AM125" i="27"/>
  <c r="AM124" i="27"/>
  <c r="AM123" i="27"/>
  <c r="AM122" i="27"/>
  <c r="AM121" i="27"/>
  <c r="AM120" i="27"/>
  <c r="AM119" i="27"/>
  <c r="AM118" i="27"/>
  <c r="AM117" i="27"/>
  <c r="AM116" i="27"/>
  <c r="AM115" i="27"/>
  <c r="AM114" i="27"/>
  <c r="AM113" i="27"/>
  <c r="AM112" i="27"/>
  <c r="AM111" i="27"/>
  <c r="AM110" i="27"/>
  <c r="AM109" i="27"/>
  <c r="AM108" i="27"/>
  <c r="AM107" i="27"/>
  <c r="AM106" i="27"/>
  <c r="AM105" i="27"/>
  <c r="AM104" i="27"/>
  <c r="AM103" i="27"/>
  <c r="AM102" i="27"/>
  <c r="AM101" i="27"/>
  <c r="AM100" i="27"/>
  <c r="AM99" i="27"/>
  <c r="AM98" i="27"/>
  <c r="AM97" i="27"/>
  <c r="AM96" i="27"/>
  <c r="AM95" i="27"/>
  <c r="AM94" i="27"/>
  <c r="AM93" i="27"/>
  <c r="AM92" i="27"/>
  <c r="AM91" i="27"/>
  <c r="AM90" i="27"/>
  <c r="AM89" i="27"/>
  <c r="AM88" i="27"/>
  <c r="AM87" i="27"/>
  <c r="AM86" i="27"/>
  <c r="AM85" i="27"/>
  <c r="AM84" i="27"/>
  <c r="AM83" i="27"/>
  <c r="AM82" i="27"/>
  <c r="AM81" i="27"/>
  <c r="AM80" i="27"/>
  <c r="AM79" i="27"/>
  <c r="AM78" i="27"/>
  <c r="AM77" i="27"/>
  <c r="AM76" i="27"/>
  <c r="AM75" i="27"/>
  <c r="AM74" i="27"/>
  <c r="AM73" i="27"/>
  <c r="AM72" i="27"/>
  <c r="AM71" i="27"/>
  <c r="AM70" i="27"/>
  <c r="AM69" i="27"/>
  <c r="AM68" i="27"/>
  <c r="AM67" i="27"/>
  <c r="AM66" i="27"/>
  <c r="AM65" i="27"/>
  <c r="AM64" i="27"/>
  <c r="AM63" i="27"/>
  <c r="AM62" i="27"/>
  <c r="AM61" i="27"/>
  <c r="AM60" i="27"/>
  <c r="AM59" i="27"/>
  <c r="AM58" i="27"/>
  <c r="AM57" i="27"/>
  <c r="AM56" i="27"/>
  <c r="AM55" i="27"/>
  <c r="AM54" i="27"/>
  <c r="AM53" i="27"/>
  <c r="AM52" i="27"/>
  <c r="AM51" i="27"/>
  <c r="AM50" i="27"/>
  <c r="AM49" i="27"/>
  <c r="AM48" i="27"/>
  <c r="AM47" i="27"/>
  <c r="AM46" i="27"/>
  <c r="AM45" i="27"/>
  <c r="AM44" i="27"/>
  <c r="AM43" i="27"/>
  <c r="AM42" i="27"/>
  <c r="AO215" i="27"/>
  <c r="AO214" i="27"/>
  <c r="AO213" i="27"/>
  <c r="AO212" i="27"/>
  <c r="AO211" i="27"/>
  <c r="AO210" i="27"/>
  <c r="AO209" i="27"/>
  <c r="AO208" i="27"/>
  <c r="AO207" i="27"/>
  <c r="AO206" i="27"/>
  <c r="AO205" i="27"/>
  <c r="AO204" i="27"/>
  <c r="AO203" i="27"/>
  <c r="AO202" i="27"/>
  <c r="AO201" i="27"/>
  <c r="AO200" i="27"/>
  <c r="AO199" i="27"/>
  <c r="AO198" i="27"/>
  <c r="AO197" i="27"/>
  <c r="AO196" i="27"/>
  <c r="AO195" i="27"/>
  <c r="AO194" i="27"/>
  <c r="AO193" i="27"/>
  <c r="AO192" i="27"/>
  <c r="AO191" i="27"/>
  <c r="AO190" i="27"/>
  <c r="AO189" i="27"/>
  <c r="AO188" i="27"/>
  <c r="AO187" i="27"/>
  <c r="AO186" i="27"/>
  <c r="AO185" i="27"/>
  <c r="AO184" i="27"/>
  <c r="AO183" i="27"/>
  <c r="AO182" i="27"/>
  <c r="AO181" i="27"/>
  <c r="AO180" i="27"/>
  <c r="AO179" i="27"/>
  <c r="AO178" i="27"/>
  <c r="AO177" i="27"/>
  <c r="AO176" i="27"/>
  <c r="AO175" i="27"/>
  <c r="AO174" i="27"/>
  <c r="AO173" i="27"/>
  <c r="AO172" i="27"/>
  <c r="AO171" i="27"/>
  <c r="AO170" i="27"/>
  <c r="AO169" i="27"/>
  <c r="AO168" i="27"/>
  <c r="AO167" i="27"/>
  <c r="AO166" i="27"/>
  <c r="AO165" i="27"/>
  <c r="AO164" i="27"/>
  <c r="AO163" i="27"/>
  <c r="AO162" i="27"/>
  <c r="AO161" i="27"/>
  <c r="AO160" i="27"/>
  <c r="AO159" i="27"/>
  <c r="AO158" i="27"/>
  <c r="AO157" i="27"/>
  <c r="AO156" i="27"/>
  <c r="AO155" i="27"/>
  <c r="AO154" i="27"/>
  <c r="AO153" i="27"/>
  <c r="AO152" i="27"/>
  <c r="AO151" i="27"/>
  <c r="AO150" i="27"/>
  <c r="AO149" i="27"/>
  <c r="AO148" i="27"/>
  <c r="AO147" i="27"/>
  <c r="AO146" i="27"/>
  <c r="AO145" i="27"/>
  <c r="AO144" i="27"/>
  <c r="AO143" i="27"/>
  <c r="AO142" i="27"/>
  <c r="AO141" i="27"/>
  <c r="AO140" i="27"/>
  <c r="AO139" i="27"/>
  <c r="AO138" i="27"/>
  <c r="AO137" i="27"/>
  <c r="AO136" i="27"/>
  <c r="AO135" i="27"/>
  <c r="AO134" i="27"/>
  <c r="AO133" i="27"/>
  <c r="AO132" i="27"/>
  <c r="AO131" i="27"/>
  <c r="AO130" i="27"/>
  <c r="AO129" i="27"/>
  <c r="AO128" i="27"/>
  <c r="AO127" i="27"/>
  <c r="AO126" i="27"/>
  <c r="AO125" i="27"/>
  <c r="AO124" i="27"/>
  <c r="AO123" i="27"/>
  <c r="AO122" i="27"/>
  <c r="AO121" i="27"/>
  <c r="AO120" i="27"/>
  <c r="AO119" i="27"/>
  <c r="AO118" i="27"/>
  <c r="AO117" i="27"/>
  <c r="AO116" i="27"/>
  <c r="AO115" i="27"/>
  <c r="AO114" i="27"/>
  <c r="AO113" i="27"/>
  <c r="AO112" i="27"/>
  <c r="AO111" i="27"/>
  <c r="AO110" i="27"/>
  <c r="AO109" i="27"/>
  <c r="AO108" i="27"/>
  <c r="AO107" i="27"/>
  <c r="AO106" i="27"/>
  <c r="AO105" i="27"/>
  <c r="AO104" i="27"/>
  <c r="AO103" i="27"/>
  <c r="AO102" i="27"/>
  <c r="AO101" i="27"/>
  <c r="AO100" i="27"/>
  <c r="AO99" i="27"/>
  <c r="AO98" i="27"/>
  <c r="AO97" i="27"/>
  <c r="AO96" i="27"/>
  <c r="AO95" i="27"/>
  <c r="AO94" i="27"/>
  <c r="AO93" i="27"/>
  <c r="AO92" i="27"/>
  <c r="AO91" i="27"/>
  <c r="AO90" i="27"/>
  <c r="AO89" i="27"/>
  <c r="AO88" i="27"/>
  <c r="AO87" i="27"/>
  <c r="AO86" i="27"/>
  <c r="AO85" i="27"/>
  <c r="AO84" i="27"/>
  <c r="AO83" i="27"/>
  <c r="AO82" i="27"/>
  <c r="AO81" i="27"/>
  <c r="AO80" i="27"/>
  <c r="AO79" i="27"/>
  <c r="AO78" i="27"/>
  <c r="AO77" i="27"/>
  <c r="AO76" i="27"/>
  <c r="AO75" i="27"/>
  <c r="AO74" i="27"/>
  <c r="AO73" i="27"/>
  <c r="AO72" i="27"/>
  <c r="AO71" i="27"/>
  <c r="AO70" i="27"/>
  <c r="AO69" i="27"/>
  <c r="AO68" i="27"/>
  <c r="AO67" i="27"/>
  <c r="AO66" i="27"/>
  <c r="AO65" i="27"/>
  <c r="AO64" i="27"/>
  <c r="AO63" i="27"/>
  <c r="AO62" i="27"/>
  <c r="AO61" i="27"/>
  <c r="AO60" i="27"/>
  <c r="AO59" i="27"/>
  <c r="AO58" i="27"/>
  <c r="AO57" i="27"/>
  <c r="AO56" i="27"/>
  <c r="AO55" i="27"/>
  <c r="AO54" i="27"/>
  <c r="AO53" i="27"/>
  <c r="AO52" i="27"/>
  <c r="AO51" i="27"/>
  <c r="AO50" i="27"/>
  <c r="AO49" i="27"/>
  <c r="AO48" i="27"/>
  <c r="AO47" i="27"/>
  <c r="AO46" i="27"/>
  <c r="AO45" i="27"/>
  <c r="AO44" i="27"/>
  <c r="AO43" i="27"/>
  <c r="AO42" i="27"/>
  <c r="AC16" i="27"/>
  <c r="AE16" i="27"/>
  <c r="AG16" i="27"/>
  <c r="AI16" i="27"/>
  <c r="AK16" i="27"/>
  <c r="AM16" i="27"/>
  <c r="AO16" i="27"/>
  <c r="AC17" i="27"/>
  <c r="AE17" i="27"/>
  <c r="AG17" i="27"/>
  <c r="AI17" i="27"/>
  <c r="AK17" i="27"/>
  <c r="AM17" i="27"/>
  <c r="AO17" i="27"/>
  <c r="AC18" i="27"/>
  <c r="AE18" i="27"/>
  <c r="AG18" i="27"/>
  <c r="AI18" i="27"/>
  <c r="AK18" i="27"/>
  <c r="AM18" i="27"/>
  <c r="AO18" i="27"/>
  <c r="AC19" i="27"/>
  <c r="AE19" i="27"/>
  <c r="AG19" i="27"/>
  <c r="AI19" i="27"/>
  <c r="AK19" i="27"/>
  <c r="AM19" i="27"/>
  <c r="AO19" i="27"/>
  <c r="AC20" i="27"/>
  <c r="AE20" i="27"/>
  <c r="AG20" i="27"/>
  <c r="AI20" i="27"/>
  <c r="AK20" i="27"/>
  <c r="AM20" i="27"/>
  <c r="AO20" i="27"/>
  <c r="AC21" i="27"/>
  <c r="AE21" i="27"/>
  <c r="AG21" i="27"/>
  <c r="AI21" i="27"/>
  <c r="AK21" i="27"/>
  <c r="AM21" i="27"/>
  <c r="AO21" i="27"/>
  <c r="AC22" i="27"/>
  <c r="AE22" i="27"/>
  <c r="AG22" i="27"/>
  <c r="AI22" i="27"/>
  <c r="AK22" i="27"/>
  <c r="AM22" i="27"/>
  <c r="AO22" i="27"/>
  <c r="AC23" i="27"/>
  <c r="AE23" i="27"/>
  <c r="AG23" i="27"/>
  <c r="AI23" i="27"/>
  <c r="AK23" i="27"/>
  <c r="AM23" i="27"/>
  <c r="AO23" i="27"/>
  <c r="AC24" i="27"/>
  <c r="AE24" i="27"/>
  <c r="AG24" i="27"/>
  <c r="AI24" i="27"/>
  <c r="AK24" i="27"/>
  <c r="AM24" i="27"/>
  <c r="AO24" i="27"/>
  <c r="AC25" i="27"/>
  <c r="AE25" i="27"/>
  <c r="AG25" i="27"/>
  <c r="AI25" i="27"/>
  <c r="AK25" i="27"/>
  <c r="AM25" i="27"/>
  <c r="AO25" i="27"/>
  <c r="AC26" i="27"/>
  <c r="AE26" i="27"/>
  <c r="AG26" i="27"/>
  <c r="AI26" i="27"/>
  <c r="AK26" i="27"/>
  <c r="AM26" i="27"/>
  <c r="AO26" i="27"/>
  <c r="AC27" i="27"/>
  <c r="AE27" i="27"/>
  <c r="AG27" i="27"/>
  <c r="AI27" i="27"/>
  <c r="AK27" i="27"/>
  <c r="AM27" i="27"/>
  <c r="AO27" i="27"/>
  <c r="AC28" i="27"/>
  <c r="AE28" i="27"/>
  <c r="AG28" i="27"/>
  <c r="AI28" i="27"/>
  <c r="AK28" i="27"/>
  <c r="AM28" i="27"/>
  <c r="AO28" i="27"/>
  <c r="AC29" i="27"/>
  <c r="AE29" i="27"/>
  <c r="AG29" i="27"/>
  <c r="AI29" i="27"/>
  <c r="AK29" i="27"/>
  <c r="AM29" i="27"/>
  <c r="AO29" i="27"/>
  <c r="AC30" i="27"/>
  <c r="AE30" i="27"/>
  <c r="AG30" i="27"/>
  <c r="AI30" i="27"/>
  <c r="AK30" i="27"/>
  <c r="AM30" i="27"/>
  <c r="AO30" i="27"/>
  <c r="AC31" i="27"/>
  <c r="AE31" i="27"/>
  <c r="AG31" i="27"/>
  <c r="AI31" i="27"/>
  <c r="AK31" i="27"/>
  <c r="AM31" i="27"/>
  <c r="AO31" i="27"/>
  <c r="AC32" i="27"/>
  <c r="AE32" i="27"/>
  <c r="AG32" i="27"/>
  <c r="AI32" i="27"/>
  <c r="AK32" i="27"/>
  <c r="AM32" i="27"/>
  <c r="AO32" i="27"/>
  <c r="AC33" i="27"/>
  <c r="AE33" i="27"/>
  <c r="AG33" i="27"/>
  <c r="AI33" i="27"/>
  <c r="AK33" i="27"/>
  <c r="AM33" i="27"/>
  <c r="AO33" i="27"/>
  <c r="AC34" i="27"/>
  <c r="AE34" i="27"/>
  <c r="AG34" i="27"/>
  <c r="AI34" i="27"/>
  <c r="AK34" i="27"/>
  <c r="AM34" i="27"/>
  <c r="AO34" i="27"/>
  <c r="AC35" i="27"/>
  <c r="AE35" i="27"/>
  <c r="AG35" i="27"/>
  <c r="AI35" i="27"/>
  <c r="AK35" i="27"/>
  <c r="AM35" i="27"/>
  <c r="AO35" i="27"/>
  <c r="AC36" i="27"/>
  <c r="AE36" i="27"/>
  <c r="AG36" i="27"/>
  <c r="AI36" i="27"/>
  <c r="AK36" i="27"/>
  <c r="AM36" i="27"/>
  <c r="AO36" i="27"/>
  <c r="AC37" i="27"/>
  <c r="AE37" i="27"/>
  <c r="AG37" i="27"/>
  <c r="AI37" i="27"/>
  <c r="AK37" i="27"/>
  <c r="AM37" i="27"/>
  <c r="AO37" i="27"/>
  <c r="AC38" i="27"/>
  <c r="AE38" i="27"/>
  <c r="AG38" i="27"/>
  <c r="AI38" i="27"/>
  <c r="AK38" i="27"/>
  <c r="AM38" i="27"/>
  <c r="AO38" i="27"/>
  <c r="AC39" i="27"/>
  <c r="AE39" i="27"/>
  <c r="AG39" i="27"/>
  <c r="AI39" i="27"/>
  <c r="AK39" i="27"/>
  <c r="AM39" i="27"/>
  <c r="AO39" i="27"/>
  <c r="AC40" i="27"/>
  <c r="AE40" i="27"/>
  <c r="AG40" i="27"/>
  <c r="AI40" i="27"/>
  <c r="AK40" i="27"/>
  <c r="AM40" i="27"/>
  <c r="AO40" i="27"/>
  <c r="AC41" i="27"/>
  <c r="AE41" i="27"/>
  <c r="AG41" i="27"/>
  <c r="AI41" i="27"/>
  <c r="AK41" i="27"/>
  <c r="AM41" i="27"/>
  <c r="AO41" i="27"/>
  <c r="AC42" i="27"/>
  <c r="AE42" i="27"/>
  <c r="AG42" i="27"/>
  <c r="AC215" i="26"/>
  <c r="AC214" i="26"/>
  <c r="AC213" i="26"/>
  <c r="AC212" i="26"/>
  <c r="AC211" i="26"/>
  <c r="AC210" i="26"/>
  <c r="AC209" i="26"/>
  <c r="AC208" i="26"/>
  <c r="AC207" i="26"/>
  <c r="AC206" i="26"/>
  <c r="AC205" i="26"/>
  <c r="AC204" i="26"/>
  <c r="AC203" i="26"/>
  <c r="AC202" i="26"/>
  <c r="AC201" i="26"/>
  <c r="AC200" i="26"/>
  <c r="AC199" i="26"/>
  <c r="AC198" i="26"/>
  <c r="AC197" i="26"/>
  <c r="AC196" i="26"/>
  <c r="AC195" i="26"/>
  <c r="AC194" i="26"/>
  <c r="AC193" i="26"/>
  <c r="AC192" i="26"/>
  <c r="AC191" i="26"/>
  <c r="AC190" i="26"/>
  <c r="AC189" i="26"/>
  <c r="AC188" i="26"/>
  <c r="AC187" i="26"/>
  <c r="AC186" i="26"/>
  <c r="AC185" i="26"/>
  <c r="AC184" i="26"/>
  <c r="AC183" i="26"/>
  <c r="AC182" i="26"/>
  <c r="AC181" i="26"/>
  <c r="AC180" i="26"/>
  <c r="AC179" i="26"/>
  <c r="AC178" i="26"/>
  <c r="AC177" i="26"/>
  <c r="AC176" i="26"/>
  <c r="AC175" i="26"/>
  <c r="AC174" i="26"/>
  <c r="AC173" i="26"/>
  <c r="AC172" i="26"/>
  <c r="AC171" i="26"/>
  <c r="AC170" i="26"/>
  <c r="AC169" i="26"/>
  <c r="AC168" i="26"/>
  <c r="AC167" i="26"/>
  <c r="AC166" i="26"/>
  <c r="AC165" i="26"/>
  <c r="AC164" i="26"/>
  <c r="AC163" i="26"/>
  <c r="AC162" i="26"/>
  <c r="AC161" i="26"/>
  <c r="AC160" i="26"/>
  <c r="AC159" i="26"/>
  <c r="AC158" i="26"/>
  <c r="AC157" i="26"/>
  <c r="AC156" i="26"/>
  <c r="AC155" i="26"/>
  <c r="AC154" i="26"/>
  <c r="AC153" i="26"/>
  <c r="AC152" i="26"/>
  <c r="AC151" i="26"/>
  <c r="AC150" i="26"/>
  <c r="AC149" i="26"/>
  <c r="AC148" i="26"/>
  <c r="AC147" i="26"/>
  <c r="AC146" i="26"/>
  <c r="AC145" i="26"/>
  <c r="AC144" i="26"/>
  <c r="AC143" i="26"/>
  <c r="AC142" i="26"/>
  <c r="AC141" i="26"/>
  <c r="AC140" i="26"/>
  <c r="AC139" i="26"/>
  <c r="AC138" i="26"/>
  <c r="AC137" i="26"/>
  <c r="AC136" i="26"/>
  <c r="AC135" i="26"/>
  <c r="AC134" i="26"/>
  <c r="AC133" i="26"/>
  <c r="AC132" i="26"/>
  <c r="AC131" i="26"/>
  <c r="AC130" i="26"/>
  <c r="AC129" i="26"/>
  <c r="AC128" i="26"/>
  <c r="AC127" i="26"/>
  <c r="AC126" i="26"/>
  <c r="AC125" i="26"/>
  <c r="AC124" i="26"/>
  <c r="AC123" i="26"/>
  <c r="AC122" i="26"/>
  <c r="AC121" i="26"/>
  <c r="AC120" i="26"/>
  <c r="AC119" i="26"/>
  <c r="AC118" i="26"/>
  <c r="AC117" i="26"/>
  <c r="AC116" i="26"/>
  <c r="AC115" i="26"/>
  <c r="AC114" i="26"/>
  <c r="AC113" i="26"/>
  <c r="AC112" i="26"/>
  <c r="AC111" i="26"/>
  <c r="AC110" i="26"/>
  <c r="AC109" i="26"/>
  <c r="AC108" i="26"/>
  <c r="AC107" i="26"/>
  <c r="AC106" i="26"/>
  <c r="AC105" i="26"/>
  <c r="AC104" i="26"/>
  <c r="AC103" i="26"/>
  <c r="AC102" i="26"/>
  <c r="AC101" i="26"/>
  <c r="AC100" i="26"/>
  <c r="AC99" i="26"/>
  <c r="AC98" i="26"/>
  <c r="AC97" i="26"/>
  <c r="AC96" i="26"/>
  <c r="AC95" i="26"/>
  <c r="AC94" i="26"/>
  <c r="AC93" i="26"/>
  <c r="AC92" i="26"/>
  <c r="AC91" i="26"/>
  <c r="AC90" i="26"/>
  <c r="AC89" i="26"/>
  <c r="AC88" i="26"/>
  <c r="AC87" i="26"/>
  <c r="AC86" i="26"/>
  <c r="AC85" i="26"/>
  <c r="AC84" i="26"/>
  <c r="AC83" i="26"/>
  <c r="AC82" i="26"/>
  <c r="AC81" i="26"/>
  <c r="AC80" i="26"/>
  <c r="AC79" i="26"/>
  <c r="AC78" i="26"/>
  <c r="AC77" i="26"/>
  <c r="AC76" i="26"/>
  <c r="AC75" i="26"/>
  <c r="AC74" i="26"/>
  <c r="AC73" i="26"/>
  <c r="AC72" i="26"/>
  <c r="AC71" i="26"/>
  <c r="AC70" i="26"/>
  <c r="AC69" i="26"/>
  <c r="AC68" i="26"/>
  <c r="AC67" i="26"/>
  <c r="AC66" i="26"/>
  <c r="AC65" i="26"/>
  <c r="AC64" i="26"/>
  <c r="AC63" i="26"/>
  <c r="AC62" i="26"/>
  <c r="AC61" i="26"/>
  <c r="AC60" i="26"/>
  <c r="AC59" i="26"/>
  <c r="AC58" i="26"/>
  <c r="AC57" i="26"/>
  <c r="AC56" i="26"/>
  <c r="AC55" i="26"/>
  <c r="AC54" i="26"/>
  <c r="AC53" i="26"/>
  <c r="AC52" i="26"/>
  <c r="AC51" i="26"/>
  <c r="AC50" i="26"/>
  <c r="AC49" i="26"/>
  <c r="AC48" i="26"/>
  <c r="AC47" i="26"/>
  <c r="AC46" i="26"/>
  <c r="AC45" i="26"/>
  <c r="AC44" i="26"/>
  <c r="AC43" i="26"/>
  <c r="AE215" i="26"/>
  <c r="AE214" i="26"/>
  <c r="AE213" i="26"/>
  <c r="AE212" i="26"/>
  <c r="AE211" i="26"/>
  <c r="AE210" i="26"/>
  <c r="AE209" i="26"/>
  <c r="AE208" i="26"/>
  <c r="AE207" i="26"/>
  <c r="AE206" i="26"/>
  <c r="AE205" i="26"/>
  <c r="AE204" i="26"/>
  <c r="AE203" i="26"/>
  <c r="AE202" i="26"/>
  <c r="AE201" i="26"/>
  <c r="AE200" i="26"/>
  <c r="AE199" i="26"/>
  <c r="AE198" i="26"/>
  <c r="AE197" i="26"/>
  <c r="AE196" i="26"/>
  <c r="AE195" i="26"/>
  <c r="AE194" i="26"/>
  <c r="AE193" i="26"/>
  <c r="AE192" i="26"/>
  <c r="AE191" i="26"/>
  <c r="AE190" i="26"/>
  <c r="AE189" i="26"/>
  <c r="AE188" i="26"/>
  <c r="AE187" i="26"/>
  <c r="AE186" i="26"/>
  <c r="AE185" i="26"/>
  <c r="AE184" i="26"/>
  <c r="AE183" i="26"/>
  <c r="AE182" i="26"/>
  <c r="AE181" i="26"/>
  <c r="AE180" i="26"/>
  <c r="AE179" i="26"/>
  <c r="AE178" i="26"/>
  <c r="AE177" i="26"/>
  <c r="AE176" i="26"/>
  <c r="AE175" i="26"/>
  <c r="AE174" i="26"/>
  <c r="AE173" i="26"/>
  <c r="AE172" i="26"/>
  <c r="AE171" i="26"/>
  <c r="AE170" i="26"/>
  <c r="AE169" i="26"/>
  <c r="AE168" i="26"/>
  <c r="AE167" i="26"/>
  <c r="AE166" i="26"/>
  <c r="AE165" i="26"/>
  <c r="AE164" i="26"/>
  <c r="AE163" i="26"/>
  <c r="AE162" i="26"/>
  <c r="AE161" i="26"/>
  <c r="AE160" i="26"/>
  <c r="AE159" i="26"/>
  <c r="AE158" i="26"/>
  <c r="AE157" i="26"/>
  <c r="AE156" i="26"/>
  <c r="AE155" i="26"/>
  <c r="AE154" i="26"/>
  <c r="AE153" i="26"/>
  <c r="AE152" i="26"/>
  <c r="AE151" i="26"/>
  <c r="AE150" i="26"/>
  <c r="AE149" i="26"/>
  <c r="AE148" i="26"/>
  <c r="AE147" i="26"/>
  <c r="AE146" i="26"/>
  <c r="AE145" i="26"/>
  <c r="AE144" i="26"/>
  <c r="AE143" i="26"/>
  <c r="AE142" i="26"/>
  <c r="AE141" i="26"/>
  <c r="AE140" i="26"/>
  <c r="AE139" i="26"/>
  <c r="AE138" i="26"/>
  <c r="AE137" i="26"/>
  <c r="AE136" i="26"/>
  <c r="AE135" i="26"/>
  <c r="AE134" i="26"/>
  <c r="AE133" i="26"/>
  <c r="AE132" i="26"/>
  <c r="AE131" i="26"/>
  <c r="AE130" i="26"/>
  <c r="AE129" i="26"/>
  <c r="AE128" i="26"/>
  <c r="AE127" i="26"/>
  <c r="AE126" i="26"/>
  <c r="AE125" i="26"/>
  <c r="AE124" i="26"/>
  <c r="AE123" i="26"/>
  <c r="AE122" i="26"/>
  <c r="AE121" i="26"/>
  <c r="AE120" i="26"/>
  <c r="AE119" i="26"/>
  <c r="AE118" i="26"/>
  <c r="AE117" i="26"/>
  <c r="AE116" i="26"/>
  <c r="AE115" i="26"/>
  <c r="AE114" i="26"/>
  <c r="AE113" i="26"/>
  <c r="AE112" i="26"/>
  <c r="AE111" i="26"/>
  <c r="AE110" i="26"/>
  <c r="AE109" i="26"/>
  <c r="AE108" i="26"/>
  <c r="AE107" i="26"/>
  <c r="AE106" i="26"/>
  <c r="AE105" i="26"/>
  <c r="AE104" i="26"/>
  <c r="AE103" i="26"/>
  <c r="AE102" i="26"/>
  <c r="AE101" i="26"/>
  <c r="AE100" i="26"/>
  <c r="AE99" i="26"/>
  <c r="AE98" i="26"/>
  <c r="AE97" i="26"/>
  <c r="AE96" i="26"/>
  <c r="AE95" i="26"/>
  <c r="AE94" i="26"/>
  <c r="AE93" i="26"/>
  <c r="AE92" i="26"/>
  <c r="AE91" i="26"/>
  <c r="AE90" i="26"/>
  <c r="AE89" i="26"/>
  <c r="AE88" i="26"/>
  <c r="AE87" i="26"/>
  <c r="AE86" i="26"/>
  <c r="AE85" i="26"/>
  <c r="AE84" i="26"/>
  <c r="AE83" i="26"/>
  <c r="AE82" i="26"/>
  <c r="AE81" i="26"/>
  <c r="AE80" i="26"/>
  <c r="AE79" i="26"/>
  <c r="AE78" i="26"/>
  <c r="AE77" i="26"/>
  <c r="AE76" i="26"/>
  <c r="AE75" i="26"/>
  <c r="AE74" i="26"/>
  <c r="AE73" i="26"/>
  <c r="AE72" i="26"/>
  <c r="AE71" i="26"/>
  <c r="AE70" i="26"/>
  <c r="AE69" i="26"/>
  <c r="AE68" i="26"/>
  <c r="AE67" i="26"/>
  <c r="AE66" i="26"/>
  <c r="AE65" i="26"/>
  <c r="AE64" i="26"/>
  <c r="AE63" i="26"/>
  <c r="AE62" i="26"/>
  <c r="AE61" i="26"/>
  <c r="AE60" i="26"/>
  <c r="AE59" i="26"/>
  <c r="AE58" i="26"/>
  <c r="AE57" i="26"/>
  <c r="AE56" i="26"/>
  <c r="AE55" i="26"/>
  <c r="AE54" i="26"/>
  <c r="AE53" i="26"/>
  <c r="AE52" i="26"/>
  <c r="AE51" i="26"/>
  <c r="AE50" i="26"/>
  <c r="AE49" i="26"/>
  <c r="AE48" i="26"/>
  <c r="AE47" i="26"/>
  <c r="AE46" i="26"/>
  <c r="AE45" i="26"/>
  <c r="AE44" i="26"/>
  <c r="AE43" i="26"/>
  <c r="AG215" i="26"/>
  <c r="AG214" i="26"/>
  <c r="AG213" i="26"/>
  <c r="AG212" i="26"/>
  <c r="AG211" i="26"/>
  <c r="AG210" i="26"/>
  <c r="AG209" i="26"/>
  <c r="AG208" i="26"/>
  <c r="AG207" i="26"/>
  <c r="AG206" i="26"/>
  <c r="AG205" i="26"/>
  <c r="AG204" i="26"/>
  <c r="AG203" i="26"/>
  <c r="AG202" i="26"/>
  <c r="AG201" i="26"/>
  <c r="AG200" i="26"/>
  <c r="AG199" i="26"/>
  <c r="AG198" i="26"/>
  <c r="AG197" i="26"/>
  <c r="AG196" i="26"/>
  <c r="AG195" i="26"/>
  <c r="AG194" i="26"/>
  <c r="AG193" i="26"/>
  <c r="AG192" i="26"/>
  <c r="AG191" i="26"/>
  <c r="AG190" i="26"/>
  <c r="AG189" i="26"/>
  <c r="AG188" i="26"/>
  <c r="AG187" i="26"/>
  <c r="AG186" i="26"/>
  <c r="AG185" i="26"/>
  <c r="AG184" i="26"/>
  <c r="AG183" i="26"/>
  <c r="AG182" i="26"/>
  <c r="AG181" i="26"/>
  <c r="AG180" i="26"/>
  <c r="AG179" i="26"/>
  <c r="AG178" i="26"/>
  <c r="AG177" i="26"/>
  <c r="AG176" i="26"/>
  <c r="AG175" i="26"/>
  <c r="AG174" i="26"/>
  <c r="AG173" i="26"/>
  <c r="AG172" i="26"/>
  <c r="AG171" i="26"/>
  <c r="AG170" i="26"/>
  <c r="AG169" i="26"/>
  <c r="AG168" i="26"/>
  <c r="AG167" i="26"/>
  <c r="AG166" i="26"/>
  <c r="AG165" i="26"/>
  <c r="AG164" i="26"/>
  <c r="AG163" i="26"/>
  <c r="AG162" i="26"/>
  <c r="AG161" i="26"/>
  <c r="AG160" i="26"/>
  <c r="AG159" i="26"/>
  <c r="AG158" i="26"/>
  <c r="AG157" i="26"/>
  <c r="AG156" i="26"/>
  <c r="AG155" i="26"/>
  <c r="AG154" i="26"/>
  <c r="AG153" i="26"/>
  <c r="AG152" i="26"/>
  <c r="AG151" i="26"/>
  <c r="AG150" i="26"/>
  <c r="AG149" i="26"/>
  <c r="AG148" i="26"/>
  <c r="AG147" i="26"/>
  <c r="AG146" i="26"/>
  <c r="AG145" i="26"/>
  <c r="AG144" i="26"/>
  <c r="AG143" i="26"/>
  <c r="AG142" i="26"/>
  <c r="AG141" i="26"/>
  <c r="AG140" i="26"/>
  <c r="AG139" i="26"/>
  <c r="AG138" i="26"/>
  <c r="AG137" i="26"/>
  <c r="AG136" i="26"/>
  <c r="AG135" i="26"/>
  <c r="AG134" i="26"/>
  <c r="AG133" i="26"/>
  <c r="AG132" i="26"/>
  <c r="AG131" i="26"/>
  <c r="AG130" i="26"/>
  <c r="AG129" i="26"/>
  <c r="AG128" i="26"/>
  <c r="AG127" i="26"/>
  <c r="AG126" i="26"/>
  <c r="AG125" i="26"/>
  <c r="AG124" i="26"/>
  <c r="AG123" i="26"/>
  <c r="AG122" i="26"/>
  <c r="AG121" i="26"/>
  <c r="AG120" i="26"/>
  <c r="AG119" i="26"/>
  <c r="AG118" i="26"/>
  <c r="AG117" i="26"/>
  <c r="AG116" i="26"/>
  <c r="AG115" i="26"/>
  <c r="AG114" i="26"/>
  <c r="AG113" i="26"/>
  <c r="AG112" i="26"/>
  <c r="AG111" i="26"/>
  <c r="AG110" i="26"/>
  <c r="AG109" i="26"/>
  <c r="AG108" i="26"/>
  <c r="AG107" i="26"/>
  <c r="AG106" i="26"/>
  <c r="AG105" i="26"/>
  <c r="AG104"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AG77" i="26"/>
  <c r="AG76" i="26"/>
  <c r="AG75" i="26"/>
  <c r="AG74" i="26"/>
  <c r="AG73" i="26"/>
  <c r="AG72" i="26"/>
  <c r="AG71" i="26"/>
  <c r="AG70" i="26"/>
  <c r="AG69" i="26"/>
  <c r="AG68" i="26"/>
  <c r="AG67" i="26"/>
  <c r="AG66" i="26"/>
  <c r="AG65" i="26"/>
  <c r="AG64" i="26"/>
  <c r="AG63" i="26"/>
  <c r="AG62" i="26"/>
  <c r="AG61" i="26"/>
  <c r="AG60" i="26"/>
  <c r="AG59" i="26"/>
  <c r="AG58" i="26"/>
  <c r="AG57" i="26"/>
  <c r="AG56" i="26"/>
  <c r="AG55" i="26"/>
  <c r="AG54" i="26"/>
  <c r="AG53" i="26"/>
  <c r="AG52" i="26"/>
  <c r="AG51" i="26"/>
  <c r="AG50" i="26"/>
  <c r="AG49" i="26"/>
  <c r="AG48" i="26"/>
  <c r="AG47" i="26"/>
  <c r="AG46" i="26"/>
  <c r="AG45" i="26"/>
  <c r="AG44" i="26"/>
  <c r="AG43" i="26"/>
  <c r="AI215" i="26"/>
  <c r="AI214" i="26"/>
  <c r="AI213" i="26"/>
  <c r="AI212" i="26"/>
  <c r="AI211" i="26"/>
  <c r="AI210" i="26"/>
  <c r="AI209" i="26"/>
  <c r="AI208" i="26"/>
  <c r="AI207" i="26"/>
  <c r="AI206" i="26"/>
  <c r="AI205" i="26"/>
  <c r="AI204" i="26"/>
  <c r="AI203" i="26"/>
  <c r="AI202" i="26"/>
  <c r="AI201" i="26"/>
  <c r="AI200" i="26"/>
  <c r="AI199" i="26"/>
  <c r="AI198" i="26"/>
  <c r="AI197" i="26"/>
  <c r="AI196" i="26"/>
  <c r="AI195" i="26"/>
  <c r="AI194" i="26"/>
  <c r="AI193" i="26"/>
  <c r="AI192" i="26"/>
  <c r="AI191" i="26"/>
  <c r="AI190" i="26"/>
  <c r="AI189" i="26"/>
  <c r="AI188" i="26"/>
  <c r="AI187" i="26"/>
  <c r="AI186" i="26"/>
  <c r="AI185" i="26"/>
  <c r="AI184" i="26"/>
  <c r="AI183" i="26"/>
  <c r="AI182" i="26"/>
  <c r="AI181" i="26"/>
  <c r="AI180" i="26"/>
  <c r="AI179" i="26"/>
  <c r="AI178" i="26"/>
  <c r="AI177" i="26"/>
  <c r="AI176" i="26"/>
  <c r="AI175" i="26"/>
  <c r="AI174" i="26"/>
  <c r="AI173" i="26"/>
  <c r="AI172" i="26"/>
  <c r="AI171" i="26"/>
  <c r="AI170" i="26"/>
  <c r="AI169" i="26"/>
  <c r="AI168" i="26"/>
  <c r="AI167" i="26"/>
  <c r="AI166" i="26"/>
  <c r="AI165" i="26"/>
  <c r="AI164" i="26"/>
  <c r="AI163" i="26"/>
  <c r="AI162" i="26"/>
  <c r="AI161" i="26"/>
  <c r="AI160" i="26"/>
  <c r="AI159" i="26"/>
  <c r="AI158" i="26"/>
  <c r="AI157" i="26"/>
  <c r="AI156" i="26"/>
  <c r="AI155" i="26"/>
  <c r="AI154" i="26"/>
  <c r="AI153" i="26"/>
  <c r="AI152" i="26"/>
  <c r="AI151" i="26"/>
  <c r="AI150" i="26"/>
  <c r="AI149" i="26"/>
  <c r="AI148" i="26"/>
  <c r="AI147" i="26"/>
  <c r="AI146" i="26"/>
  <c r="AI145" i="26"/>
  <c r="AI144" i="26"/>
  <c r="AI143" i="26"/>
  <c r="AI142" i="26"/>
  <c r="AI141" i="26"/>
  <c r="AI140" i="26"/>
  <c r="AI139" i="26"/>
  <c r="AI138" i="26"/>
  <c r="AI137" i="26"/>
  <c r="AI136" i="26"/>
  <c r="AI135" i="26"/>
  <c r="AI134" i="26"/>
  <c r="AI133" i="26"/>
  <c r="AI132" i="26"/>
  <c r="AI131" i="26"/>
  <c r="AI130" i="26"/>
  <c r="AI129" i="26"/>
  <c r="AI128" i="26"/>
  <c r="AI127" i="26"/>
  <c r="AI126" i="26"/>
  <c r="AI125" i="26"/>
  <c r="AI124" i="26"/>
  <c r="AI123" i="26"/>
  <c r="AI122" i="26"/>
  <c r="AI121" i="26"/>
  <c r="AI120" i="26"/>
  <c r="AI119" i="26"/>
  <c r="AI118" i="26"/>
  <c r="AI117" i="26"/>
  <c r="AI116" i="26"/>
  <c r="AI115" i="26"/>
  <c r="AI114" i="26"/>
  <c r="AI113" i="26"/>
  <c r="AI112" i="26"/>
  <c r="AI111" i="26"/>
  <c r="AI110" i="26"/>
  <c r="AI109" i="26"/>
  <c r="AI108" i="26"/>
  <c r="AI107" i="26"/>
  <c r="AI106" i="26"/>
  <c r="AI105" i="26"/>
  <c r="AI104" i="26"/>
  <c r="AI103" i="26"/>
  <c r="AI102" i="26"/>
  <c r="AI101" i="26"/>
  <c r="AI100" i="26"/>
  <c r="AI99" i="26"/>
  <c r="AI98" i="26"/>
  <c r="AI97" i="26"/>
  <c r="AI96" i="26"/>
  <c r="AI95" i="26"/>
  <c r="AI94" i="26"/>
  <c r="AI93" i="26"/>
  <c r="AI92" i="26"/>
  <c r="AI91" i="26"/>
  <c r="AI90" i="26"/>
  <c r="AI89" i="26"/>
  <c r="AI88" i="26"/>
  <c r="AI87" i="26"/>
  <c r="AI86" i="26"/>
  <c r="AI85" i="26"/>
  <c r="AI84" i="26"/>
  <c r="AI83" i="26"/>
  <c r="AI82" i="26"/>
  <c r="AI81" i="26"/>
  <c r="AI80" i="26"/>
  <c r="AI79" i="26"/>
  <c r="AI78" i="26"/>
  <c r="AI77" i="26"/>
  <c r="AI76" i="26"/>
  <c r="AI75" i="26"/>
  <c r="AI74" i="26"/>
  <c r="AI73" i="26"/>
  <c r="AI72" i="26"/>
  <c r="AI71" i="26"/>
  <c r="AI70" i="26"/>
  <c r="AI69" i="26"/>
  <c r="AI68" i="26"/>
  <c r="AI67" i="26"/>
  <c r="AI66" i="26"/>
  <c r="AI65" i="26"/>
  <c r="AI64" i="26"/>
  <c r="AI63" i="26"/>
  <c r="AI62" i="26"/>
  <c r="AI61" i="26"/>
  <c r="AI60" i="26"/>
  <c r="AI59" i="26"/>
  <c r="AI58" i="26"/>
  <c r="AI57" i="26"/>
  <c r="AI56" i="26"/>
  <c r="AI55" i="26"/>
  <c r="AI54" i="26"/>
  <c r="AI53" i="26"/>
  <c r="AI52" i="26"/>
  <c r="AI51" i="26"/>
  <c r="AI50" i="26"/>
  <c r="AI49" i="26"/>
  <c r="AI48" i="26"/>
  <c r="AI47" i="26"/>
  <c r="AI46" i="26"/>
  <c r="AI45" i="26"/>
  <c r="AI44" i="26"/>
  <c r="AI43" i="26"/>
  <c r="AI42" i="26"/>
  <c r="AK215" i="26"/>
  <c r="AK214" i="26"/>
  <c r="AK213" i="26"/>
  <c r="AK212" i="26"/>
  <c r="AK211" i="26"/>
  <c r="AK210" i="26"/>
  <c r="AK209" i="26"/>
  <c r="AK208" i="26"/>
  <c r="AK207" i="26"/>
  <c r="AK206" i="26"/>
  <c r="AK205" i="26"/>
  <c r="AK204" i="26"/>
  <c r="AK203" i="26"/>
  <c r="AK202" i="26"/>
  <c r="AK201" i="26"/>
  <c r="AK200" i="26"/>
  <c r="AK199" i="26"/>
  <c r="AK198" i="26"/>
  <c r="AK197" i="26"/>
  <c r="AK196" i="26"/>
  <c r="AK195" i="26"/>
  <c r="AK194" i="26"/>
  <c r="AK193" i="26"/>
  <c r="AK192" i="26"/>
  <c r="AK191" i="26"/>
  <c r="AK190" i="26"/>
  <c r="AK189" i="26"/>
  <c r="AK188" i="26"/>
  <c r="AK187" i="26"/>
  <c r="AK186" i="26"/>
  <c r="AK185" i="26"/>
  <c r="AK184" i="26"/>
  <c r="AK183" i="26"/>
  <c r="AK182" i="26"/>
  <c r="AK181" i="26"/>
  <c r="AK180" i="26"/>
  <c r="AK179" i="26"/>
  <c r="AK178" i="26"/>
  <c r="AK177" i="26"/>
  <c r="AK176" i="26"/>
  <c r="AK175" i="26"/>
  <c r="AK174" i="26"/>
  <c r="AK173" i="26"/>
  <c r="AK172" i="26"/>
  <c r="AK171" i="26"/>
  <c r="AK170" i="26"/>
  <c r="AK169" i="26"/>
  <c r="AK168" i="26"/>
  <c r="AK167" i="26"/>
  <c r="AK166" i="26"/>
  <c r="AK165" i="26"/>
  <c r="AK164" i="26"/>
  <c r="AK163" i="26"/>
  <c r="AK162" i="26"/>
  <c r="AK161" i="26"/>
  <c r="AK160" i="26"/>
  <c r="AK159" i="26"/>
  <c r="AK158" i="26"/>
  <c r="AK157" i="26"/>
  <c r="AK156" i="26"/>
  <c r="AK155" i="26"/>
  <c r="AK154" i="26"/>
  <c r="AK153" i="26"/>
  <c r="AK152" i="26"/>
  <c r="AK151" i="26"/>
  <c r="AK150" i="26"/>
  <c r="AK149" i="26"/>
  <c r="AK148" i="26"/>
  <c r="AK147" i="26"/>
  <c r="AK146" i="26"/>
  <c r="AK145" i="26"/>
  <c r="AK144" i="26"/>
  <c r="AK143" i="26"/>
  <c r="AK142" i="26"/>
  <c r="AK141" i="26"/>
  <c r="AK140" i="26"/>
  <c r="AK139" i="26"/>
  <c r="AK138" i="26"/>
  <c r="AK137" i="26"/>
  <c r="AK136" i="26"/>
  <c r="AK135" i="26"/>
  <c r="AK134" i="26"/>
  <c r="AK133" i="26"/>
  <c r="AK132" i="26"/>
  <c r="AK131" i="26"/>
  <c r="AK130" i="26"/>
  <c r="AK129" i="26"/>
  <c r="AK128" i="26"/>
  <c r="AK127" i="26"/>
  <c r="AK126" i="26"/>
  <c r="AK125" i="26"/>
  <c r="AK124" i="26"/>
  <c r="AK123" i="26"/>
  <c r="AK122" i="26"/>
  <c r="AK121" i="26"/>
  <c r="AK120" i="26"/>
  <c r="AK119" i="26"/>
  <c r="AK118" i="26"/>
  <c r="AK117" i="26"/>
  <c r="AK116" i="26"/>
  <c r="AK115" i="26"/>
  <c r="AK114" i="26"/>
  <c r="AK113" i="26"/>
  <c r="AK112" i="26"/>
  <c r="AK111" i="26"/>
  <c r="AK110" i="26"/>
  <c r="AK109" i="26"/>
  <c r="AK108" i="26"/>
  <c r="AK107" i="26"/>
  <c r="AK106" i="26"/>
  <c r="AK105" i="26"/>
  <c r="AK104" i="26"/>
  <c r="AK103" i="26"/>
  <c r="AK102" i="26"/>
  <c r="AK101" i="26"/>
  <c r="AK100" i="26"/>
  <c r="AK99" i="26"/>
  <c r="AK98" i="26"/>
  <c r="AK97" i="26"/>
  <c r="AK96" i="26"/>
  <c r="AK95" i="26"/>
  <c r="AK94" i="26"/>
  <c r="AK93" i="26"/>
  <c r="AK92" i="26"/>
  <c r="AK91" i="26"/>
  <c r="AK90" i="26"/>
  <c r="AK89" i="26"/>
  <c r="AK88" i="26"/>
  <c r="AK87" i="26"/>
  <c r="AK86" i="26"/>
  <c r="AK85" i="26"/>
  <c r="AK84" i="26"/>
  <c r="AK83" i="26"/>
  <c r="AK82" i="26"/>
  <c r="AK81" i="26"/>
  <c r="AK80" i="26"/>
  <c r="AK79" i="26"/>
  <c r="AK78" i="26"/>
  <c r="AK77" i="26"/>
  <c r="AK76" i="26"/>
  <c r="AK75" i="26"/>
  <c r="AK74" i="26"/>
  <c r="AK73" i="26"/>
  <c r="AK72" i="26"/>
  <c r="AK71" i="26"/>
  <c r="AK70" i="26"/>
  <c r="AK69" i="26"/>
  <c r="AK68" i="26"/>
  <c r="AK67" i="26"/>
  <c r="AK66" i="26"/>
  <c r="AK65" i="26"/>
  <c r="AK64" i="26"/>
  <c r="AK63" i="26"/>
  <c r="AK62" i="26"/>
  <c r="AK61" i="26"/>
  <c r="AK60" i="26"/>
  <c r="AK59" i="26"/>
  <c r="AK58" i="26"/>
  <c r="AK57" i="26"/>
  <c r="AK56" i="26"/>
  <c r="AK55" i="26"/>
  <c r="AK54" i="26"/>
  <c r="AK53" i="26"/>
  <c r="AK52" i="26"/>
  <c r="AK51" i="26"/>
  <c r="AK50" i="26"/>
  <c r="AK49" i="26"/>
  <c r="AK48" i="26"/>
  <c r="AK47" i="26"/>
  <c r="AK46" i="26"/>
  <c r="AK45" i="26"/>
  <c r="AK44" i="26"/>
  <c r="AK43" i="26"/>
  <c r="AK42" i="26"/>
  <c r="AM215" i="26"/>
  <c r="AM214" i="26"/>
  <c r="AM213" i="26"/>
  <c r="AM212" i="26"/>
  <c r="AM211" i="26"/>
  <c r="AM210" i="26"/>
  <c r="AM209" i="26"/>
  <c r="AM208" i="26"/>
  <c r="AM207" i="26"/>
  <c r="AM206" i="26"/>
  <c r="AM205" i="26"/>
  <c r="AM204" i="26"/>
  <c r="AM203" i="26"/>
  <c r="AM202" i="26"/>
  <c r="AM201" i="26"/>
  <c r="AM200" i="26"/>
  <c r="AM199" i="26"/>
  <c r="AM198" i="26"/>
  <c r="AM197" i="26"/>
  <c r="AM196" i="26"/>
  <c r="AM195" i="26"/>
  <c r="AM194" i="26"/>
  <c r="AM193" i="26"/>
  <c r="AM192" i="26"/>
  <c r="AM191" i="26"/>
  <c r="AM190" i="26"/>
  <c r="AM189" i="26"/>
  <c r="AM188" i="26"/>
  <c r="AM187" i="26"/>
  <c r="AM186" i="26"/>
  <c r="AM185" i="26"/>
  <c r="AM184" i="26"/>
  <c r="AM183" i="26"/>
  <c r="AM182" i="26"/>
  <c r="AM181" i="26"/>
  <c r="AM180" i="26"/>
  <c r="AM179" i="26"/>
  <c r="AM178" i="26"/>
  <c r="AM177" i="26"/>
  <c r="AM176" i="26"/>
  <c r="AM175" i="26"/>
  <c r="AM174" i="26"/>
  <c r="AM173" i="26"/>
  <c r="AM172" i="26"/>
  <c r="AM171" i="26"/>
  <c r="AM170" i="26"/>
  <c r="AM169" i="26"/>
  <c r="AM168" i="26"/>
  <c r="AM167" i="26"/>
  <c r="AM166" i="26"/>
  <c r="AM165" i="26"/>
  <c r="AM164" i="26"/>
  <c r="AM163" i="26"/>
  <c r="AM162" i="26"/>
  <c r="AM161" i="26"/>
  <c r="AM160" i="26"/>
  <c r="AM159" i="26"/>
  <c r="AM158" i="26"/>
  <c r="AM157" i="26"/>
  <c r="AM156" i="26"/>
  <c r="AM155" i="26"/>
  <c r="AM154" i="26"/>
  <c r="AM153" i="26"/>
  <c r="AM152" i="26"/>
  <c r="AM151" i="26"/>
  <c r="AM150" i="26"/>
  <c r="AM149" i="26"/>
  <c r="AM148" i="26"/>
  <c r="AM147" i="26"/>
  <c r="AM146" i="26"/>
  <c r="AM145" i="26"/>
  <c r="AM144" i="26"/>
  <c r="AM143" i="26"/>
  <c r="AM142" i="26"/>
  <c r="AM141" i="26"/>
  <c r="AM140" i="26"/>
  <c r="AM139" i="26"/>
  <c r="AM138" i="26"/>
  <c r="AM137" i="26"/>
  <c r="AM136" i="26"/>
  <c r="AM135" i="26"/>
  <c r="AM134" i="26"/>
  <c r="AM133" i="26"/>
  <c r="AM132" i="26"/>
  <c r="AM131" i="26"/>
  <c r="AM130" i="26"/>
  <c r="AM129" i="26"/>
  <c r="AM128" i="26"/>
  <c r="AM127" i="26"/>
  <c r="AM126" i="26"/>
  <c r="AM125" i="26"/>
  <c r="AM124" i="26"/>
  <c r="AM123" i="26"/>
  <c r="AM122" i="26"/>
  <c r="AM121" i="26"/>
  <c r="AM120" i="26"/>
  <c r="AM119" i="26"/>
  <c r="AM118" i="26"/>
  <c r="AM117" i="26"/>
  <c r="AM116" i="26"/>
  <c r="AM115" i="26"/>
  <c r="AM114" i="26"/>
  <c r="AM113" i="26"/>
  <c r="AM112" i="26"/>
  <c r="AM111" i="26"/>
  <c r="AM110" i="26"/>
  <c r="AM109" i="26"/>
  <c r="AM108" i="26"/>
  <c r="AM107" i="26"/>
  <c r="AM106" i="26"/>
  <c r="AM105" i="26"/>
  <c r="AM104" i="26"/>
  <c r="AM103" i="26"/>
  <c r="AM102" i="26"/>
  <c r="AM101" i="26"/>
  <c r="AM100" i="26"/>
  <c r="AM99" i="26"/>
  <c r="AM98" i="26"/>
  <c r="AM97" i="26"/>
  <c r="AM96" i="26"/>
  <c r="AM95" i="26"/>
  <c r="AM94" i="26"/>
  <c r="AM93" i="26"/>
  <c r="AM92" i="26"/>
  <c r="AM91" i="26"/>
  <c r="AM90" i="26"/>
  <c r="AM89" i="26"/>
  <c r="AM88" i="26"/>
  <c r="AM87" i="26"/>
  <c r="AM86" i="26"/>
  <c r="AM85" i="26"/>
  <c r="AM84" i="26"/>
  <c r="AM83" i="26"/>
  <c r="AM82" i="26"/>
  <c r="AM81" i="26"/>
  <c r="AM80" i="26"/>
  <c r="AM79" i="26"/>
  <c r="AM78" i="26"/>
  <c r="AM77" i="26"/>
  <c r="AM76" i="26"/>
  <c r="AM75" i="26"/>
  <c r="AM74" i="26"/>
  <c r="AM73" i="26"/>
  <c r="AM72" i="26"/>
  <c r="AM71" i="26"/>
  <c r="AM70" i="26"/>
  <c r="AM69" i="26"/>
  <c r="AM68" i="26"/>
  <c r="AM67" i="26"/>
  <c r="AM66" i="26"/>
  <c r="AM65" i="26"/>
  <c r="AM64" i="26"/>
  <c r="AM63" i="26"/>
  <c r="AM62" i="26"/>
  <c r="AM61" i="26"/>
  <c r="AM60" i="26"/>
  <c r="AM59" i="26"/>
  <c r="AM58" i="26"/>
  <c r="AM57" i="26"/>
  <c r="AM56" i="26"/>
  <c r="AM55" i="26"/>
  <c r="AM54" i="26"/>
  <c r="AM53" i="26"/>
  <c r="AM52" i="26"/>
  <c r="AM51" i="26"/>
  <c r="AM50" i="26"/>
  <c r="AM49" i="26"/>
  <c r="AM48" i="26"/>
  <c r="AM47" i="26"/>
  <c r="AM46" i="26"/>
  <c r="AM45" i="26"/>
  <c r="AM44" i="26"/>
  <c r="AM43" i="26"/>
  <c r="AM42" i="26"/>
  <c r="AO215" i="26"/>
  <c r="AO214" i="26"/>
  <c r="AO213" i="26"/>
  <c r="AO212" i="26"/>
  <c r="AO211" i="26"/>
  <c r="AO210" i="26"/>
  <c r="AO209" i="26"/>
  <c r="AO208" i="26"/>
  <c r="AO207" i="26"/>
  <c r="AO206" i="26"/>
  <c r="AO205" i="26"/>
  <c r="AO204" i="26"/>
  <c r="AO203" i="26"/>
  <c r="AO202" i="26"/>
  <c r="AO201" i="26"/>
  <c r="AO200" i="26"/>
  <c r="AO199" i="26"/>
  <c r="AO198" i="26"/>
  <c r="AO197" i="26"/>
  <c r="AO196" i="26"/>
  <c r="AO195" i="26"/>
  <c r="AO194" i="26"/>
  <c r="AO193" i="26"/>
  <c r="AO192" i="26"/>
  <c r="AO191" i="26"/>
  <c r="AO190" i="26"/>
  <c r="AO189" i="26"/>
  <c r="AO188" i="26"/>
  <c r="AO187" i="26"/>
  <c r="AO186" i="26"/>
  <c r="AO185" i="26"/>
  <c r="AO184" i="26"/>
  <c r="AO183" i="26"/>
  <c r="AO182" i="26"/>
  <c r="AO181" i="26"/>
  <c r="AO180" i="26"/>
  <c r="AO179" i="26"/>
  <c r="AO178" i="26"/>
  <c r="AO177" i="26"/>
  <c r="AO176" i="26"/>
  <c r="AO175" i="26"/>
  <c r="AO174" i="26"/>
  <c r="AO173" i="26"/>
  <c r="AO172" i="26"/>
  <c r="AO171" i="26"/>
  <c r="AO170" i="26"/>
  <c r="AO169" i="26"/>
  <c r="AO168" i="26"/>
  <c r="AO167" i="26"/>
  <c r="AO166" i="26"/>
  <c r="AO165" i="26"/>
  <c r="AO164" i="26"/>
  <c r="AO163" i="26"/>
  <c r="AO162" i="26"/>
  <c r="AO161" i="26"/>
  <c r="AO160" i="26"/>
  <c r="AO159" i="26"/>
  <c r="AO158" i="26"/>
  <c r="AO157" i="26"/>
  <c r="AO156" i="26"/>
  <c r="AO155" i="26"/>
  <c r="AO154" i="26"/>
  <c r="AO153" i="26"/>
  <c r="AO152" i="26"/>
  <c r="AO151" i="26"/>
  <c r="AO150" i="26"/>
  <c r="AO149" i="26"/>
  <c r="AO148" i="26"/>
  <c r="AO147" i="26"/>
  <c r="AO146" i="26"/>
  <c r="AO145" i="26"/>
  <c r="AO144" i="26"/>
  <c r="AO143" i="26"/>
  <c r="AO142" i="26"/>
  <c r="AO141" i="26"/>
  <c r="AO140" i="26"/>
  <c r="AO139" i="26"/>
  <c r="AO138" i="26"/>
  <c r="AO137" i="26"/>
  <c r="AO136" i="26"/>
  <c r="AO135" i="26"/>
  <c r="AO134" i="26"/>
  <c r="AO133" i="26"/>
  <c r="AO132" i="26"/>
  <c r="AO131" i="26"/>
  <c r="AO130" i="26"/>
  <c r="AO129" i="26"/>
  <c r="AO128" i="26"/>
  <c r="AO127" i="26"/>
  <c r="AO126" i="26"/>
  <c r="AO125" i="26"/>
  <c r="AO124" i="26"/>
  <c r="AO123" i="26"/>
  <c r="AO122" i="26"/>
  <c r="AO121" i="26"/>
  <c r="AO120" i="26"/>
  <c r="AO119" i="26"/>
  <c r="AO118" i="26"/>
  <c r="AO117" i="26"/>
  <c r="AO116" i="26"/>
  <c r="AO115" i="26"/>
  <c r="AO114" i="26"/>
  <c r="AO113" i="26"/>
  <c r="AO112" i="26"/>
  <c r="AO111" i="26"/>
  <c r="AO110" i="26"/>
  <c r="AO109" i="26"/>
  <c r="AO108" i="26"/>
  <c r="AO107" i="26"/>
  <c r="AO106" i="26"/>
  <c r="AO105" i="26"/>
  <c r="AO104" i="26"/>
  <c r="AO103" i="26"/>
  <c r="AO102" i="26"/>
  <c r="AO101" i="26"/>
  <c r="AO100" i="26"/>
  <c r="AO99" i="26"/>
  <c r="AO98" i="26"/>
  <c r="AO97" i="26"/>
  <c r="AO96" i="26"/>
  <c r="AO95" i="26"/>
  <c r="AO94" i="26"/>
  <c r="AO93" i="26"/>
  <c r="AO92" i="26"/>
  <c r="AO91" i="26"/>
  <c r="AO90" i="26"/>
  <c r="AO89" i="26"/>
  <c r="AO88" i="26"/>
  <c r="AO87" i="26"/>
  <c r="AO86" i="26"/>
  <c r="AO85" i="26"/>
  <c r="AO84" i="26"/>
  <c r="AO83" i="26"/>
  <c r="AO82" i="26"/>
  <c r="AO81" i="26"/>
  <c r="AO80" i="26"/>
  <c r="AO79" i="26"/>
  <c r="AO78" i="26"/>
  <c r="AO77" i="26"/>
  <c r="AO76" i="26"/>
  <c r="AO75" i="26"/>
  <c r="AO74" i="26"/>
  <c r="AO73" i="26"/>
  <c r="AO72" i="26"/>
  <c r="AO71" i="26"/>
  <c r="AO70" i="26"/>
  <c r="AO69" i="26"/>
  <c r="AO68" i="26"/>
  <c r="AO67" i="26"/>
  <c r="AO66" i="26"/>
  <c r="AO65" i="26"/>
  <c r="AO64" i="26"/>
  <c r="AO63" i="26"/>
  <c r="AO62" i="26"/>
  <c r="AO61" i="26"/>
  <c r="AO60" i="26"/>
  <c r="AO59" i="26"/>
  <c r="AO58" i="26"/>
  <c r="AO57" i="26"/>
  <c r="AO56" i="26"/>
  <c r="AO55" i="26"/>
  <c r="AO54" i="26"/>
  <c r="AO53" i="26"/>
  <c r="AO52" i="26"/>
  <c r="AO51" i="26"/>
  <c r="AO50" i="26"/>
  <c r="AO49" i="26"/>
  <c r="AO48" i="26"/>
  <c r="AO47" i="26"/>
  <c r="AO46" i="26"/>
  <c r="AO45" i="26"/>
  <c r="AO44" i="26"/>
  <c r="AO43" i="26"/>
  <c r="AO42" i="26"/>
  <c r="AC16" i="26"/>
  <c r="AE16" i="26"/>
  <c r="AG16" i="26"/>
  <c r="AI16" i="26"/>
  <c r="AK16" i="26"/>
  <c r="AM16" i="26"/>
  <c r="AO16" i="26"/>
  <c r="AC17" i="26"/>
  <c r="AE17" i="26"/>
  <c r="AG17" i="26"/>
  <c r="AI17" i="26"/>
  <c r="AK17" i="26"/>
  <c r="AM17" i="26"/>
  <c r="AO17" i="26"/>
  <c r="AC18" i="26"/>
  <c r="AE18" i="26"/>
  <c r="AG18" i="26"/>
  <c r="AI18" i="26"/>
  <c r="AK18" i="26"/>
  <c r="AM18" i="26"/>
  <c r="AO18" i="26"/>
  <c r="AC19" i="26"/>
  <c r="AE19" i="26"/>
  <c r="AG19" i="26"/>
  <c r="AI19" i="26"/>
  <c r="AK19" i="26"/>
  <c r="AM19" i="26"/>
  <c r="AO19" i="26"/>
  <c r="AC20" i="26"/>
  <c r="AE20" i="26"/>
  <c r="AG20" i="26"/>
  <c r="AI20" i="26"/>
  <c r="AK20" i="26"/>
  <c r="AM20" i="26"/>
  <c r="AO20" i="26"/>
  <c r="AC21" i="26"/>
  <c r="AE21" i="26"/>
  <c r="AG21" i="26"/>
  <c r="AI21" i="26"/>
  <c r="AK21" i="26"/>
  <c r="AM21" i="26"/>
  <c r="AO21" i="26"/>
  <c r="AC22" i="26"/>
  <c r="AE22" i="26"/>
  <c r="AG22" i="26"/>
  <c r="AI22" i="26"/>
  <c r="AK22" i="26"/>
  <c r="AM22" i="26"/>
  <c r="AO22" i="26"/>
  <c r="AC23" i="26"/>
  <c r="AE23" i="26"/>
  <c r="AG23" i="26"/>
  <c r="AI23" i="26"/>
  <c r="AK23" i="26"/>
  <c r="AM23" i="26"/>
  <c r="AO23" i="26"/>
  <c r="AC24" i="26"/>
  <c r="AE24" i="26"/>
  <c r="AG24" i="26"/>
  <c r="AI24" i="26"/>
  <c r="AK24" i="26"/>
  <c r="AM24" i="26"/>
  <c r="AO24" i="26"/>
  <c r="AC25" i="26"/>
  <c r="AE25" i="26"/>
  <c r="AG25" i="26"/>
  <c r="AI25" i="26"/>
  <c r="AK25" i="26"/>
  <c r="AM25" i="26"/>
  <c r="AO25" i="26"/>
  <c r="AC26" i="26"/>
  <c r="AE26" i="26"/>
  <c r="AG26" i="26"/>
  <c r="AI26" i="26"/>
  <c r="AK26" i="26"/>
  <c r="AM26" i="26"/>
  <c r="AO26" i="26"/>
  <c r="AC27" i="26"/>
  <c r="AE27" i="26"/>
  <c r="AG27" i="26"/>
  <c r="AI27" i="26"/>
  <c r="AK27" i="26"/>
  <c r="AM27" i="26"/>
  <c r="AO27" i="26"/>
  <c r="AC28" i="26"/>
  <c r="AE28" i="26"/>
  <c r="AG28" i="26"/>
  <c r="AI28" i="26"/>
  <c r="AK28" i="26"/>
  <c r="AM28" i="26"/>
  <c r="AO28" i="26"/>
  <c r="AC29" i="26"/>
  <c r="AE29" i="26"/>
  <c r="AG29" i="26"/>
  <c r="AI29" i="26"/>
  <c r="AK29" i="26"/>
  <c r="AM29" i="26"/>
  <c r="AO29" i="26"/>
  <c r="AC30" i="26"/>
  <c r="AE30" i="26"/>
  <c r="AG30" i="26"/>
  <c r="AI30" i="26"/>
  <c r="AK30" i="26"/>
  <c r="AM30" i="26"/>
  <c r="AO30" i="26"/>
  <c r="AC31" i="26"/>
  <c r="AE31" i="26"/>
  <c r="AG31" i="26"/>
  <c r="AI31" i="26"/>
  <c r="AK31" i="26"/>
  <c r="AM31" i="26"/>
  <c r="AO31" i="26"/>
  <c r="AC32" i="26"/>
  <c r="AE32" i="26"/>
  <c r="AG32" i="26"/>
  <c r="AI32" i="26"/>
  <c r="AK32" i="26"/>
  <c r="AM32" i="26"/>
  <c r="AO32" i="26"/>
  <c r="AC33" i="26"/>
  <c r="AE33" i="26"/>
  <c r="AG33" i="26"/>
  <c r="AI33" i="26"/>
  <c r="AK33" i="26"/>
  <c r="AM33" i="26"/>
  <c r="AO33" i="26"/>
  <c r="AC34" i="26"/>
  <c r="AE34" i="26"/>
  <c r="AG34" i="26"/>
  <c r="AI34" i="26"/>
  <c r="AK34" i="26"/>
  <c r="AM34" i="26"/>
  <c r="AO34" i="26"/>
  <c r="AC35" i="26"/>
  <c r="AE35" i="26"/>
  <c r="AG35" i="26"/>
  <c r="AI35" i="26"/>
  <c r="AK35" i="26"/>
  <c r="AM35" i="26"/>
  <c r="AO35" i="26"/>
  <c r="AC36" i="26"/>
  <c r="AE36" i="26"/>
  <c r="AG36" i="26"/>
  <c r="AI36" i="26"/>
  <c r="AK36" i="26"/>
  <c r="AM36" i="26"/>
  <c r="AO36" i="26"/>
  <c r="AC37" i="26"/>
  <c r="AE37" i="26"/>
  <c r="AG37" i="26"/>
  <c r="AI37" i="26"/>
  <c r="AK37" i="26"/>
  <c r="AM37" i="26"/>
  <c r="AO37" i="26"/>
  <c r="AC38" i="26"/>
  <c r="AE38" i="26"/>
  <c r="AG38" i="26"/>
  <c r="AI38" i="26"/>
  <c r="AK38" i="26"/>
  <c r="AM38" i="26"/>
  <c r="AO38" i="26"/>
  <c r="AC39" i="26"/>
  <c r="AE39" i="26"/>
  <c r="AG39" i="26"/>
  <c r="AI39" i="26"/>
  <c r="AK39" i="26"/>
  <c r="AM39" i="26"/>
  <c r="AO39" i="26"/>
  <c r="AC40" i="26"/>
  <c r="AE40" i="26"/>
  <c r="AG40" i="26"/>
  <c r="AI40" i="26"/>
  <c r="AK40" i="26"/>
  <c r="AM40" i="26"/>
  <c r="AO40" i="26"/>
  <c r="AC41" i="26"/>
  <c r="AE41" i="26"/>
  <c r="AG41" i="26"/>
  <c r="AI41" i="26"/>
  <c r="AK41" i="26"/>
  <c r="AM41" i="26"/>
  <c r="AO41" i="26"/>
  <c r="AC42" i="26"/>
  <c r="AE42" i="26"/>
  <c r="AG42" i="26"/>
  <c r="AC215" i="25"/>
  <c r="AC214" i="25"/>
  <c r="AC213" i="25"/>
  <c r="AC212" i="25"/>
  <c r="AC211" i="25"/>
  <c r="AC210" i="25"/>
  <c r="AC209" i="25"/>
  <c r="AC208" i="25"/>
  <c r="AC207" i="25"/>
  <c r="AC206" i="25"/>
  <c r="AC205" i="25"/>
  <c r="AC204" i="25"/>
  <c r="AC203" i="25"/>
  <c r="AC202" i="25"/>
  <c r="AC201" i="25"/>
  <c r="AC200" i="25"/>
  <c r="AC199" i="25"/>
  <c r="AC198" i="25"/>
  <c r="AC197" i="25"/>
  <c r="AC196" i="25"/>
  <c r="AC195" i="25"/>
  <c r="AC194" i="25"/>
  <c r="AC193" i="25"/>
  <c r="AC192" i="25"/>
  <c r="AC191" i="25"/>
  <c r="AC190" i="25"/>
  <c r="AC189" i="25"/>
  <c r="AC188" i="25"/>
  <c r="AC187" i="25"/>
  <c r="AC186" i="25"/>
  <c r="AC185" i="25"/>
  <c r="AC184" i="25"/>
  <c r="AC183" i="25"/>
  <c r="AC182" i="25"/>
  <c r="AC181" i="25"/>
  <c r="AC180" i="25"/>
  <c r="AC179" i="25"/>
  <c r="AC178" i="25"/>
  <c r="AC177" i="25"/>
  <c r="AC176" i="25"/>
  <c r="AC175" i="25"/>
  <c r="AC174" i="25"/>
  <c r="AC173" i="25"/>
  <c r="AC172" i="25"/>
  <c r="AC171" i="25"/>
  <c r="AC170" i="25"/>
  <c r="AC169" i="25"/>
  <c r="AC168" i="25"/>
  <c r="AC167" i="25"/>
  <c r="AC166" i="25"/>
  <c r="AC165" i="25"/>
  <c r="AC164" i="25"/>
  <c r="AC163" i="25"/>
  <c r="AC162" i="25"/>
  <c r="AC161" i="25"/>
  <c r="AC160" i="25"/>
  <c r="AC159" i="25"/>
  <c r="AC158" i="25"/>
  <c r="AC157" i="25"/>
  <c r="AC156" i="25"/>
  <c r="AC155" i="25"/>
  <c r="AC154" i="25"/>
  <c r="AC153" i="25"/>
  <c r="AC152" i="25"/>
  <c r="AC151" i="25"/>
  <c r="AC150" i="25"/>
  <c r="AC149" i="25"/>
  <c r="AC148" i="25"/>
  <c r="AC147" i="25"/>
  <c r="AC146" i="25"/>
  <c r="AC145" i="25"/>
  <c r="AC144" i="25"/>
  <c r="AC143" i="25"/>
  <c r="AC142" i="25"/>
  <c r="AC141" i="25"/>
  <c r="AC140" i="25"/>
  <c r="AC139" i="25"/>
  <c r="AC138" i="25"/>
  <c r="AC137" i="25"/>
  <c r="AC136" i="25"/>
  <c r="AC135" i="25"/>
  <c r="AC134" i="25"/>
  <c r="AC133" i="25"/>
  <c r="AC132" i="25"/>
  <c r="AC131" i="25"/>
  <c r="AC130" i="25"/>
  <c r="AC129" i="25"/>
  <c r="AC128" i="25"/>
  <c r="AC127" i="25"/>
  <c r="AC126" i="25"/>
  <c r="AC125" i="25"/>
  <c r="AC124" i="25"/>
  <c r="AC123" i="25"/>
  <c r="AC122" i="25"/>
  <c r="AC121" i="25"/>
  <c r="AC120" i="25"/>
  <c r="AC119" i="25"/>
  <c r="AC118" i="25"/>
  <c r="AC117" i="25"/>
  <c r="AC116" i="25"/>
  <c r="AC115" i="25"/>
  <c r="AC114" i="25"/>
  <c r="AC113" i="25"/>
  <c r="AC112" i="25"/>
  <c r="AC111" i="25"/>
  <c r="AC110" i="25"/>
  <c r="AC109" i="25"/>
  <c r="AC108" i="25"/>
  <c r="AC107" i="25"/>
  <c r="AC106" i="25"/>
  <c r="AC105" i="25"/>
  <c r="AC104" i="25"/>
  <c r="AC103" i="25"/>
  <c r="AC102" i="25"/>
  <c r="AC101" i="25"/>
  <c r="AC100" i="25"/>
  <c r="AC99" i="25"/>
  <c r="AC98" i="25"/>
  <c r="AC97" i="25"/>
  <c r="AC96" i="25"/>
  <c r="AC95" i="25"/>
  <c r="AC94" i="25"/>
  <c r="AC93" i="25"/>
  <c r="AC92" i="25"/>
  <c r="AC91" i="25"/>
  <c r="AC90" i="25"/>
  <c r="AC89" i="25"/>
  <c r="AC88" i="25"/>
  <c r="AC87" i="25"/>
  <c r="AC86" i="25"/>
  <c r="AC85" i="25"/>
  <c r="AC84" i="25"/>
  <c r="AC83" i="25"/>
  <c r="AC82" i="25"/>
  <c r="AC81" i="25"/>
  <c r="AC80" i="25"/>
  <c r="AC79" i="25"/>
  <c r="AC78" i="25"/>
  <c r="AC77" i="25"/>
  <c r="AC76" i="25"/>
  <c r="AC75" i="25"/>
  <c r="AC74" i="25"/>
  <c r="AC73" i="25"/>
  <c r="AC72" i="25"/>
  <c r="AC71" i="25"/>
  <c r="AC70" i="25"/>
  <c r="AC69" i="25"/>
  <c r="AC68" i="25"/>
  <c r="AC67" i="25"/>
  <c r="AC66" i="25"/>
  <c r="AC65" i="25"/>
  <c r="AC64" i="25"/>
  <c r="AC63" i="25"/>
  <c r="AC62" i="25"/>
  <c r="AC61" i="25"/>
  <c r="AC60" i="25"/>
  <c r="AC59" i="25"/>
  <c r="AC58" i="25"/>
  <c r="AC57" i="25"/>
  <c r="AC56" i="25"/>
  <c r="AC55" i="25"/>
  <c r="AC54" i="25"/>
  <c r="AC53" i="25"/>
  <c r="AC52" i="25"/>
  <c r="AC51" i="25"/>
  <c r="AC50" i="25"/>
  <c r="AC49" i="25"/>
  <c r="AC48" i="25"/>
  <c r="AC47" i="25"/>
  <c r="AC46" i="25"/>
  <c r="AC45" i="25"/>
  <c r="AC44" i="25"/>
  <c r="AC43" i="25"/>
  <c r="AE215" i="25"/>
  <c r="AE214" i="25"/>
  <c r="AE213" i="25"/>
  <c r="AE212" i="25"/>
  <c r="AE211" i="25"/>
  <c r="AE210" i="25"/>
  <c r="AE209" i="25"/>
  <c r="AE208" i="25"/>
  <c r="AE207" i="25"/>
  <c r="AE206" i="25"/>
  <c r="AE205" i="25"/>
  <c r="AE204" i="25"/>
  <c r="AE203" i="25"/>
  <c r="AE202" i="25"/>
  <c r="AE201" i="25"/>
  <c r="AE200" i="25"/>
  <c r="AE199" i="25"/>
  <c r="AE198" i="25"/>
  <c r="AE197" i="25"/>
  <c r="AE196" i="25"/>
  <c r="AE195" i="25"/>
  <c r="AE194" i="25"/>
  <c r="AE193" i="25"/>
  <c r="AE192" i="25"/>
  <c r="AE191" i="25"/>
  <c r="AE190" i="25"/>
  <c r="AE189" i="25"/>
  <c r="AE188" i="25"/>
  <c r="AE187" i="25"/>
  <c r="AE186" i="25"/>
  <c r="AE185" i="25"/>
  <c r="AE184" i="25"/>
  <c r="AE183" i="25"/>
  <c r="AE182" i="25"/>
  <c r="AE181" i="25"/>
  <c r="AE180" i="25"/>
  <c r="AE179" i="25"/>
  <c r="AE178" i="25"/>
  <c r="AE177" i="25"/>
  <c r="AE176" i="25"/>
  <c r="AE175" i="25"/>
  <c r="AE174" i="25"/>
  <c r="AE173" i="25"/>
  <c r="AE172" i="25"/>
  <c r="AE171" i="25"/>
  <c r="AE170" i="25"/>
  <c r="AE169" i="25"/>
  <c r="AE168" i="25"/>
  <c r="AE167" i="25"/>
  <c r="AE166" i="25"/>
  <c r="AE165" i="25"/>
  <c r="AE164" i="25"/>
  <c r="AE163" i="25"/>
  <c r="AE162" i="25"/>
  <c r="AE161" i="25"/>
  <c r="AE160" i="25"/>
  <c r="AE159" i="25"/>
  <c r="AE158" i="25"/>
  <c r="AE157" i="25"/>
  <c r="AE156" i="25"/>
  <c r="AE155" i="25"/>
  <c r="AE154" i="25"/>
  <c r="AE153" i="25"/>
  <c r="AE152" i="25"/>
  <c r="AE151" i="25"/>
  <c r="AE150" i="25"/>
  <c r="AE149" i="25"/>
  <c r="AE148" i="25"/>
  <c r="AE147" i="25"/>
  <c r="AE146" i="25"/>
  <c r="AE145" i="25"/>
  <c r="AE144" i="25"/>
  <c r="AE143" i="25"/>
  <c r="AE142" i="25"/>
  <c r="AE141" i="25"/>
  <c r="AE140" i="25"/>
  <c r="AE139" i="25"/>
  <c r="AE138" i="25"/>
  <c r="AE137" i="25"/>
  <c r="AE136" i="25"/>
  <c r="AE135" i="25"/>
  <c r="AE134" i="25"/>
  <c r="AE133" i="25"/>
  <c r="AE132" i="25"/>
  <c r="AE131" i="25"/>
  <c r="AE130" i="25"/>
  <c r="AE129" i="25"/>
  <c r="AE128" i="25"/>
  <c r="AE127" i="25"/>
  <c r="AE126" i="25"/>
  <c r="AE125" i="25"/>
  <c r="AE124" i="25"/>
  <c r="AE123" i="25"/>
  <c r="AE122" i="25"/>
  <c r="AE121" i="25"/>
  <c r="AE120" i="25"/>
  <c r="AE119" i="25"/>
  <c r="AE118" i="25"/>
  <c r="AE117" i="25"/>
  <c r="AE116" i="25"/>
  <c r="AE115" i="25"/>
  <c r="AE114" i="25"/>
  <c r="AE113" i="25"/>
  <c r="AE112" i="25"/>
  <c r="AE111" i="25"/>
  <c r="AE110" i="25"/>
  <c r="AE109" i="25"/>
  <c r="AE108" i="25"/>
  <c r="AE107" i="25"/>
  <c r="AE106" i="25"/>
  <c r="AE105" i="25"/>
  <c r="AE104" i="25"/>
  <c r="AE103" i="25"/>
  <c r="AE102" i="25"/>
  <c r="AE101" i="25"/>
  <c r="AE100" i="25"/>
  <c r="AE99" i="25"/>
  <c r="AE98" i="25"/>
  <c r="AE97" i="25"/>
  <c r="AE96" i="25"/>
  <c r="AE95" i="25"/>
  <c r="AE94" i="25"/>
  <c r="AE93" i="25"/>
  <c r="AE92" i="25"/>
  <c r="AE91" i="25"/>
  <c r="AE90" i="25"/>
  <c r="AE89" i="25"/>
  <c r="AE88" i="25"/>
  <c r="AE87" i="25"/>
  <c r="AE86" i="25"/>
  <c r="AE85" i="25"/>
  <c r="AE84" i="25"/>
  <c r="AE83" i="25"/>
  <c r="AE82" i="25"/>
  <c r="AE81" i="25"/>
  <c r="AE80" i="25"/>
  <c r="AE79" i="25"/>
  <c r="AE78" i="25"/>
  <c r="AE77" i="25"/>
  <c r="AE76" i="25"/>
  <c r="AE75" i="25"/>
  <c r="AE74" i="25"/>
  <c r="AE73" i="25"/>
  <c r="AE72" i="25"/>
  <c r="AE71" i="25"/>
  <c r="AE70" i="25"/>
  <c r="AE69" i="25"/>
  <c r="AE68" i="25"/>
  <c r="AE67" i="25"/>
  <c r="AE66" i="25"/>
  <c r="AE65" i="25"/>
  <c r="AE64" i="25"/>
  <c r="AE63" i="25"/>
  <c r="AE62" i="25"/>
  <c r="AE61" i="25"/>
  <c r="AE60" i="25"/>
  <c r="AE59" i="25"/>
  <c r="AE58" i="25"/>
  <c r="AE57" i="25"/>
  <c r="AE56" i="25"/>
  <c r="AE55" i="25"/>
  <c r="AE54" i="25"/>
  <c r="AE53" i="25"/>
  <c r="AE52" i="25"/>
  <c r="AE51" i="25"/>
  <c r="AE50" i="25"/>
  <c r="AE49" i="25"/>
  <c r="AE48" i="25"/>
  <c r="AE47" i="25"/>
  <c r="AE46" i="25"/>
  <c r="AE45" i="25"/>
  <c r="AE44" i="25"/>
  <c r="AE43" i="25"/>
  <c r="AG215" i="25"/>
  <c r="AG214" i="25"/>
  <c r="AG213" i="25"/>
  <c r="AG212" i="25"/>
  <c r="AG211" i="25"/>
  <c r="AG210" i="25"/>
  <c r="AG209" i="25"/>
  <c r="AG208" i="25"/>
  <c r="AG207" i="25"/>
  <c r="AG206" i="25"/>
  <c r="AG205" i="25"/>
  <c r="AG204" i="25"/>
  <c r="AG203" i="25"/>
  <c r="AG202" i="25"/>
  <c r="AG201" i="25"/>
  <c r="AG200" i="25"/>
  <c r="AG199" i="25"/>
  <c r="AG198" i="25"/>
  <c r="AG197" i="25"/>
  <c r="AG196" i="25"/>
  <c r="AG195" i="25"/>
  <c r="AG194" i="25"/>
  <c r="AG193" i="25"/>
  <c r="AG192" i="25"/>
  <c r="AG191" i="25"/>
  <c r="AG190" i="25"/>
  <c r="AG189" i="25"/>
  <c r="AG188" i="25"/>
  <c r="AG187" i="25"/>
  <c r="AG186" i="25"/>
  <c r="AG185" i="25"/>
  <c r="AG184" i="25"/>
  <c r="AG183" i="25"/>
  <c r="AG182" i="25"/>
  <c r="AG181" i="25"/>
  <c r="AG180" i="25"/>
  <c r="AG179" i="25"/>
  <c r="AG178" i="25"/>
  <c r="AG177" i="25"/>
  <c r="AG176" i="25"/>
  <c r="AG175" i="25"/>
  <c r="AG174" i="25"/>
  <c r="AG173" i="25"/>
  <c r="AG172" i="25"/>
  <c r="AG171" i="25"/>
  <c r="AG170" i="25"/>
  <c r="AG169" i="25"/>
  <c r="AG168" i="25"/>
  <c r="AG167" i="25"/>
  <c r="AG166" i="25"/>
  <c r="AG165" i="25"/>
  <c r="AG164" i="25"/>
  <c r="AG163" i="25"/>
  <c r="AG162" i="25"/>
  <c r="AG161" i="25"/>
  <c r="AG160" i="25"/>
  <c r="AG159" i="25"/>
  <c r="AG158" i="25"/>
  <c r="AG157" i="25"/>
  <c r="AG156" i="25"/>
  <c r="AG155" i="25"/>
  <c r="AG154" i="25"/>
  <c r="AG153" i="25"/>
  <c r="AG152" i="25"/>
  <c r="AG151" i="25"/>
  <c r="AG150" i="25"/>
  <c r="AG149" i="25"/>
  <c r="AG148" i="25"/>
  <c r="AG147" i="25"/>
  <c r="AG146" i="25"/>
  <c r="AG145" i="25"/>
  <c r="AG144" i="25"/>
  <c r="AG143" i="25"/>
  <c r="AG142" i="25"/>
  <c r="AG141" i="25"/>
  <c r="AG140" i="25"/>
  <c r="AG139" i="25"/>
  <c r="AG138" i="25"/>
  <c r="AG137" i="25"/>
  <c r="AG136" i="25"/>
  <c r="AG135" i="25"/>
  <c r="AG134" i="25"/>
  <c r="AG133" i="25"/>
  <c r="AG132" i="25"/>
  <c r="AG131" i="25"/>
  <c r="AG130" i="25"/>
  <c r="AG129" i="25"/>
  <c r="AG128" i="25"/>
  <c r="AG127" i="25"/>
  <c r="AG126" i="25"/>
  <c r="AG125" i="25"/>
  <c r="AG124" i="25"/>
  <c r="AG123" i="25"/>
  <c r="AG122" i="25"/>
  <c r="AG121" i="25"/>
  <c r="AG120" i="25"/>
  <c r="AG119" i="25"/>
  <c r="AG118" i="25"/>
  <c r="AG117" i="25"/>
  <c r="AG116" i="25"/>
  <c r="AG115" i="25"/>
  <c r="AG114" i="25"/>
  <c r="AG113" i="25"/>
  <c r="AG112" i="25"/>
  <c r="AG111" i="25"/>
  <c r="AG110" i="25"/>
  <c r="AG109" i="25"/>
  <c r="AG108" i="25"/>
  <c r="AG107" i="25"/>
  <c r="AG106" i="25"/>
  <c r="AG105" i="25"/>
  <c r="AG104" i="25"/>
  <c r="AG103" i="25"/>
  <c r="AG102" i="25"/>
  <c r="AG101" i="25"/>
  <c r="AG100" i="25"/>
  <c r="AG99" i="25"/>
  <c r="AG98" i="25"/>
  <c r="AG97" i="25"/>
  <c r="AG96" i="25"/>
  <c r="AG95" i="25"/>
  <c r="AG94" i="25"/>
  <c r="AG93" i="25"/>
  <c r="AG92" i="25"/>
  <c r="AG91" i="25"/>
  <c r="AG90" i="25"/>
  <c r="AG89" i="25"/>
  <c r="AG88" i="25"/>
  <c r="AG87" i="25"/>
  <c r="AG86" i="25"/>
  <c r="AG85" i="25"/>
  <c r="AG84" i="25"/>
  <c r="AG83" i="25"/>
  <c r="AG82" i="25"/>
  <c r="AG81" i="25"/>
  <c r="AG80" i="25"/>
  <c r="AG79" i="25"/>
  <c r="AG78" i="25"/>
  <c r="AG77" i="25"/>
  <c r="AG76" i="25"/>
  <c r="AG75" i="25"/>
  <c r="AG74" i="25"/>
  <c r="AG73" i="25"/>
  <c r="AG72" i="25"/>
  <c r="AG71" i="25"/>
  <c r="AG70" i="25"/>
  <c r="AG69" i="25"/>
  <c r="AG68" i="25"/>
  <c r="AG67" i="25"/>
  <c r="AG66" i="25"/>
  <c r="AG65" i="25"/>
  <c r="AG64" i="25"/>
  <c r="AG63" i="25"/>
  <c r="AG62" i="25"/>
  <c r="AG61" i="25"/>
  <c r="AG60" i="25"/>
  <c r="AG59" i="25"/>
  <c r="AG58" i="25"/>
  <c r="AG57" i="25"/>
  <c r="AG56" i="25"/>
  <c r="AG55" i="25"/>
  <c r="AG54" i="25"/>
  <c r="AG53" i="25"/>
  <c r="AG52" i="25"/>
  <c r="AG51" i="25"/>
  <c r="AG50" i="25"/>
  <c r="AG49" i="25"/>
  <c r="AG48" i="25"/>
  <c r="AG47" i="25"/>
  <c r="AG46" i="25"/>
  <c r="AG45" i="25"/>
  <c r="AG44" i="25"/>
  <c r="AG43" i="25"/>
  <c r="AI215" i="25"/>
  <c r="AI214" i="25"/>
  <c r="AI213" i="25"/>
  <c r="AI212" i="25"/>
  <c r="AI211" i="25"/>
  <c r="AI210" i="25"/>
  <c r="AI209" i="25"/>
  <c r="AI208" i="25"/>
  <c r="AI207" i="25"/>
  <c r="AI206" i="25"/>
  <c r="AI205" i="25"/>
  <c r="AI204" i="25"/>
  <c r="AI203" i="25"/>
  <c r="AI202" i="25"/>
  <c r="AI201" i="25"/>
  <c r="AI200" i="25"/>
  <c r="AI199" i="25"/>
  <c r="AI198" i="25"/>
  <c r="AI197" i="25"/>
  <c r="AI196" i="25"/>
  <c r="AI195" i="25"/>
  <c r="AI194" i="25"/>
  <c r="AI193" i="25"/>
  <c r="AI192" i="25"/>
  <c r="AI191" i="25"/>
  <c r="AI190" i="25"/>
  <c r="AI189" i="25"/>
  <c r="AI188" i="25"/>
  <c r="AI187" i="25"/>
  <c r="AI186" i="25"/>
  <c r="AI185" i="25"/>
  <c r="AI184" i="25"/>
  <c r="AI183" i="25"/>
  <c r="AI182" i="25"/>
  <c r="AI181" i="25"/>
  <c r="AI180" i="25"/>
  <c r="AI179" i="25"/>
  <c r="AI178" i="25"/>
  <c r="AI177" i="25"/>
  <c r="AI176" i="25"/>
  <c r="AI175" i="25"/>
  <c r="AI174" i="25"/>
  <c r="AI173" i="25"/>
  <c r="AI172" i="25"/>
  <c r="AI171" i="25"/>
  <c r="AI170" i="25"/>
  <c r="AI169" i="25"/>
  <c r="AI168" i="25"/>
  <c r="AI167" i="25"/>
  <c r="AI166" i="25"/>
  <c r="AI165" i="25"/>
  <c r="AI164" i="25"/>
  <c r="AI163" i="25"/>
  <c r="AI162" i="25"/>
  <c r="AI161" i="25"/>
  <c r="AI160" i="25"/>
  <c r="AI159" i="25"/>
  <c r="AI158" i="25"/>
  <c r="AI157" i="25"/>
  <c r="AI156" i="25"/>
  <c r="AI155" i="25"/>
  <c r="AI154" i="25"/>
  <c r="AI153" i="25"/>
  <c r="AI152" i="25"/>
  <c r="AI151" i="25"/>
  <c r="AI150" i="25"/>
  <c r="AI149" i="25"/>
  <c r="AI148" i="25"/>
  <c r="AI147" i="25"/>
  <c r="AI146" i="25"/>
  <c r="AI145" i="25"/>
  <c r="AI144" i="25"/>
  <c r="AI143" i="25"/>
  <c r="AI142" i="25"/>
  <c r="AI141" i="25"/>
  <c r="AI140" i="25"/>
  <c r="AI139" i="25"/>
  <c r="AI138" i="25"/>
  <c r="AI137" i="25"/>
  <c r="AI136" i="25"/>
  <c r="AI135" i="25"/>
  <c r="AI134" i="25"/>
  <c r="AI133" i="25"/>
  <c r="AI132" i="25"/>
  <c r="AI131" i="25"/>
  <c r="AI130" i="25"/>
  <c r="AI129" i="25"/>
  <c r="AI128" i="25"/>
  <c r="AI127" i="25"/>
  <c r="AI126" i="25"/>
  <c r="AI125" i="25"/>
  <c r="AI124" i="25"/>
  <c r="AI123" i="25"/>
  <c r="AI122" i="25"/>
  <c r="AI121" i="25"/>
  <c r="AI120" i="25"/>
  <c r="AI119" i="25"/>
  <c r="AI118" i="25"/>
  <c r="AI117" i="25"/>
  <c r="AI116" i="25"/>
  <c r="AI115" i="25"/>
  <c r="AI114" i="25"/>
  <c r="AI113" i="25"/>
  <c r="AI112" i="25"/>
  <c r="AI111" i="25"/>
  <c r="AI110" i="25"/>
  <c r="AI109" i="25"/>
  <c r="AI108" i="25"/>
  <c r="AI107" i="25"/>
  <c r="AI106" i="25"/>
  <c r="AI105" i="25"/>
  <c r="AI104" i="25"/>
  <c r="AI103" i="25"/>
  <c r="AI102" i="25"/>
  <c r="AI101" i="25"/>
  <c r="AI100" i="25"/>
  <c r="AI99" i="25"/>
  <c r="AI98" i="25"/>
  <c r="AI97" i="25"/>
  <c r="AI96" i="25"/>
  <c r="AI95" i="25"/>
  <c r="AI94" i="25"/>
  <c r="AI93" i="25"/>
  <c r="AI92" i="25"/>
  <c r="AI91" i="25"/>
  <c r="AI90" i="25"/>
  <c r="AI89" i="25"/>
  <c r="AI88" i="25"/>
  <c r="AI87" i="25"/>
  <c r="AI86" i="25"/>
  <c r="AI85" i="25"/>
  <c r="AI84" i="25"/>
  <c r="AI83" i="25"/>
  <c r="AI82" i="25"/>
  <c r="AI81" i="25"/>
  <c r="AI80" i="25"/>
  <c r="AI79" i="25"/>
  <c r="AI78" i="25"/>
  <c r="AI77" i="25"/>
  <c r="AI76" i="25"/>
  <c r="AI75" i="25"/>
  <c r="AI74" i="25"/>
  <c r="AI73" i="25"/>
  <c r="AI72" i="25"/>
  <c r="AI71" i="25"/>
  <c r="AI70" i="25"/>
  <c r="AI69" i="25"/>
  <c r="AI68" i="25"/>
  <c r="AI67" i="25"/>
  <c r="AI66" i="25"/>
  <c r="AI65" i="25"/>
  <c r="AI64" i="25"/>
  <c r="AI63" i="25"/>
  <c r="AI62" i="25"/>
  <c r="AI61" i="25"/>
  <c r="AI60" i="25"/>
  <c r="AI59" i="25"/>
  <c r="AI58" i="25"/>
  <c r="AI57" i="25"/>
  <c r="AI56" i="25"/>
  <c r="AI55" i="25"/>
  <c r="AI54" i="25"/>
  <c r="AI53" i="25"/>
  <c r="AI52" i="25"/>
  <c r="AI51" i="25"/>
  <c r="AI50" i="25"/>
  <c r="AI49" i="25"/>
  <c r="AI48" i="25"/>
  <c r="AI47" i="25"/>
  <c r="AI46" i="25"/>
  <c r="AI45" i="25"/>
  <c r="AI44" i="25"/>
  <c r="AI43" i="25"/>
  <c r="AI42" i="25"/>
  <c r="AK215" i="25"/>
  <c r="AK214" i="25"/>
  <c r="AK213" i="25"/>
  <c r="AK212" i="25"/>
  <c r="AK211" i="25"/>
  <c r="AK210" i="25"/>
  <c r="AK209" i="25"/>
  <c r="AK208" i="25"/>
  <c r="AK207" i="25"/>
  <c r="AK206" i="25"/>
  <c r="AK205" i="25"/>
  <c r="AK204" i="25"/>
  <c r="AK203" i="25"/>
  <c r="AK202" i="25"/>
  <c r="AK201" i="25"/>
  <c r="AK200" i="25"/>
  <c r="AK199" i="25"/>
  <c r="AK198" i="25"/>
  <c r="AK197" i="25"/>
  <c r="AK196" i="25"/>
  <c r="AK195" i="25"/>
  <c r="AK194" i="25"/>
  <c r="AK193" i="25"/>
  <c r="AK192" i="25"/>
  <c r="AK191" i="25"/>
  <c r="AK190" i="25"/>
  <c r="AK189" i="25"/>
  <c r="AK188" i="25"/>
  <c r="AK187" i="25"/>
  <c r="AK186" i="25"/>
  <c r="AK185" i="25"/>
  <c r="AK184" i="25"/>
  <c r="AK183" i="25"/>
  <c r="AK182" i="25"/>
  <c r="AK181" i="25"/>
  <c r="AK180" i="25"/>
  <c r="AK179" i="25"/>
  <c r="AK178" i="25"/>
  <c r="AK177" i="25"/>
  <c r="AK176" i="25"/>
  <c r="AK175" i="25"/>
  <c r="AK174" i="25"/>
  <c r="AK173" i="25"/>
  <c r="AK172" i="25"/>
  <c r="AK171" i="25"/>
  <c r="AK170" i="25"/>
  <c r="AK169" i="25"/>
  <c r="AK168" i="25"/>
  <c r="AK167" i="25"/>
  <c r="AK166" i="25"/>
  <c r="AK165" i="25"/>
  <c r="AK164" i="25"/>
  <c r="AK163" i="25"/>
  <c r="AK162" i="25"/>
  <c r="AK161" i="25"/>
  <c r="AK160" i="25"/>
  <c r="AK159" i="25"/>
  <c r="AK158" i="25"/>
  <c r="AK157" i="25"/>
  <c r="AK156" i="25"/>
  <c r="AK155" i="25"/>
  <c r="AK154" i="25"/>
  <c r="AK153" i="25"/>
  <c r="AK152" i="25"/>
  <c r="AK151" i="25"/>
  <c r="AK150" i="25"/>
  <c r="AK149" i="25"/>
  <c r="AK148" i="25"/>
  <c r="AK147" i="25"/>
  <c r="AK146" i="25"/>
  <c r="AK145" i="25"/>
  <c r="AK144" i="25"/>
  <c r="AK143" i="25"/>
  <c r="AK142" i="25"/>
  <c r="AK141" i="25"/>
  <c r="AK140" i="25"/>
  <c r="AK139" i="25"/>
  <c r="AK138" i="25"/>
  <c r="AK137" i="25"/>
  <c r="AK136" i="25"/>
  <c r="AK135" i="25"/>
  <c r="AK134" i="25"/>
  <c r="AK133" i="25"/>
  <c r="AK132" i="25"/>
  <c r="AK131" i="25"/>
  <c r="AK130" i="25"/>
  <c r="AK129" i="25"/>
  <c r="AK128" i="25"/>
  <c r="AK127" i="25"/>
  <c r="AK126" i="25"/>
  <c r="AK125" i="25"/>
  <c r="AK124" i="25"/>
  <c r="AK123" i="25"/>
  <c r="AK122" i="25"/>
  <c r="AK121" i="25"/>
  <c r="AK120" i="25"/>
  <c r="AK119" i="25"/>
  <c r="AK118" i="25"/>
  <c r="AK117" i="25"/>
  <c r="AK116" i="25"/>
  <c r="AK115" i="25"/>
  <c r="AK114" i="25"/>
  <c r="AK113" i="25"/>
  <c r="AK112" i="25"/>
  <c r="AK111" i="25"/>
  <c r="AK110" i="25"/>
  <c r="AK109" i="25"/>
  <c r="AK108" i="25"/>
  <c r="AK107" i="25"/>
  <c r="AK106" i="25"/>
  <c r="AK105" i="25"/>
  <c r="AK104" i="25"/>
  <c r="AK103" i="25"/>
  <c r="AK102" i="25"/>
  <c r="AK101" i="25"/>
  <c r="AK100" i="25"/>
  <c r="AK99" i="25"/>
  <c r="AK98" i="25"/>
  <c r="AK97" i="25"/>
  <c r="AK96" i="25"/>
  <c r="AK95" i="25"/>
  <c r="AK94" i="25"/>
  <c r="AK93" i="25"/>
  <c r="AK92" i="25"/>
  <c r="AK91" i="25"/>
  <c r="AK90" i="25"/>
  <c r="AK89" i="25"/>
  <c r="AK88" i="25"/>
  <c r="AK87" i="25"/>
  <c r="AK86" i="25"/>
  <c r="AK85" i="25"/>
  <c r="AK84" i="25"/>
  <c r="AK83" i="25"/>
  <c r="AK82" i="25"/>
  <c r="AK81" i="25"/>
  <c r="AK80" i="25"/>
  <c r="AK79" i="25"/>
  <c r="AK78" i="25"/>
  <c r="AK77" i="25"/>
  <c r="AK76" i="25"/>
  <c r="AK75" i="25"/>
  <c r="AK74" i="25"/>
  <c r="AK73" i="25"/>
  <c r="AK72" i="25"/>
  <c r="AK71" i="25"/>
  <c r="AK70" i="25"/>
  <c r="AK69" i="25"/>
  <c r="AK68" i="25"/>
  <c r="AK67" i="25"/>
  <c r="AK66" i="25"/>
  <c r="AK65" i="25"/>
  <c r="AK64" i="25"/>
  <c r="AK63" i="25"/>
  <c r="AK62" i="25"/>
  <c r="AK61" i="25"/>
  <c r="AK60" i="25"/>
  <c r="AK59" i="25"/>
  <c r="AK58" i="25"/>
  <c r="AK57" i="25"/>
  <c r="AK56" i="25"/>
  <c r="AK55" i="25"/>
  <c r="AK54" i="25"/>
  <c r="AK53" i="25"/>
  <c r="AK52" i="25"/>
  <c r="AK51" i="25"/>
  <c r="AK50" i="25"/>
  <c r="AK49" i="25"/>
  <c r="AK48" i="25"/>
  <c r="AK47" i="25"/>
  <c r="AK46" i="25"/>
  <c r="AK45" i="25"/>
  <c r="AK44" i="25"/>
  <c r="AK43" i="25"/>
  <c r="AK42" i="25"/>
  <c r="AM215" i="25"/>
  <c r="AM214" i="25"/>
  <c r="AM213" i="25"/>
  <c r="AM212" i="25"/>
  <c r="AM211" i="25"/>
  <c r="AM210" i="25"/>
  <c r="AM209" i="25"/>
  <c r="AM208" i="25"/>
  <c r="AM207" i="25"/>
  <c r="AM206" i="25"/>
  <c r="AM205" i="25"/>
  <c r="AM204" i="25"/>
  <c r="AM203" i="25"/>
  <c r="AM202" i="25"/>
  <c r="AM201" i="25"/>
  <c r="AM200" i="25"/>
  <c r="AM199" i="25"/>
  <c r="AM198" i="25"/>
  <c r="AM197" i="25"/>
  <c r="AM196" i="25"/>
  <c r="AM195" i="25"/>
  <c r="AM194" i="25"/>
  <c r="AM193" i="25"/>
  <c r="AM192" i="25"/>
  <c r="AM191" i="25"/>
  <c r="AM190" i="25"/>
  <c r="AM189" i="25"/>
  <c r="AM188" i="25"/>
  <c r="AM187" i="25"/>
  <c r="AM186" i="25"/>
  <c r="AM185" i="25"/>
  <c r="AM184" i="25"/>
  <c r="AM183" i="25"/>
  <c r="AM182" i="25"/>
  <c r="AM181" i="25"/>
  <c r="AM180" i="25"/>
  <c r="AM179" i="25"/>
  <c r="AM178" i="25"/>
  <c r="AM177" i="25"/>
  <c r="AM176" i="25"/>
  <c r="AM175" i="25"/>
  <c r="AM174" i="25"/>
  <c r="AM173" i="25"/>
  <c r="AM172" i="25"/>
  <c r="AM171" i="25"/>
  <c r="AM170" i="25"/>
  <c r="AM169" i="25"/>
  <c r="AM168" i="25"/>
  <c r="AM167" i="25"/>
  <c r="AM166" i="25"/>
  <c r="AM165" i="25"/>
  <c r="AM164" i="25"/>
  <c r="AM163" i="25"/>
  <c r="AM162" i="25"/>
  <c r="AM161" i="25"/>
  <c r="AM160" i="25"/>
  <c r="AM159" i="25"/>
  <c r="AM158" i="25"/>
  <c r="AM157" i="25"/>
  <c r="AM156" i="25"/>
  <c r="AM155" i="25"/>
  <c r="AM154" i="25"/>
  <c r="AM153" i="25"/>
  <c r="AM152" i="25"/>
  <c r="AM151" i="25"/>
  <c r="AM150" i="25"/>
  <c r="AM149" i="25"/>
  <c r="AM148" i="25"/>
  <c r="AM147" i="25"/>
  <c r="AM146" i="25"/>
  <c r="AM145" i="25"/>
  <c r="AM144" i="25"/>
  <c r="AM143" i="25"/>
  <c r="AM142" i="25"/>
  <c r="AM141" i="25"/>
  <c r="AM140" i="25"/>
  <c r="AM139" i="25"/>
  <c r="AM138" i="25"/>
  <c r="AM137" i="25"/>
  <c r="AM136" i="25"/>
  <c r="AM135" i="25"/>
  <c r="AM134" i="25"/>
  <c r="AM133" i="25"/>
  <c r="AM132" i="25"/>
  <c r="AM131" i="25"/>
  <c r="AM130" i="25"/>
  <c r="AM129" i="25"/>
  <c r="AM128" i="25"/>
  <c r="AM127" i="25"/>
  <c r="AM126" i="25"/>
  <c r="AM125" i="25"/>
  <c r="AM124" i="25"/>
  <c r="AM123" i="25"/>
  <c r="AM122" i="25"/>
  <c r="AM121" i="25"/>
  <c r="AM120" i="25"/>
  <c r="AM119" i="25"/>
  <c r="AM118" i="25"/>
  <c r="AM117" i="25"/>
  <c r="AM116" i="25"/>
  <c r="AM115" i="25"/>
  <c r="AM114" i="25"/>
  <c r="AM113" i="25"/>
  <c r="AM112" i="25"/>
  <c r="AM111" i="25"/>
  <c r="AM110" i="25"/>
  <c r="AM109" i="25"/>
  <c r="AM108" i="25"/>
  <c r="AM107" i="25"/>
  <c r="AM106" i="25"/>
  <c r="AM105" i="25"/>
  <c r="AM104" i="25"/>
  <c r="AM103" i="25"/>
  <c r="AM102" i="25"/>
  <c r="AM101" i="25"/>
  <c r="AM100" i="25"/>
  <c r="AM99" i="25"/>
  <c r="AM98" i="25"/>
  <c r="AM97" i="25"/>
  <c r="AM96" i="25"/>
  <c r="AM95" i="25"/>
  <c r="AM94" i="25"/>
  <c r="AM93" i="25"/>
  <c r="AM92" i="25"/>
  <c r="AM91" i="25"/>
  <c r="AM90" i="25"/>
  <c r="AM89" i="25"/>
  <c r="AM88" i="25"/>
  <c r="AM87" i="25"/>
  <c r="AM86" i="25"/>
  <c r="AM85" i="25"/>
  <c r="AM84" i="25"/>
  <c r="AM83" i="25"/>
  <c r="AM82" i="25"/>
  <c r="AM81" i="25"/>
  <c r="AM80" i="25"/>
  <c r="AM79" i="25"/>
  <c r="AM78" i="25"/>
  <c r="AM77" i="25"/>
  <c r="AM76" i="25"/>
  <c r="AM75" i="25"/>
  <c r="AM74" i="25"/>
  <c r="AM73" i="25"/>
  <c r="AM72" i="25"/>
  <c r="AM71" i="25"/>
  <c r="AM70" i="25"/>
  <c r="AM69" i="25"/>
  <c r="AM68" i="25"/>
  <c r="AM67" i="25"/>
  <c r="AM66" i="25"/>
  <c r="AM65" i="25"/>
  <c r="AM64" i="25"/>
  <c r="AM63" i="25"/>
  <c r="AM62" i="25"/>
  <c r="AM61" i="25"/>
  <c r="AM60" i="25"/>
  <c r="AM59" i="25"/>
  <c r="AM58" i="25"/>
  <c r="AM57" i="25"/>
  <c r="AM56" i="25"/>
  <c r="AM55" i="25"/>
  <c r="AM54" i="25"/>
  <c r="AM53" i="25"/>
  <c r="AM52" i="25"/>
  <c r="AM51" i="25"/>
  <c r="AM50" i="25"/>
  <c r="AM49" i="25"/>
  <c r="AM48" i="25"/>
  <c r="AM47" i="25"/>
  <c r="AM46" i="25"/>
  <c r="AM45" i="25"/>
  <c r="AM44" i="25"/>
  <c r="AM43" i="25"/>
  <c r="AM42" i="25"/>
  <c r="AO215" i="25"/>
  <c r="AO214" i="25"/>
  <c r="AO213" i="25"/>
  <c r="AO212" i="25"/>
  <c r="AO211" i="25"/>
  <c r="AO210" i="25"/>
  <c r="AO209" i="25"/>
  <c r="AO208" i="25"/>
  <c r="AO207" i="25"/>
  <c r="AO206" i="25"/>
  <c r="AO205" i="25"/>
  <c r="AO204" i="25"/>
  <c r="AO203" i="25"/>
  <c r="AO202" i="25"/>
  <c r="AO201" i="25"/>
  <c r="AO200" i="25"/>
  <c r="AO199" i="25"/>
  <c r="AO198" i="25"/>
  <c r="AO197" i="25"/>
  <c r="AO196" i="25"/>
  <c r="AO195" i="25"/>
  <c r="AO194" i="25"/>
  <c r="AO193" i="25"/>
  <c r="AO192" i="25"/>
  <c r="AO191" i="25"/>
  <c r="AO190" i="25"/>
  <c r="AO189" i="25"/>
  <c r="AO188" i="25"/>
  <c r="AO187" i="25"/>
  <c r="AO186" i="25"/>
  <c r="AO185" i="25"/>
  <c r="AO184" i="25"/>
  <c r="AO183" i="25"/>
  <c r="AO182" i="25"/>
  <c r="AO181" i="25"/>
  <c r="AO180" i="25"/>
  <c r="AO179" i="25"/>
  <c r="AO178" i="25"/>
  <c r="AO177" i="25"/>
  <c r="AO176" i="25"/>
  <c r="AO175" i="25"/>
  <c r="AO174" i="25"/>
  <c r="AO173" i="25"/>
  <c r="AO172" i="25"/>
  <c r="AO171" i="25"/>
  <c r="AO170" i="25"/>
  <c r="AO169" i="25"/>
  <c r="AO168" i="25"/>
  <c r="AO167" i="25"/>
  <c r="AO166" i="25"/>
  <c r="AO165" i="25"/>
  <c r="AO164" i="25"/>
  <c r="AO163" i="25"/>
  <c r="AO162" i="25"/>
  <c r="AO161" i="25"/>
  <c r="AO160" i="25"/>
  <c r="AO159" i="25"/>
  <c r="AO158" i="25"/>
  <c r="AO157" i="25"/>
  <c r="AO156" i="25"/>
  <c r="AO155" i="25"/>
  <c r="AO154" i="25"/>
  <c r="AO153" i="25"/>
  <c r="AO152" i="25"/>
  <c r="AO151" i="25"/>
  <c r="AO150" i="25"/>
  <c r="AO149" i="25"/>
  <c r="AO148" i="25"/>
  <c r="AO147" i="25"/>
  <c r="AO146" i="25"/>
  <c r="AO145" i="25"/>
  <c r="AO144" i="25"/>
  <c r="AO143" i="25"/>
  <c r="AO142" i="25"/>
  <c r="AO141" i="25"/>
  <c r="AO140" i="25"/>
  <c r="AO139" i="25"/>
  <c r="AO138" i="25"/>
  <c r="AO137" i="25"/>
  <c r="AO136" i="25"/>
  <c r="AO135" i="25"/>
  <c r="AO134" i="25"/>
  <c r="AO133" i="25"/>
  <c r="AO132" i="25"/>
  <c r="AO131" i="25"/>
  <c r="AO130" i="25"/>
  <c r="AO129" i="25"/>
  <c r="AO128" i="25"/>
  <c r="AO127" i="25"/>
  <c r="AO126" i="25"/>
  <c r="AO125" i="25"/>
  <c r="AO124" i="25"/>
  <c r="AO123" i="25"/>
  <c r="AO122" i="25"/>
  <c r="AO121" i="25"/>
  <c r="AO120" i="25"/>
  <c r="AO119" i="25"/>
  <c r="AO118" i="25"/>
  <c r="AO117" i="25"/>
  <c r="AO116" i="25"/>
  <c r="AO115" i="25"/>
  <c r="AO114" i="25"/>
  <c r="AO113" i="25"/>
  <c r="AO112" i="25"/>
  <c r="AO111" i="25"/>
  <c r="AO110" i="25"/>
  <c r="AO109" i="25"/>
  <c r="AO108" i="25"/>
  <c r="AO107" i="25"/>
  <c r="AO106" i="25"/>
  <c r="AO105" i="25"/>
  <c r="AO104" i="25"/>
  <c r="AO103" i="25"/>
  <c r="AO102" i="25"/>
  <c r="AO101" i="25"/>
  <c r="AO100" i="25"/>
  <c r="AO99" i="25"/>
  <c r="AO98" i="25"/>
  <c r="AO97" i="25"/>
  <c r="AO96" i="25"/>
  <c r="AO95" i="25"/>
  <c r="AO94" i="25"/>
  <c r="AO93" i="25"/>
  <c r="AO92" i="25"/>
  <c r="AO91" i="25"/>
  <c r="AO90" i="25"/>
  <c r="AO89" i="25"/>
  <c r="AO88" i="25"/>
  <c r="AO87" i="25"/>
  <c r="AO86" i="25"/>
  <c r="AO85" i="25"/>
  <c r="AO84" i="25"/>
  <c r="AO83" i="25"/>
  <c r="AO82" i="25"/>
  <c r="AO81" i="25"/>
  <c r="AO80" i="25"/>
  <c r="AO79" i="25"/>
  <c r="AO78" i="25"/>
  <c r="AO77" i="25"/>
  <c r="AO76" i="25"/>
  <c r="AO75" i="25"/>
  <c r="AO74" i="25"/>
  <c r="AO73" i="25"/>
  <c r="AO72" i="25"/>
  <c r="AO71" i="25"/>
  <c r="AO70" i="25"/>
  <c r="AO69" i="25"/>
  <c r="AO68" i="25"/>
  <c r="AO67" i="25"/>
  <c r="AO66" i="25"/>
  <c r="AO65" i="25"/>
  <c r="AO64" i="25"/>
  <c r="AO63" i="25"/>
  <c r="AO62" i="25"/>
  <c r="AO61" i="25"/>
  <c r="AO60" i="25"/>
  <c r="AO59" i="25"/>
  <c r="AO58" i="25"/>
  <c r="AO57" i="25"/>
  <c r="AO56" i="25"/>
  <c r="AO55" i="25"/>
  <c r="AO54" i="25"/>
  <c r="AO53" i="25"/>
  <c r="AO52" i="25"/>
  <c r="AO51" i="25"/>
  <c r="AO50" i="25"/>
  <c r="AO49" i="25"/>
  <c r="AO48" i="25"/>
  <c r="AO47" i="25"/>
  <c r="AO46" i="25"/>
  <c r="AO45" i="25"/>
  <c r="AO44" i="25"/>
  <c r="AO43" i="25"/>
  <c r="AO42" i="25"/>
  <c r="AC16" i="25"/>
  <c r="AE16" i="25"/>
  <c r="AG16" i="25"/>
  <c r="AI16" i="25"/>
  <c r="AK16" i="25"/>
  <c r="AM16" i="25"/>
  <c r="AO16" i="25"/>
  <c r="AC17" i="25"/>
  <c r="AE17" i="25"/>
  <c r="AG17" i="25"/>
  <c r="AI17" i="25"/>
  <c r="AK17" i="25"/>
  <c r="AM17" i="25"/>
  <c r="AO17" i="25"/>
  <c r="AC18" i="25"/>
  <c r="AE18" i="25"/>
  <c r="AG18" i="25"/>
  <c r="AI18" i="25"/>
  <c r="AK18" i="25"/>
  <c r="AM18" i="25"/>
  <c r="AO18" i="25"/>
  <c r="AC19" i="25"/>
  <c r="AE19" i="25"/>
  <c r="AG19" i="25"/>
  <c r="AI19" i="25"/>
  <c r="AK19" i="25"/>
  <c r="AM19" i="25"/>
  <c r="AO19" i="25"/>
  <c r="AC20" i="25"/>
  <c r="AE20" i="25"/>
  <c r="AG20" i="25"/>
  <c r="AI20" i="25"/>
  <c r="AK20" i="25"/>
  <c r="AM20" i="25"/>
  <c r="AO20" i="25"/>
  <c r="AC21" i="25"/>
  <c r="AE21" i="25"/>
  <c r="AG21" i="25"/>
  <c r="AI21" i="25"/>
  <c r="AK21" i="25"/>
  <c r="AM21" i="25"/>
  <c r="AO21" i="25"/>
  <c r="AC22" i="25"/>
  <c r="AE22" i="25"/>
  <c r="AG22" i="25"/>
  <c r="AI22" i="25"/>
  <c r="AK22" i="25"/>
  <c r="AM22" i="25"/>
  <c r="AO22" i="25"/>
  <c r="AC23" i="25"/>
  <c r="AE23" i="25"/>
  <c r="AG23" i="25"/>
  <c r="AI23" i="25"/>
  <c r="AK23" i="25"/>
  <c r="AM23" i="25"/>
  <c r="AO23" i="25"/>
  <c r="AC24" i="25"/>
  <c r="AE24" i="25"/>
  <c r="AG24" i="25"/>
  <c r="AI24" i="25"/>
  <c r="AK24" i="25"/>
  <c r="AM24" i="25"/>
  <c r="AO24" i="25"/>
  <c r="AC25" i="25"/>
  <c r="AE25" i="25"/>
  <c r="AG25" i="25"/>
  <c r="AI25" i="25"/>
  <c r="AK25" i="25"/>
  <c r="AM25" i="25"/>
  <c r="AO25" i="25"/>
  <c r="AC26" i="25"/>
  <c r="AE26" i="25"/>
  <c r="AG26" i="25"/>
  <c r="AI26" i="25"/>
  <c r="AK26" i="25"/>
  <c r="AM26" i="25"/>
  <c r="AO26" i="25"/>
  <c r="AC27" i="25"/>
  <c r="AE27" i="25"/>
  <c r="AG27" i="25"/>
  <c r="AI27" i="25"/>
  <c r="AK27" i="25"/>
  <c r="AM27" i="25"/>
  <c r="AO27" i="25"/>
  <c r="AC28" i="25"/>
  <c r="AE28" i="25"/>
  <c r="AG28" i="25"/>
  <c r="AI28" i="25"/>
  <c r="AK28" i="25"/>
  <c r="AM28" i="25"/>
  <c r="AO28" i="25"/>
  <c r="AC29" i="25"/>
  <c r="AE29" i="25"/>
  <c r="AG29" i="25"/>
  <c r="AI29" i="25"/>
  <c r="AK29" i="25"/>
  <c r="AM29" i="25"/>
  <c r="AO29" i="25"/>
  <c r="AC30" i="25"/>
  <c r="AE30" i="25"/>
  <c r="AG30" i="25"/>
  <c r="AI30" i="25"/>
  <c r="AK30" i="25"/>
  <c r="AM30" i="25"/>
  <c r="AO30" i="25"/>
  <c r="AC31" i="25"/>
  <c r="AE31" i="25"/>
  <c r="AG31" i="25"/>
  <c r="AI31" i="25"/>
  <c r="AK31" i="25"/>
  <c r="AM31" i="25"/>
  <c r="AO31" i="25"/>
  <c r="AC32" i="25"/>
  <c r="AE32" i="25"/>
  <c r="AG32" i="25"/>
  <c r="AI32" i="25"/>
  <c r="AK32" i="25"/>
  <c r="AM32" i="25"/>
  <c r="AO32" i="25"/>
  <c r="AC33" i="25"/>
  <c r="AE33" i="25"/>
  <c r="AG33" i="25"/>
  <c r="AI33" i="25"/>
  <c r="AK33" i="25"/>
  <c r="AM33" i="25"/>
  <c r="AO33" i="25"/>
  <c r="AC34" i="25"/>
  <c r="AE34" i="25"/>
  <c r="AG34" i="25"/>
  <c r="AI34" i="25"/>
  <c r="AK34" i="25"/>
  <c r="AM34" i="25"/>
  <c r="AO34" i="25"/>
  <c r="AC35" i="25"/>
  <c r="AE35" i="25"/>
  <c r="AG35" i="25"/>
  <c r="AI35" i="25"/>
  <c r="AK35" i="25"/>
  <c r="AM35" i="25"/>
  <c r="AO35" i="25"/>
  <c r="AC36" i="25"/>
  <c r="AE36" i="25"/>
  <c r="AG36" i="25"/>
  <c r="AI36" i="25"/>
  <c r="AK36" i="25"/>
  <c r="AM36" i="25"/>
  <c r="AO36" i="25"/>
  <c r="AC37" i="25"/>
  <c r="AE37" i="25"/>
  <c r="AG37" i="25"/>
  <c r="AI37" i="25"/>
  <c r="AK37" i="25"/>
  <c r="AM37" i="25"/>
  <c r="AO37" i="25"/>
  <c r="AC38" i="25"/>
  <c r="AE38" i="25"/>
  <c r="AG38" i="25"/>
  <c r="AI38" i="25"/>
  <c r="AK38" i="25"/>
  <c r="AM38" i="25"/>
  <c r="AO38" i="25"/>
  <c r="AC39" i="25"/>
  <c r="AE39" i="25"/>
  <c r="AG39" i="25"/>
  <c r="AI39" i="25"/>
  <c r="AK39" i="25"/>
  <c r="AM39" i="25"/>
  <c r="AO39" i="25"/>
  <c r="AC40" i="25"/>
  <c r="AE40" i="25"/>
  <c r="AG40" i="25"/>
  <c r="AI40" i="25"/>
  <c r="AK40" i="25"/>
  <c r="AM40" i="25"/>
  <c r="AO40" i="25"/>
  <c r="AC41" i="25"/>
  <c r="AE41" i="25"/>
  <c r="AG41" i="25"/>
  <c r="AI41" i="25"/>
  <c r="AK41" i="25"/>
  <c r="AM41" i="25"/>
  <c r="AO41" i="25"/>
  <c r="AC42" i="25"/>
  <c r="AE42" i="25"/>
  <c r="AG42" i="25"/>
  <c r="AC215" i="24"/>
  <c r="AC214" i="24"/>
  <c r="AC213" i="24"/>
  <c r="AC212" i="24"/>
  <c r="AC211" i="24"/>
  <c r="AC210" i="24"/>
  <c r="AC209" i="24"/>
  <c r="AC208" i="24"/>
  <c r="AC207" i="24"/>
  <c r="AC206" i="24"/>
  <c r="AC205" i="24"/>
  <c r="AC204" i="24"/>
  <c r="AC203" i="24"/>
  <c r="AC202" i="24"/>
  <c r="AC201" i="24"/>
  <c r="AC200" i="24"/>
  <c r="AC199" i="24"/>
  <c r="AC198" i="24"/>
  <c r="AC197" i="24"/>
  <c r="AC196" i="24"/>
  <c r="AC195" i="24"/>
  <c r="AC194" i="24"/>
  <c r="AC193" i="24"/>
  <c r="AC192" i="24"/>
  <c r="AC191" i="24"/>
  <c r="AC190" i="24"/>
  <c r="AC189" i="24"/>
  <c r="AC188" i="24"/>
  <c r="AC187" i="24"/>
  <c r="AC186" i="24"/>
  <c r="AC185" i="24"/>
  <c r="AC184" i="24"/>
  <c r="AC183" i="24"/>
  <c r="AC182" i="24"/>
  <c r="AC181" i="24"/>
  <c r="AC180" i="24"/>
  <c r="AC179" i="24"/>
  <c r="AC178" i="24"/>
  <c r="AC177" i="24"/>
  <c r="AC176" i="24"/>
  <c r="AC175" i="24"/>
  <c r="AC174" i="24"/>
  <c r="AC173" i="24"/>
  <c r="AC172" i="24"/>
  <c r="AC171" i="24"/>
  <c r="AC170" i="24"/>
  <c r="AC169" i="24"/>
  <c r="AC168" i="24"/>
  <c r="AC167" i="24"/>
  <c r="AC166" i="24"/>
  <c r="AC165" i="24"/>
  <c r="AC164" i="24"/>
  <c r="AC163" i="24"/>
  <c r="AC162" i="24"/>
  <c r="AC161" i="24"/>
  <c r="AC160" i="24"/>
  <c r="AC159" i="24"/>
  <c r="AC158" i="24"/>
  <c r="AC157" i="24"/>
  <c r="AC156" i="24"/>
  <c r="AC155" i="24"/>
  <c r="AC154" i="24"/>
  <c r="AC153" i="24"/>
  <c r="AC152" i="24"/>
  <c r="AC151" i="24"/>
  <c r="AC150" i="24"/>
  <c r="AC149" i="24"/>
  <c r="AC148" i="24"/>
  <c r="AC147" i="24"/>
  <c r="AC146" i="24"/>
  <c r="AC145" i="24"/>
  <c r="AC144" i="24"/>
  <c r="AC143" i="24"/>
  <c r="AC142" i="24"/>
  <c r="AC141" i="24"/>
  <c r="AC140" i="24"/>
  <c r="AC139" i="24"/>
  <c r="AC138" i="24"/>
  <c r="AC137" i="24"/>
  <c r="AC136" i="24"/>
  <c r="AC135" i="24"/>
  <c r="AC134" i="24"/>
  <c r="AC133" i="24"/>
  <c r="AC132" i="24"/>
  <c r="AC131" i="24"/>
  <c r="AC130" i="24"/>
  <c r="AC129" i="24"/>
  <c r="AC128" i="24"/>
  <c r="AC127" i="24"/>
  <c r="AC126" i="24"/>
  <c r="AC125" i="24"/>
  <c r="AC124" i="24"/>
  <c r="AC123" i="24"/>
  <c r="AC122" i="24"/>
  <c r="AC121" i="24"/>
  <c r="AC120" i="24"/>
  <c r="AC119" i="24"/>
  <c r="AC118" i="24"/>
  <c r="AC117" i="24"/>
  <c r="AC116" i="24"/>
  <c r="AC115" i="24"/>
  <c r="AC114" i="24"/>
  <c r="AC113" i="24"/>
  <c r="AC112" i="24"/>
  <c r="AC111" i="24"/>
  <c r="AC110" i="24"/>
  <c r="AC109" i="24"/>
  <c r="AC108" i="24"/>
  <c r="AC107" i="24"/>
  <c r="AC106" i="24"/>
  <c r="AC105" i="24"/>
  <c r="AC104" i="24"/>
  <c r="AC103" i="24"/>
  <c r="AC102" i="24"/>
  <c r="AC101" i="24"/>
  <c r="AC100" i="24"/>
  <c r="AC99" i="24"/>
  <c r="AC98" i="24"/>
  <c r="AC97" i="24"/>
  <c r="AC96" i="24"/>
  <c r="AC95" i="24"/>
  <c r="AC94" i="24"/>
  <c r="AC93" i="24"/>
  <c r="AC92" i="24"/>
  <c r="AC91" i="24"/>
  <c r="AC90" i="24"/>
  <c r="AC89" i="24"/>
  <c r="AC88" i="24"/>
  <c r="AC87" i="24"/>
  <c r="AC86" i="24"/>
  <c r="AC85" i="24"/>
  <c r="AC84" i="24"/>
  <c r="AC83" i="24"/>
  <c r="AC82" i="24"/>
  <c r="AC81" i="24"/>
  <c r="AC80" i="24"/>
  <c r="AC79" i="24"/>
  <c r="AC78" i="24"/>
  <c r="AC77" i="24"/>
  <c r="AC76" i="24"/>
  <c r="AC75" i="24"/>
  <c r="AC74" i="24"/>
  <c r="AC73" i="24"/>
  <c r="AC72" i="24"/>
  <c r="AC71" i="24"/>
  <c r="AC70" i="24"/>
  <c r="AC69" i="24"/>
  <c r="AC68" i="24"/>
  <c r="AC67" i="24"/>
  <c r="AC66" i="24"/>
  <c r="AC65" i="24"/>
  <c r="AC64" i="24"/>
  <c r="AC63" i="24"/>
  <c r="AC62" i="24"/>
  <c r="AC61" i="24"/>
  <c r="AC60" i="24"/>
  <c r="AC59" i="24"/>
  <c r="AC58" i="24"/>
  <c r="AC57" i="24"/>
  <c r="AC56" i="24"/>
  <c r="AC55" i="24"/>
  <c r="AC54" i="24"/>
  <c r="AC53" i="24"/>
  <c r="AC52" i="24"/>
  <c r="AC51" i="24"/>
  <c r="AC50" i="24"/>
  <c r="AC49" i="24"/>
  <c r="AC48" i="24"/>
  <c r="AC47" i="24"/>
  <c r="AC46" i="24"/>
  <c r="AC45" i="24"/>
  <c r="AC44" i="24"/>
  <c r="AC43" i="24"/>
  <c r="AE211" i="24"/>
  <c r="AE209" i="24"/>
  <c r="AE208" i="24"/>
  <c r="AE199" i="24"/>
  <c r="AE197" i="24"/>
  <c r="AE196" i="24"/>
  <c r="AE187" i="24"/>
  <c r="AE185" i="24"/>
  <c r="AE184" i="24"/>
  <c r="AE175" i="24"/>
  <c r="AE173" i="24"/>
  <c r="AE172" i="24"/>
  <c r="AE163" i="24"/>
  <c r="AE161" i="24"/>
  <c r="AE160" i="24"/>
  <c r="AE151" i="24"/>
  <c r="AE149" i="24"/>
  <c r="AE148" i="24"/>
  <c r="AE139" i="24"/>
  <c r="AE137" i="24"/>
  <c r="AE136" i="24"/>
  <c r="AE127" i="24"/>
  <c r="AE125" i="24"/>
  <c r="AE124" i="24"/>
  <c r="AE115" i="24"/>
  <c r="AE113" i="24"/>
  <c r="AE112" i="24"/>
  <c r="AE103" i="24"/>
  <c r="AE101" i="24"/>
  <c r="AE100" i="24"/>
  <c r="AE91" i="24"/>
  <c r="AE89" i="24"/>
  <c r="AE88" i="24"/>
  <c r="AE79" i="24"/>
  <c r="AE77" i="24"/>
  <c r="AE76" i="24"/>
  <c r="AE67" i="24"/>
  <c r="AE65" i="24"/>
  <c r="AE64" i="24"/>
  <c r="AE55" i="24"/>
  <c r="AE53" i="24"/>
  <c r="AE52" i="24"/>
  <c r="AE43" i="24"/>
  <c r="AG215" i="24"/>
  <c r="AG214" i="24"/>
  <c r="AG213" i="24"/>
  <c r="AG212" i="24"/>
  <c r="AG211" i="24"/>
  <c r="AG210" i="24"/>
  <c r="AG209" i="24"/>
  <c r="AG208" i="24"/>
  <c r="AG207" i="24"/>
  <c r="AG206" i="24"/>
  <c r="AG205" i="24"/>
  <c r="AG204" i="24"/>
  <c r="AG203" i="24"/>
  <c r="AG202" i="24"/>
  <c r="AG201" i="24"/>
  <c r="AG200" i="24"/>
  <c r="AG199" i="24"/>
  <c r="AG198" i="24"/>
  <c r="AG197" i="24"/>
  <c r="AG196" i="24"/>
  <c r="AG195" i="24"/>
  <c r="AG194" i="24"/>
  <c r="AG193" i="24"/>
  <c r="AG192" i="24"/>
  <c r="AG191" i="24"/>
  <c r="AG190" i="24"/>
  <c r="AG189" i="24"/>
  <c r="AG188" i="24"/>
  <c r="AG187" i="24"/>
  <c r="AG186" i="24"/>
  <c r="AG185" i="24"/>
  <c r="AG184" i="24"/>
  <c r="AG183" i="24"/>
  <c r="AG182" i="24"/>
  <c r="AG181" i="24"/>
  <c r="AG180" i="24"/>
  <c r="AG179" i="24"/>
  <c r="AG178" i="24"/>
  <c r="AG177" i="24"/>
  <c r="AG176" i="24"/>
  <c r="AG175" i="24"/>
  <c r="AG174" i="24"/>
  <c r="AG173" i="24"/>
  <c r="AG172" i="24"/>
  <c r="AG171" i="24"/>
  <c r="AG170" i="24"/>
  <c r="AG169" i="24"/>
  <c r="AG168" i="24"/>
  <c r="AG167" i="24"/>
  <c r="AG166" i="24"/>
  <c r="AG165" i="24"/>
  <c r="AG164" i="24"/>
  <c r="AG163" i="24"/>
  <c r="AG162" i="24"/>
  <c r="AG161" i="24"/>
  <c r="AG160" i="24"/>
  <c r="AG159" i="24"/>
  <c r="AG158" i="24"/>
  <c r="AG157" i="24"/>
  <c r="AG156" i="24"/>
  <c r="AG155" i="24"/>
  <c r="AG154" i="24"/>
  <c r="AG153" i="24"/>
  <c r="AG152" i="24"/>
  <c r="AG151" i="24"/>
  <c r="AG150" i="24"/>
  <c r="AG149" i="24"/>
  <c r="AG148" i="24"/>
  <c r="AG147" i="24"/>
  <c r="AG146" i="24"/>
  <c r="AG145" i="24"/>
  <c r="AG144" i="24"/>
  <c r="AG143" i="24"/>
  <c r="AG142" i="24"/>
  <c r="AG141" i="24"/>
  <c r="AG140" i="24"/>
  <c r="AG139" i="24"/>
  <c r="AG138" i="24"/>
  <c r="AG137" i="24"/>
  <c r="AG136" i="24"/>
  <c r="AG135" i="24"/>
  <c r="AG134" i="24"/>
  <c r="AG133" i="24"/>
  <c r="AG132" i="24"/>
  <c r="AG131" i="24"/>
  <c r="AG130" i="24"/>
  <c r="AG129" i="24"/>
  <c r="AG128" i="24"/>
  <c r="AG127" i="24"/>
  <c r="AG126" i="24"/>
  <c r="AG125" i="24"/>
  <c r="AG124" i="24"/>
  <c r="AG123" i="24"/>
  <c r="AG122" i="24"/>
  <c r="AG121" i="24"/>
  <c r="AG120" i="24"/>
  <c r="AG119" i="24"/>
  <c r="AG118" i="24"/>
  <c r="AG117" i="24"/>
  <c r="AG116" i="24"/>
  <c r="AG115" i="24"/>
  <c r="AG114" i="24"/>
  <c r="AG113" i="24"/>
  <c r="AG112" i="24"/>
  <c r="AG111" i="24"/>
  <c r="AG110" i="24"/>
  <c r="AG109" i="24"/>
  <c r="AG108" i="24"/>
  <c r="AG107" i="24"/>
  <c r="AG106" i="24"/>
  <c r="AG105" i="24"/>
  <c r="AG104" i="24"/>
  <c r="AG103" i="24"/>
  <c r="AG102" i="24"/>
  <c r="AG101" i="24"/>
  <c r="AG100" i="24"/>
  <c r="AG99" i="24"/>
  <c r="AG98" i="24"/>
  <c r="AG97" i="24"/>
  <c r="AG96" i="24"/>
  <c r="AG95" i="24"/>
  <c r="AG94" i="24"/>
  <c r="AG93" i="24"/>
  <c r="AG92" i="24"/>
  <c r="AG91" i="24"/>
  <c r="AG90" i="24"/>
  <c r="AG89" i="24"/>
  <c r="AG88" i="24"/>
  <c r="AG87" i="24"/>
  <c r="AG86" i="24"/>
  <c r="AG85" i="24"/>
  <c r="AG84" i="24"/>
  <c r="AG83" i="24"/>
  <c r="AG82" i="24"/>
  <c r="AG81" i="24"/>
  <c r="AG80" i="24"/>
  <c r="AG79" i="24"/>
  <c r="AG78" i="24"/>
  <c r="AG77" i="24"/>
  <c r="AG76" i="24"/>
  <c r="AG75" i="24"/>
  <c r="AG74" i="24"/>
  <c r="AG73" i="24"/>
  <c r="AG72" i="24"/>
  <c r="AG71" i="24"/>
  <c r="AG70" i="24"/>
  <c r="AG69" i="24"/>
  <c r="AG68" i="24"/>
  <c r="AG67" i="24"/>
  <c r="AG66" i="24"/>
  <c r="AG65" i="24"/>
  <c r="AG64" i="24"/>
  <c r="AG63" i="24"/>
  <c r="AG62" i="24"/>
  <c r="AG61" i="24"/>
  <c r="AG60" i="24"/>
  <c r="AG59" i="24"/>
  <c r="AG58" i="24"/>
  <c r="AG57" i="24"/>
  <c r="AG56" i="24"/>
  <c r="AG55" i="24"/>
  <c r="AG54" i="24"/>
  <c r="AG53" i="24"/>
  <c r="AG52" i="24"/>
  <c r="AG51" i="24"/>
  <c r="AG50" i="24"/>
  <c r="AG49" i="24"/>
  <c r="AG48" i="24"/>
  <c r="AG47" i="24"/>
  <c r="AG46" i="24"/>
  <c r="AG45" i="24"/>
  <c r="AG44" i="24"/>
  <c r="AG43" i="24"/>
  <c r="AI215" i="24"/>
  <c r="AI214" i="24"/>
  <c r="AI213" i="24"/>
  <c r="AI212" i="24"/>
  <c r="AI211" i="24"/>
  <c r="AI210" i="24"/>
  <c r="AI209" i="24"/>
  <c r="AI208" i="24"/>
  <c r="AI207" i="24"/>
  <c r="AI206" i="24"/>
  <c r="AI205" i="24"/>
  <c r="AI204" i="24"/>
  <c r="AI203" i="24"/>
  <c r="AI202" i="24"/>
  <c r="AI201" i="24"/>
  <c r="AI200" i="24"/>
  <c r="AI199" i="24"/>
  <c r="AI198" i="24"/>
  <c r="AI197" i="24"/>
  <c r="AI196" i="24"/>
  <c r="AI195" i="24"/>
  <c r="AI194" i="24"/>
  <c r="AI193" i="24"/>
  <c r="AI192" i="24"/>
  <c r="AI191" i="24"/>
  <c r="AI190" i="24"/>
  <c r="AI189" i="24"/>
  <c r="AI188" i="24"/>
  <c r="AI187" i="24"/>
  <c r="AI186" i="24"/>
  <c r="AI185" i="24"/>
  <c r="AI184" i="24"/>
  <c r="AI183" i="24"/>
  <c r="AI182" i="24"/>
  <c r="AI181" i="24"/>
  <c r="AI180" i="24"/>
  <c r="AI179" i="24"/>
  <c r="AI178" i="24"/>
  <c r="AI177" i="24"/>
  <c r="AI176" i="24"/>
  <c r="AI175" i="24"/>
  <c r="AI174" i="24"/>
  <c r="AI173" i="24"/>
  <c r="AI172" i="24"/>
  <c r="AI171" i="24"/>
  <c r="AI170" i="24"/>
  <c r="AI169" i="24"/>
  <c r="AI168" i="24"/>
  <c r="AI167" i="24"/>
  <c r="AI166" i="24"/>
  <c r="AI165" i="24"/>
  <c r="AI164" i="24"/>
  <c r="AI163" i="24"/>
  <c r="AI162" i="24"/>
  <c r="AI161" i="24"/>
  <c r="AI160" i="24"/>
  <c r="AI159" i="24"/>
  <c r="AI158" i="24"/>
  <c r="AI157" i="24"/>
  <c r="AI156" i="24"/>
  <c r="AI155" i="24"/>
  <c r="AI154" i="24"/>
  <c r="AI153" i="24"/>
  <c r="AI152" i="24"/>
  <c r="AI151" i="24"/>
  <c r="AI150" i="24"/>
  <c r="AI149" i="24"/>
  <c r="AI148" i="24"/>
  <c r="AI147" i="24"/>
  <c r="AI146" i="24"/>
  <c r="AI145" i="24"/>
  <c r="AI144" i="24"/>
  <c r="AI143" i="24"/>
  <c r="AI142" i="24"/>
  <c r="AI141" i="24"/>
  <c r="AI140" i="24"/>
  <c r="AI139" i="24"/>
  <c r="AI138" i="24"/>
  <c r="AI137" i="24"/>
  <c r="AI136" i="24"/>
  <c r="AI135" i="24"/>
  <c r="AI134" i="24"/>
  <c r="AI133" i="24"/>
  <c r="AI132" i="24"/>
  <c r="AI131" i="24"/>
  <c r="AI130" i="24"/>
  <c r="AI129" i="24"/>
  <c r="AI128" i="24"/>
  <c r="AI127" i="24"/>
  <c r="AI126" i="24"/>
  <c r="AI125" i="24"/>
  <c r="AI124" i="24"/>
  <c r="AI123" i="24"/>
  <c r="AI122" i="24"/>
  <c r="AI121" i="24"/>
  <c r="AI120" i="24"/>
  <c r="AI119" i="24"/>
  <c r="AI118" i="24"/>
  <c r="AI117" i="24"/>
  <c r="AI116" i="24"/>
  <c r="AI115" i="24"/>
  <c r="AI114" i="24"/>
  <c r="AI113" i="24"/>
  <c r="AI112" i="24"/>
  <c r="AI111" i="24"/>
  <c r="AI110" i="24"/>
  <c r="AI109" i="24"/>
  <c r="AI108" i="24"/>
  <c r="AI107" i="24"/>
  <c r="AI106" i="24"/>
  <c r="AI105" i="24"/>
  <c r="AI104" i="24"/>
  <c r="AI103" i="24"/>
  <c r="AI102" i="24"/>
  <c r="AI101" i="24"/>
  <c r="AI100" i="24"/>
  <c r="AI99" i="24"/>
  <c r="AI98" i="24"/>
  <c r="AI97" i="24"/>
  <c r="AI96" i="24"/>
  <c r="AI95" i="24"/>
  <c r="AI94" i="24"/>
  <c r="AI93" i="24"/>
  <c r="AI92" i="24"/>
  <c r="AI91" i="24"/>
  <c r="AI90" i="24"/>
  <c r="AI89" i="24"/>
  <c r="AI88" i="24"/>
  <c r="AI87" i="24"/>
  <c r="AI86" i="24"/>
  <c r="AI85" i="24"/>
  <c r="AI84" i="24"/>
  <c r="AI83" i="24"/>
  <c r="AI82" i="24"/>
  <c r="AI81" i="24"/>
  <c r="AI80" i="24"/>
  <c r="AI79" i="24"/>
  <c r="AI78" i="24"/>
  <c r="AI77" i="24"/>
  <c r="AI76" i="24"/>
  <c r="AI75" i="24"/>
  <c r="AI74" i="24"/>
  <c r="AI73" i="24"/>
  <c r="AI72" i="24"/>
  <c r="AI71" i="24"/>
  <c r="AI70" i="24"/>
  <c r="AI69" i="24"/>
  <c r="AI68" i="24"/>
  <c r="AI67" i="24"/>
  <c r="AI66" i="24"/>
  <c r="AI65" i="24"/>
  <c r="AI64" i="24"/>
  <c r="AI63" i="24"/>
  <c r="AI62" i="24"/>
  <c r="AI61" i="24"/>
  <c r="AI60" i="24"/>
  <c r="AI59" i="24"/>
  <c r="AI58" i="24"/>
  <c r="AI57" i="24"/>
  <c r="AI56" i="24"/>
  <c r="AI55" i="24"/>
  <c r="AI54" i="24"/>
  <c r="AI53" i="24"/>
  <c r="AI52" i="24"/>
  <c r="AI51" i="24"/>
  <c r="AI50" i="24"/>
  <c r="AI49" i="24"/>
  <c r="AI48" i="24"/>
  <c r="AI47" i="24"/>
  <c r="AI46" i="24"/>
  <c r="AI45" i="24"/>
  <c r="AI44" i="24"/>
  <c r="AI43" i="24"/>
  <c r="AI42" i="24"/>
  <c r="AK215" i="24"/>
  <c r="AK214" i="24"/>
  <c r="AK213" i="24"/>
  <c r="AK212" i="24"/>
  <c r="AK211" i="24"/>
  <c r="AK210" i="24"/>
  <c r="AK209" i="24"/>
  <c r="AK208" i="24"/>
  <c r="AK207" i="24"/>
  <c r="AK206" i="24"/>
  <c r="AK205" i="24"/>
  <c r="AK204" i="24"/>
  <c r="AK203" i="24"/>
  <c r="AK202" i="24"/>
  <c r="AK201" i="24"/>
  <c r="AK200" i="24"/>
  <c r="AK199" i="24"/>
  <c r="AK198" i="24"/>
  <c r="AK197" i="24"/>
  <c r="AK196" i="24"/>
  <c r="AK195" i="24"/>
  <c r="AK194" i="24"/>
  <c r="AK193" i="24"/>
  <c r="AK192" i="24"/>
  <c r="AK191" i="24"/>
  <c r="AK190" i="24"/>
  <c r="AK189" i="24"/>
  <c r="AK188" i="24"/>
  <c r="AK187" i="24"/>
  <c r="AK186" i="24"/>
  <c r="AK185" i="24"/>
  <c r="AK184" i="24"/>
  <c r="AK183" i="24"/>
  <c r="AK182" i="24"/>
  <c r="AK181" i="24"/>
  <c r="AK180" i="24"/>
  <c r="AK179" i="24"/>
  <c r="AK178" i="24"/>
  <c r="AK177" i="24"/>
  <c r="AK176" i="24"/>
  <c r="AK175" i="24"/>
  <c r="AK174" i="24"/>
  <c r="AK173" i="24"/>
  <c r="AK172" i="24"/>
  <c r="AK171" i="24"/>
  <c r="AK170" i="24"/>
  <c r="AK169" i="24"/>
  <c r="AK168" i="24"/>
  <c r="AK167" i="24"/>
  <c r="AK166" i="24"/>
  <c r="AK165" i="24"/>
  <c r="AK164" i="24"/>
  <c r="AK163" i="24"/>
  <c r="AK162" i="24"/>
  <c r="AK161" i="24"/>
  <c r="AK160" i="24"/>
  <c r="AK159" i="24"/>
  <c r="AK158" i="24"/>
  <c r="AK157" i="24"/>
  <c r="AK156" i="24"/>
  <c r="AK155" i="24"/>
  <c r="AK154" i="24"/>
  <c r="AK153" i="24"/>
  <c r="AK152" i="24"/>
  <c r="AK151" i="24"/>
  <c r="AK150" i="24"/>
  <c r="AK149" i="24"/>
  <c r="AK148" i="24"/>
  <c r="AK147" i="24"/>
  <c r="AK146" i="24"/>
  <c r="AK145" i="24"/>
  <c r="AK144" i="24"/>
  <c r="AK143" i="24"/>
  <c r="AK142" i="24"/>
  <c r="AK141" i="24"/>
  <c r="AK140" i="24"/>
  <c r="AK139" i="24"/>
  <c r="AK138" i="24"/>
  <c r="AK137" i="24"/>
  <c r="AK136" i="24"/>
  <c r="AK135" i="24"/>
  <c r="AK134" i="24"/>
  <c r="AK133" i="24"/>
  <c r="AK132" i="24"/>
  <c r="AK131" i="24"/>
  <c r="AK130" i="24"/>
  <c r="AK129" i="24"/>
  <c r="AK128" i="24"/>
  <c r="AK127" i="24"/>
  <c r="AK126" i="24"/>
  <c r="AK125" i="24"/>
  <c r="AK124" i="24"/>
  <c r="AK123" i="24"/>
  <c r="AK122" i="24"/>
  <c r="AK121" i="24"/>
  <c r="AK120" i="24"/>
  <c r="AK119" i="24"/>
  <c r="AK118" i="24"/>
  <c r="AK117" i="24"/>
  <c r="AK116" i="24"/>
  <c r="AK115" i="24"/>
  <c r="AK114" i="24"/>
  <c r="AK113" i="24"/>
  <c r="AK112" i="24"/>
  <c r="AK111" i="24"/>
  <c r="AK110" i="24"/>
  <c r="AK109" i="24"/>
  <c r="AK108" i="24"/>
  <c r="AK107" i="24"/>
  <c r="AK106" i="24"/>
  <c r="AK105" i="24"/>
  <c r="AK104" i="24"/>
  <c r="AK103" i="24"/>
  <c r="AK102" i="24"/>
  <c r="AK101" i="24"/>
  <c r="AK100" i="24"/>
  <c r="AK99" i="24"/>
  <c r="AK98" i="24"/>
  <c r="AK97" i="24"/>
  <c r="AK96" i="24"/>
  <c r="AK95" i="24"/>
  <c r="AK94" i="24"/>
  <c r="AK93" i="24"/>
  <c r="AK92" i="24"/>
  <c r="AK91" i="24"/>
  <c r="AK90" i="24"/>
  <c r="AK89" i="24"/>
  <c r="AK88" i="24"/>
  <c r="AK87" i="24"/>
  <c r="AK86" i="24"/>
  <c r="AK85" i="24"/>
  <c r="AK84" i="24"/>
  <c r="AK83" i="24"/>
  <c r="AK82" i="24"/>
  <c r="AK81" i="24"/>
  <c r="AK80" i="24"/>
  <c r="AK79" i="24"/>
  <c r="AK78" i="24"/>
  <c r="AK77" i="24"/>
  <c r="AK76" i="24"/>
  <c r="AK75" i="24"/>
  <c r="AK74" i="24"/>
  <c r="AK73" i="24"/>
  <c r="AK72" i="24"/>
  <c r="AK71" i="24"/>
  <c r="AK70" i="24"/>
  <c r="AK69" i="24"/>
  <c r="AK68" i="24"/>
  <c r="AK67" i="24"/>
  <c r="AK66" i="24"/>
  <c r="AK65" i="24"/>
  <c r="AK64" i="24"/>
  <c r="AK63" i="24"/>
  <c r="AK62" i="24"/>
  <c r="AK61" i="24"/>
  <c r="AK60" i="24"/>
  <c r="AK59" i="24"/>
  <c r="AK58" i="24"/>
  <c r="AK57" i="24"/>
  <c r="AK56" i="24"/>
  <c r="AK55" i="24"/>
  <c r="AK54" i="24"/>
  <c r="AK53" i="24"/>
  <c r="AK52" i="24"/>
  <c r="AK51" i="24"/>
  <c r="AK50" i="24"/>
  <c r="AK49" i="24"/>
  <c r="AK48" i="24"/>
  <c r="AK47" i="24"/>
  <c r="AK46" i="24"/>
  <c r="AK45" i="24"/>
  <c r="AK44" i="24"/>
  <c r="AK43" i="24"/>
  <c r="AK42" i="24"/>
  <c r="AM215" i="24"/>
  <c r="AM214" i="24"/>
  <c r="AM213" i="24"/>
  <c r="AM212" i="24"/>
  <c r="AM211" i="24"/>
  <c r="AM210" i="24"/>
  <c r="AM209" i="24"/>
  <c r="AM208" i="24"/>
  <c r="AM207" i="24"/>
  <c r="AM206" i="24"/>
  <c r="AM205" i="24"/>
  <c r="AM204" i="24"/>
  <c r="AM203" i="24"/>
  <c r="AM202" i="24"/>
  <c r="AM201" i="24"/>
  <c r="AM200" i="24"/>
  <c r="AM199" i="24"/>
  <c r="AM198" i="24"/>
  <c r="AM197" i="24"/>
  <c r="AM196" i="24"/>
  <c r="AM195" i="24"/>
  <c r="AM194" i="24"/>
  <c r="AM193" i="24"/>
  <c r="AM192" i="24"/>
  <c r="AM191" i="24"/>
  <c r="AM190" i="24"/>
  <c r="AM189" i="24"/>
  <c r="AM188" i="24"/>
  <c r="AM187" i="24"/>
  <c r="AM186" i="24"/>
  <c r="AM185" i="24"/>
  <c r="AM184" i="24"/>
  <c r="AM183" i="24"/>
  <c r="AM182" i="24"/>
  <c r="AM181" i="24"/>
  <c r="AM180" i="24"/>
  <c r="AM179" i="24"/>
  <c r="AM178" i="24"/>
  <c r="AM177" i="24"/>
  <c r="AM176" i="24"/>
  <c r="AM175" i="24"/>
  <c r="AM174" i="24"/>
  <c r="AM173" i="24"/>
  <c r="AM172" i="24"/>
  <c r="AM171" i="24"/>
  <c r="AM170" i="24"/>
  <c r="AM169" i="24"/>
  <c r="AM168" i="24"/>
  <c r="AM167" i="24"/>
  <c r="AM166" i="24"/>
  <c r="AM165" i="24"/>
  <c r="AM164" i="24"/>
  <c r="AM163" i="24"/>
  <c r="AM162" i="24"/>
  <c r="AM161" i="24"/>
  <c r="AM160" i="24"/>
  <c r="AM159" i="24"/>
  <c r="AM158" i="24"/>
  <c r="AM157" i="24"/>
  <c r="AM156" i="24"/>
  <c r="AM155" i="24"/>
  <c r="AM154" i="24"/>
  <c r="AM153" i="24"/>
  <c r="AM152" i="24"/>
  <c r="AM151" i="24"/>
  <c r="AM150" i="24"/>
  <c r="AM149" i="24"/>
  <c r="AM148" i="24"/>
  <c r="AM147" i="24"/>
  <c r="AM146" i="24"/>
  <c r="AM145" i="24"/>
  <c r="AM144" i="24"/>
  <c r="AM143" i="24"/>
  <c r="AM142" i="24"/>
  <c r="AM141" i="24"/>
  <c r="AM140" i="24"/>
  <c r="AM139" i="24"/>
  <c r="AM138" i="24"/>
  <c r="AM137" i="24"/>
  <c r="AM136" i="24"/>
  <c r="AM135" i="24"/>
  <c r="AM134" i="24"/>
  <c r="AM133" i="24"/>
  <c r="AM132" i="24"/>
  <c r="AM131" i="24"/>
  <c r="AM130" i="24"/>
  <c r="AM129" i="24"/>
  <c r="AM128" i="24"/>
  <c r="AM127" i="24"/>
  <c r="AM126" i="24"/>
  <c r="AM125" i="24"/>
  <c r="AM124" i="24"/>
  <c r="AM123" i="24"/>
  <c r="AM122" i="24"/>
  <c r="AM121" i="24"/>
  <c r="AM120" i="24"/>
  <c r="AM119" i="24"/>
  <c r="AM118" i="24"/>
  <c r="AM117" i="24"/>
  <c r="AM116" i="24"/>
  <c r="AM115" i="24"/>
  <c r="AM114" i="24"/>
  <c r="AM113" i="24"/>
  <c r="AM112" i="24"/>
  <c r="AM111" i="24"/>
  <c r="AM110" i="24"/>
  <c r="AM109" i="24"/>
  <c r="AM108" i="24"/>
  <c r="AM107" i="24"/>
  <c r="AM106" i="24"/>
  <c r="AM105" i="24"/>
  <c r="AM104" i="24"/>
  <c r="AM103" i="24"/>
  <c r="AM102" i="24"/>
  <c r="AM101" i="24"/>
  <c r="AM100" i="24"/>
  <c r="AM99" i="24"/>
  <c r="AM98" i="24"/>
  <c r="AM97" i="24"/>
  <c r="AM96" i="24"/>
  <c r="AM95" i="24"/>
  <c r="AM94" i="24"/>
  <c r="AM93" i="24"/>
  <c r="AM92" i="24"/>
  <c r="AM91" i="24"/>
  <c r="AM90" i="24"/>
  <c r="AM89" i="24"/>
  <c r="AM88" i="24"/>
  <c r="AM87" i="24"/>
  <c r="AM86" i="24"/>
  <c r="AM85" i="24"/>
  <c r="AM84" i="24"/>
  <c r="AM83" i="24"/>
  <c r="AM82" i="24"/>
  <c r="AM81" i="24"/>
  <c r="AM80" i="24"/>
  <c r="AM79" i="24"/>
  <c r="AM78" i="24"/>
  <c r="AM77" i="24"/>
  <c r="AM76" i="24"/>
  <c r="AM75" i="24"/>
  <c r="AM74" i="24"/>
  <c r="AM73" i="24"/>
  <c r="AM72" i="24"/>
  <c r="AM71" i="24"/>
  <c r="AM70" i="24"/>
  <c r="AM69" i="24"/>
  <c r="AM68" i="24"/>
  <c r="AM67" i="24"/>
  <c r="AM66" i="24"/>
  <c r="AM65" i="24"/>
  <c r="AM64" i="24"/>
  <c r="AM63" i="24"/>
  <c r="AM62" i="24"/>
  <c r="AM61" i="24"/>
  <c r="AM60" i="24"/>
  <c r="AM59" i="24"/>
  <c r="AM58" i="24"/>
  <c r="AM57" i="24"/>
  <c r="AM56" i="24"/>
  <c r="AM55" i="24"/>
  <c r="AM54" i="24"/>
  <c r="AM53" i="24"/>
  <c r="AM52" i="24"/>
  <c r="AM51" i="24"/>
  <c r="AM50" i="24"/>
  <c r="AM49" i="24"/>
  <c r="AM48" i="24"/>
  <c r="AM47" i="24"/>
  <c r="AM46" i="24"/>
  <c r="AM45" i="24"/>
  <c r="AM44" i="24"/>
  <c r="AM43" i="24"/>
  <c r="AM42" i="24"/>
  <c r="AO215" i="24"/>
  <c r="AO214" i="24"/>
  <c r="AO213" i="24"/>
  <c r="AO212" i="24"/>
  <c r="AO211" i="24"/>
  <c r="AO210" i="24"/>
  <c r="AO209" i="24"/>
  <c r="AO208" i="24"/>
  <c r="AO207" i="24"/>
  <c r="AO206" i="24"/>
  <c r="AO205" i="24"/>
  <c r="AO204" i="24"/>
  <c r="AO203" i="24"/>
  <c r="AO202" i="24"/>
  <c r="AO201" i="24"/>
  <c r="AO200" i="24"/>
  <c r="AO199" i="24"/>
  <c r="AO198" i="24"/>
  <c r="AO197" i="24"/>
  <c r="AO196" i="24"/>
  <c r="AO195" i="24"/>
  <c r="AO194" i="24"/>
  <c r="AO193" i="24"/>
  <c r="AO192" i="24"/>
  <c r="AO191" i="24"/>
  <c r="AO190" i="24"/>
  <c r="AO189" i="24"/>
  <c r="AO188" i="24"/>
  <c r="AO187" i="24"/>
  <c r="AO186" i="24"/>
  <c r="AO185" i="24"/>
  <c r="AO184" i="24"/>
  <c r="AO183" i="24"/>
  <c r="AO182" i="24"/>
  <c r="AO181" i="24"/>
  <c r="AO180" i="24"/>
  <c r="AO179" i="24"/>
  <c r="AO178" i="24"/>
  <c r="AO177" i="24"/>
  <c r="AO176" i="24"/>
  <c r="AO175" i="24"/>
  <c r="AO174" i="24"/>
  <c r="AO173" i="24"/>
  <c r="AO172" i="24"/>
  <c r="AO171" i="24"/>
  <c r="AO170" i="24"/>
  <c r="AO169" i="24"/>
  <c r="AO168" i="24"/>
  <c r="AO167" i="24"/>
  <c r="AO166" i="24"/>
  <c r="AO165" i="24"/>
  <c r="AO164" i="24"/>
  <c r="AO163" i="24"/>
  <c r="AO162" i="24"/>
  <c r="AO161" i="24"/>
  <c r="AO160" i="24"/>
  <c r="AO159" i="24"/>
  <c r="AO158" i="24"/>
  <c r="AO157" i="24"/>
  <c r="AO156" i="24"/>
  <c r="AO155" i="24"/>
  <c r="AO154" i="24"/>
  <c r="AO153" i="24"/>
  <c r="AO152" i="24"/>
  <c r="AO151" i="24"/>
  <c r="AO150" i="24"/>
  <c r="AO149" i="24"/>
  <c r="AO148" i="24"/>
  <c r="AO147" i="24"/>
  <c r="AO146" i="24"/>
  <c r="AO145" i="24"/>
  <c r="AO144" i="24"/>
  <c r="AO143" i="24"/>
  <c r="AO142" i="24"/>
  <c r="AO141" i="24"/>
  <c r="AO140" i="24"/>
  <c r="AO139" i="24"/>
  <c r="AO138" i="24"/>
  <c r="AO137" i="24"/>
  <c r="AO136" i="24"/>
  <c r="AO135" i="24"/>
  <c r="AO134" i="24"/>
  <c r="AO133" i="24"/>
  <c r="AO132" i="24"/>
  <c r="AO131" i="24"/>
  <c r="AO130" i="24"/>
  <c r="AO129" i="24"/>
  <c r="AO128" i="24"/>
  <c r="AO127" i="24"/>
  <c r="AO126" i="24"/>
  <c r="AO125" i="24"/>
  <c r="AO124" i="24"/>
  <c r="AO123" i="24"/>
  <c r="AO122" i="24"/>
  <c r="AO121" i="24"/>
  <c r="AO120" i="24"/>
  <c r="AO119" i="24"/>
  <c r="AO118" i="24"/>
  <c r="AO117" i="24"/>
  <c r="AO116" i="24"/>
  <c r="AO115" i="24"/>
  <c r="AO114" i="24"/>
  <c r="AO113" i="24"/>
  <c r="AO112" i="24"/>
  <c r="AO111" i="24"/>
  <c r="AO110" i="24"/>
  <c r="AO109" i="24"/>
  <c r="AO108" i="24"/>
  <c r="AO107" i="24"/>
  <c r="AO106" i="24"/>
  <c r="AO105" i="24"/>
  <c r="AO104" i="24"/>
  <c r="AO103" i="24"/>
  <c r="AO102" i="24"/>
  <c r="AO101" i="24"/>
  <c r="AO100" i="24"/>
  <c r="AO99" i="24"/>
  <c r="AO98" i="24"/>
  <c r="AO97" i="24"/>
  <c r="AO96" i="24"/>
  <c r="AO95" i="24"/>
  <c r="AO94" i="24"/>
  <c r="AO93" i="24"/>
  <c r="AO92" i="24"/>
  <c r="AO91" i="24"/>
  <c r="AO90" i="24"/>
  <c r="AO89" i="24"/>
  <c r="AO88" i="24"/>
  <c r="AO87" i="24"/>
  <c r="AO86" i="24"/>
  <c r="AO85" i="24"/>
  <c r="AO84" i="24"/>
  <c r="AO83" i="24"/>
  <c r="AO82" i="24"/>
  <c r="AO81" i="24"/>
  <c r="AO80" i="24"/>
  <c r="AO79" i="24"/>
  <c r="AO78" i="24"/>
  <c r="AO77" i="24"/>
  <c r="AO76" i="24"/>
  <c r="AO75" i="24"/>
  <c r="AO74" i="24"/>
  <c r="AO73" i="24"/>
  <c r="AO72" i="24"/>
  <c r="AO71" i="24"/>
  <c r="AO70" i="24"/>
  <c r="AO69" i="24"/>
  <c r="AO68" i="24"/>
  <c r="AO67" i="24"/>
  <c r="AO66" i="24"/>
  <c r="AO65" i="24"/>
  <c r="AO64" i="24"/>
  <c r="AO63" i="24"/>
  <c r="AO62" i="24"/>
  <c r="AO61" i="24"/>
  <c r="AO60" i="24"/>
  <c r="AO59" i="24"/>
  <c r="AO58" i="24"/>
  <c r="AO57" i="24"/>
  <c r="AO56" i="24"/>
  <c r="AO55" i="24"/>
  <c r="AO54" i="24"/>
  <c r="AO53" i="24"/>
  <c r="AO52" i="24"/>
  <c r="AO51" i="24"/>
  <c r="AO50" i="24"/>
  <c r="AO49" i="24"/>
  <c r="AO48" i="24"/>
  <c r="AO47" i="24"/>
  <c r="AO46" i="24"/>
  <c r="AO45" i="24"/>
  <c r="AO44" i="24"/>
  <c r="AO43" i="24"/>
  <c r="AO42" i="24"/>
  <c r="AC16" i="24"/>
  <c r="AG16" i="24"/>
  <c r="AI16" i="24"/>
  <c r="AK16" i="24"/>
  <c r="AM16" i="24"/>
  <c r="AO16" i="24"/>
  <c r="AC17" i="24"/>
  <c r="AE17" i="24"/>
  <c r="AG17" i="24"/>
  <c r="AI17" i="24"/>
  <c r="AK17" i="24"/>
  <c r="AM17" i="24"/>
  <c r="AO17" i="24"/>
  <c r="AC18" i="24"/>
  <c r="AG18" i="24"/>
  <c r="AI18" i="24"/>
  <c r="AK18" i="24"/>
  <c r="AM18" i="24"/>
  <c r="AO18" i="24"/>
  <c r="AC19" i="24"/>
  <c r="AE19" i="24"/>
  <c r="AG19" i="24"/>
  <c r="AI19" i="24"/>
  <c r="AK19" i="24"/>
  <c r="AM19" i="24"/>
  <c r="AO19" i="24"/>
  <c r="AC20" i="24"/>
  <c r="AG20" i="24"/>
  <c r="AI20" i="24"/>
  <c r="AK20" i="24"/>
  <c r="AM20" i="24"/>
  <c r="AO20" i="24"/>
  <c r="AC21" i="24"/>
  <c r="AG21" i="24"/>
  <c r="AI21" i="24"/>
  <c r="AK21" i="24"/>
  <c r="AM21" i="24"/>
  <c r="AO21" i="24"/>
  <c r="AC22" i="24"/>
  <c r="AG22" i="24"/>
  <c r="AI22" i="24"/>
  <c r="AK22" i="24"/>
  <c r="AM22" i="24"/>
  <c r="AO22" i="24"/>
  <c r="AC23" i="24"/>
  <c r="AE23" i="24"/>
  <c r="AG23" i="24"/>
  <c r="AI23" i="24"/>
  <c r="AK23" i="24"/>
  <c r="AM23" i="24"/>
  <c r="AO23" i="24"/>
  <c r="AC24" i="24"/>
  <c r="AE24" i="24"/>
  <c r="AG24" i="24"/>
  <c r="AI24" i="24"/>
  <c r="AK24" i="24"/>
  <c r="AM24" i="24"/>
  <c r="AO24" i="24"/>
  <c r="AC25" i="24"/>
  <c r="AG25" i="24"/>
  <c r="AI25" i="24"/>
  <c r="AK25" i="24"/>
  <c r="AM25" i="24"/>
  <c r="AO25" i="24"/>
  <c r="AC26" i="24"/>
  <c r="AG26" i="24"/>
  <c r="AI26" i="24"/>
  <c r="AK26" i="24"/>
  <c r="AM26" i="24"/>
  <c r="AO26" i="24"/>
  <c r="AC27" i="24"/>
  <c r="AE27" i="24"/>
  <c r="AG27" i="24"/>
  <c r="AI27" i="24"/>
  <c r="AK27" i="24"/>
  <c r="AM27" i="24"/>
  <c r="AO27" i="24"/>
  <c r="AC28" i="24"/>
  <c r="AG28" i="24"/>
  <c r="AI28" i="24"/>
  <c r="AK28" i="24"/>
  <c r="AM28" i="24"/>
  <c r="AO28" i="24"/>
  <c r="AC29" i="24"/>
  <c r="AE29" i="24"/>
  <c r="AG29" i="24"/>
  <c r="AI29" i="24"/>
  <c r="AK29" i="24"/>
  <c r="AM29" i="24"/>
  <c r="AO29" i="24"/>
  <c r="AC30" i="24"/>
  <c r="AG30" i="24"/>
  <c r="AI30" i="24"/>
  <c r="AK30" i="24"/>
  <c r="AM30" i="24"/>
  <c r="AO30" i="24"/>
  <c r="AC31" i="24"/>
  <c r="AE31" i="24"/>
  <c r="AG31" i="24"/>
  <c r="AI31" i="24"/>
  <c r="AK31" i="24"/>
  <c r="AM31" i="24"/>
  <c r="AO31" i="24"/>
  <c r="AC32" i="24"/>
  <c r="AG32" i="24"/>
  <c r="AI32" i="24"/>
  <c r="AK32" i="24"/>
  <c r="AM32" i="24"/>
  <c r="AO32" i="24"/>
  <c r="AC33" i="24"/>
  <c r="AG33" i="24"/>
  <c r="AI33" i="24"/>
  <c r="AK33" i="24"/>
  <c r="AM33" i="24"/>
  <c r="AO33" i="24"/>
  <c r="AC34" i="24"/>
  <c r="AG34" i="24"/>
  <c r="AI34" i="24"/>
  <c r="AK34" i="24"/>
  <c r="AM34" i="24"/>
  <c r="AO34" i="24"/>
  <c r="AC35" i="24"/>
  <c r="AE35" i="24"/>
  <c r="AG35" i="24"/>
  <c r="AI35" i="24"/>
  <c r="AK35" i="24"/>
  <c r="AM35" i="24"/>
  <c r="AO35" i="24"/>
  <c r="AC36" i="24"/>
  <c r="AE36" i="24"/>
  <c r="AG36" i="24"/>
  <c r="AI36" i="24"/>
  <c r="AK36" i="24"/>
  <c r="AM36" i="24"/>
  <c r="AO36" i="24"/>
  <c r="AC37" i="24"/>
  <c r="AG37" i="24"/>
  <c r="AI37" i="24"/>
  <c r="AK37" i="24"/>
  <c r="AM37" i="24"/>
  <c r="AO37" i="24"/>
  <c r="AC38" i="24"/>
  <c r="AG38" i="24"/>
  <c r="AI38" i="24"/>
  <c r="AK38" i="24"/>
  <c r="AM38" i="24"/>
  <c r="AO38" i="24"/>
  <c r="AC39" i="24"/>
  <c r="AE39" i="24"/>
  <c r="AG39" i="24"/>
  <c r="AI39" i="24"/>
  <c r="AK39" i="24"/>
  <c r="AM39" i="24"/>
  <c r="AO39" i="24"/>
  <c r="AC40" i="24"/>
  <c r="AG40" i="24"/>
  <c r="AI40" i="24"/>
  <c r="AK40" i="24"/>
  <c r="AM40" i="24"/>
  <c r="AO40" i="24"/>
  <c r="AC41" i="24"/>
  <c r="AE41" i="24"/>
  <c r="AG41" i="24"/>
  <c r="AI41" i="24"/>
  <c r="AK41" i="24"/>
  <c r="AM41" i="24"/>
  <c r="AO41" i="24"/>
  <c r="AC42" i="24"/>
  <c r="AG42" i="24"/>
  <c r="E4" i="43" a="1"/>
  <c r="E4" i="43" s="1"/>
  <c r="F4" i="43" s="1"/>
  <c r="K4" i="43" a="1"/>
  <c r="K4" i="43" s="1"/>
  <c r="L4" i="43" s="1"/>
  <c r="E13" i="43" a="1"/>
  <c r="E13" i="43" s="1"/>
  <c r="F13" i="43" s="1"/>
  <c r="K13" i="43" a="1"/>
  <c r="K13" i="43" s="1"/>
  <c r="L13" i="43" s="1"/>
  <c r="E31" i="43" a="1"/>
  <c r="E31" i="43" s="1"/>
  <c r="F31" i="43" s="1"/>
  <c r="K31" i="43" a="1"/>
  <c r="K31" i="43" s="1"/>
  <c r="L31" i="43" s="1"/>
  <c r="L32" i="43"/>
  <c r="E40" i="43" a="1"/>
  <c r="E40" i="43" s="1"/>
  <c r="F40" i="43" s="1"/>
  <c r="K40" i="43" a="1"/>
  <c r="K40" i="43" s="1"/>
  <c r="L40" i="43" s="1"/>
  <c r="E49" i="43" a="1"/>
  <c r="E49" i="43" s="1"/>
  <c r="K49" i="43" a="1"/>
  <c r="K49" i="43" s="1"/>
  <c r="L50" i="43"/>
  <c r="E58" i="43" a="1"/>
  <c r="E58" i="43" s="1"/>
  <c r="F58" i="43" s="1"/>
  <c r="K58" i="43" a="1"/>
  <c r="K58" i="43" s="1"/>
  <c r="L58" i="43" s="1"/>
  <c r="E67" i="43" a="1"/>
  <c r="E67" i="43" s="1"/>
  <c r="F67" i="43" s="1"/>
  <c r="F68" i="43"/>
  <c r="F69" i="43"/>
  <c r="E4" i="42" a="1"/>
  <c r="E4" i="42" s="1"/>
  <c r="K4" i="42" a="1"/>
  <c r="K4" i="42" s="1"/>
  <c r="E13" i="42" a="1"/>
  <c r="E13" i="42" s="1"/>
  <c r="K13" i="42" a="1"/>
  <c r="K13" i="42" s="1"/>
  <c r="E31" i="42" a="1"/>
  <c r="E31" i="42" s="1"/>
  <c r="F31" i="42" s="1"/>
  <c r="K31" i="42" a="1"/>
  <c r="K31" i="42" s="1"/>
  <c r="L31" i="42" s="1"/>
  <c r="L32" i="42"/>
  <c r="E40" i="42" a="1"/>
  <c r="E40" i="42" s="1"/>
  <c r="F40" i="42" s="1"/>
  <c r="K40" i="42" a="1"/>
  <c r="K40" i="42" s="1"/>
  <c r="L40" i="42" s="1"/>
  <c r="E49" i="42" a="1"/>
  <c r="E49" i="42" s="1"/>
  <c r="F49" i="42" s="1"/>
  <c r="K49" i="42" a="1"/>
  <c r="K49" i="42" s="1"/>
  <c r="L49" i="42"/>
  <c r="L50" i="42"/>
  <c r="K58" i="42" a="1"/>
  <c r="K58" i="42" s="1"/>
  <c r="L58" i="42" s="1"/>
  <c r="E67" i="42" a="1"/>
  <c r="E67" i="42" s="1"/>
  <c r="F67" i="42" s="1"/>
  <c r="F68" i="42"/>
  <c r="F69" i="42"/>
  <c r="AC214" i="23"/>
  <c r="AC212" i="23"/>
  <c r="AC210" i="23"/>
  <c r="AC209" i="23"/>
  <c r="AC208" i="23"/>
  <c r="AC207" i="23"/>
  <c r="AC206" i="23"/>
  <c r="AC204" i="23"/>
  <c r="AC202" i="23"/>
  <c r="AC200" i="23"/>
  <c r="AC198" i="23"/>
  <c r="AC197" i="23"/>
  <c r="AC196" i="23"/>
  <c r="AC195" i="23"/>
  <c r="AC194" i="23"/>
  <c r="AC192" i="23"/>
  <c r="AC190" i="23"/>
  <c r="AC188" i="23"/>
  <c r="AC186" i="23"/>
  <c r="AC185" i="23"/>
  <c r="AC184" i="23"/>
  <c r="AC183" i="23"/>
  <c r="AC182" i="23"/>
  <c r="AC180" i="23"/>
  <c r="AC178" i="23"/>
  <c r="AC176" i="23"/>
  <c r="AC174" i="23"/>
  <c r="AC173" i="23"/>
  <c r="AC172" i="23"/>
  <c r="AC171" i="23"/>
  <c r="AC170" i="23"/>
  <c r="AC168" i="23"/>
  <c r="AC166" i="23"/>
  <c r="AC164" i="23"/>
  <c r="AC162" i="23"/>
  <c r="AC161" i="23"/>
  <c r="AC160" i="23"/>
  <c r="AC159" i="23"/>
  <c r="AC158" i="23"/>
  <c r="AC156" i="23"/>
  <c r="AC154" i="23"/>
  <c r="AC152" i="23"/>
  <c r="AC150" i="23"/>
  <c r="AC149" i="23"/>
  <c r="AC148" i="23"/>
  <c r="AC147" i="23"/>
  <c r="AC146" i="23"/>
  <c r="AC144" i="23"/>
  <c r="AC142" i="23"/>
  <c r="AC140" i="23"/>
  <c r="AC138" i="23"/>
  <c r="AC137" i="23"/>
  <c r="AC136" i="23"/>
  <c r="AC135" i="23"/>
  <c r="AC134" i="23"/>
  <c r="AC132" i="23"/>
  <c r="AC130" i="23"/>
  <c r="AC128" i="23"/>
  <c r="AC126" i="23"/>
  <c r="AC125" i="23"/>
  <c r="AC124" i="23"/>
  <c r="AC123" i="23"/>
  <c r="AC122" i="23"/>
  <c r="AC120" i="23"/>
  <c r="AC118" i="23"/>
  <c r="AC116" i="23"/>
  <c r="AC114" i="23"/>
  <c r="AC113" i="23"/>
  <c r="AC112" i="23"/>
  <c r="AC111" i="23"/>
  <c r="AC110" i="23"/>
  <c r="AC108" i="23"/>
  <c r="AC106" i="23"/>
  <c r="AC104" i="23"/>
  <c r="AC102" i="23"/>
  <c r="AC101" i="23"/>
  <c r="AC100" i="23"/>
  <c r="AC99" i="23"/>
  <c r="AC98" i="23"/>
  <c r="AC96" i="23"/>
  <c r="AC94" i="23"/>
  <c r="AC92" i="23"/>
  <c r="AC90" i="23"/>
  <c r="AC89" i="23"/>
  <c r="AC88" i="23"/>
  <c r="AC87" i="23"/>
  <c r="AC86" i="23"/>
  <c r="AC84" i="23"/>
  <c r="AC82" i="23"/>
  <c r="AC80" i="23"/>
  <c r="AC78" i="23"/>
  <c r="AC77" i="23"/>
  <c r="AC76" i="23"/>
  <c r="AC75" i="23"/>
  <c r="AC74" i="23"/>
  <c r="AC72" i="23"/>
  <c r="AC70" i="23"/>
  <c r="AC68" i="23"/>
  <c r="AC66" i="23"/>
  <c r="AC65" i="23"/>
  <c r="AC64" i="23"/>
  <c r="AC63" i="23"/>
  <c r="AC62" i="23"/>
  <c r="AC60" i="23"/>
  <c r="AC58" i="23"/>
  <c r="AC56" i="23"/>
  <c r="AC54" i="23"/>
  <c r="AC53" i="23"/>
  <c r="AC52" i="23"/>
  <c r="AC51" i="23"/>
  <c r="AC50" i="23"/>
  <c r="AC48" i="23"/>
  <c r="AC46" i="23"/>
  <c r="AC44" i="23"/>
  <c r="AE215" i="23"/>
  <c r="AE214" i="23"/>
  <c r="AE213" i="23"/>
  <c r="AE212" i="23"/>
  <c r="AE211" i="23"/>
  <c r="AE210" i="23"/>
  <c r="AE209" i="23"/>
  <c r="AE208" i="23"/>
  <c r="AE207" i="23"/>
  <c r="AE206" i="23"/>
  <c r="AE205" i="23"/>
  <c r="AE204" i="23"/>
  <c r="AE203" i="23"/>
  <c r="AE202" i="23"/>
  <c r="AE201" i="23"/>
  <c r="AE200" i="23"/>
  <c r="AE199" i="23"/>
  <c r="AE198" i="23"/>
  <c r="AE197" i="23"/>
  <c r="AE196" i="23"/>
  <c r="AE195" i="23"/>
  <c r="AE194" i="23"/>
  <c r="AE193" i="23"/>
  <c r="AE192" i="23"/>
  <c r="AE191" i="23"/>
  <c r="AE190" i="23"/>
  <c r="AE189" i="23"/>
  <c r="AE188" i="23"/>
  <c r="AE187" i="23"/>
  <c r="AE186" i="23"/>
  <c r="AE185" i="23"/>
  <c r="AE184" i="23"/>
  <c r="AE183" i="23"/>
  <c r="AE182" i="23"/>
  <c r="AE181" i="23"/>
  <c r="AE180" i="23"/>
  <c r="AE179" i="23"/>
  <c r="AE178" i="23"/>
  <c r="AE177" i="23"/>
  <c r="AE176" i="23"/>
  <c r="AE175" i="23"/>
  <c r="AE174" i="23"/>
  <c r="AE173" i="23"/>
  <c r="AE172" i="23"/>
  <c r="AE171" i="23"/>
  <c r="AE170" i="23"/>
  <c r="AE169" i="23"/>
  <c r="AE168" i="23"/>
  <c r="AE167" i="23"/>
  <c r="AE166" i="23"/>
  <c r="AE165" i="23"/>
  <c r="AE164" i="23"/>
  <c r="AE163" i="23"/>
  <c r="AE162" i="23"/>
  <c r="AE161" i="23"/>
  <c r="AE160" i="23"/>
  <c r="AE159" i="23"/>
  <c r="AE158" i="23"/>
  <c r="AE157" i="23"/>
  <c r="AE156" i="23"/>
  <c r="AE155" i="23"/>
  <c r="AE154" i="23"/>
  <c r="AE153" i="23"/>
  <c r="AE152" i="23"/>
  <c r="AE151" i="23"/>
  <c r="AE150" i="23"/>
  <c r="AE149" i="23"/>
  <c r="AE148" i="23"/>
  <c r="AE147" i="23"/>
  <c r="AE146" i="23"/>
  <c r="AE145" i="23"/>
  <c r="AE144" i="23"/>
  <c r="AE143" i="23"/>
  <c r="AE142" i="23"/>
  <c r="AE141" i="23"/>
  <c r="AE140" i="23"/>
  <c r="AE139" i="23"/>
  <c r="AE138" i="23"/>
  <c r="AE137" i="23"/>
  <c r="AE136" i="23"/>
  <c r="AE135" i="23"/>
  <c r="AE134" i="23"/>
  <c r="AE133" i="23"/>
  <c r="AE132" i="23"/>
  <c r="AE131" i="23"/>
  <c r="AE130" i="23"/>
  <c r="AE129" i="23"/>
  <c r="AE128" i="23"/>
  <c r="AE127" i="23"/>
  <c r="AE126" i="23"/>
  <c r="AE125" i="23"/>
  <c r="AE124" i="23"/>
  <c r="AE123" i="23"/>
  <c r="AE122" i="23"/>
  <c r="AE121" i="23"/>
  <c r="AE120" i="23"/>
  <c r="AE119" i="23"/>
  <c r="AE118" i="23"/>
  <c r="AE117" i="23"/>
  <c r="AE116" i="23"/>
  <c r="AE115" i="23"/>
  <c r="AE114" i="23"/>
  <c r="AE113" i="23"/>
  <c r="AE112" i="23"/>
  <c r="AE111" i="23"/>
  <c r="AE110" i="23"/>
  <c r="AE109" i="23"/>
  <c r="AE108" i="23"/>
  <c r="AE107" i="23"/>
  <c r="AE106" i="23"/>
  <c r="AE105" i="23"/>
  <c r="AE104" i="23"/>
  <c r="AE103" i="23"/>
  <c r="AE102" i="23"/>
  <c r="AE101" i="23"/>
  <c r="AE100" i="23"/>
  <c r="AE99" i="23"/>
  <c r="AE98" i="23"/>
  <c r="AE97" i="23"/>
  <c r="AE96" i="23"/>
  <c r="AE95" i="23"/>
  <c r="AE94" i="23"/>
  <c r="AE93" i="23"/>
  <c r="AE92" i="23"/>
  <c r="AE91" i="23"/>
  <c r="AE90" i="23"/>
  <c r="AE89" i="23"/>
  <c r="AE88" i="23"/>
  <c r="AE87" i="23"/>
  <c r="AE86" i="23"/>
  <c r="AE85" i="23"/>
  <c r="AE84" i="23"/>
  <c r="AE83" i="23"/>
  <c r="AE82" i="23"/>
  <c r="AE81" i="23"/>
  <c r="AE80" i="23"/>
  <c r="AE79" i="23"/>
  <c r="AE78" i="23"/>
  <c r="AE77" i="23"/>
  <c r="AE76" i="23"/>
  <c r="AE75" i="23"/>
  <c r="AE74" i="23"/>
  <c r="AE73" i="23"/>
  <c r="AE72" i="23"/>
  <c r="AE71" i="23"/>
  <c r="AE70" i="23"/>
  <c r="AE69" i="23"/>
  <c r="AE68" i="23"/>
  <c r="AE67" i="23"/>
  <c r="AE66" i="23"/>
  <c r="AE65" i="23"/>
  <c r="AE64" i="23"/>
  <c r="AE63" i="23"/>
  <c r="AE62" i="23"/>
  <c r="AE61" i="23"/>
  <c r="AE60" i="23"/>
  <c r="AE59" i="23"/>
  <c r="AE58" i="23"/>
  <c r="AE57" i="23"/>
  <c r="AE56" i="23"/>
  <c r="AE55" i="23"/>
  <c r="AE54" i="23"/>
  <c r="AE53" i="23"/>
  <c r="AE52" i="23"/>
  <c r="AE51" i="23"/>
  <c r="AE50" i="23"/>
  <c r="AE49" i="23"/>
  <c r="AE48" i="23"/>
  <c r="AE47" i="23"/>
  <c r="AE46" i="23"/>
  <c r="AE45" i="23"/>
  <c r="AE44" i="23"/>
  <c r="AE43" i="23"/>
  <c r="AE42" i="23"/>
  <c r="AG215" i="23"/>
  <c r="AG214" i="23"/>
  <c r="AG213" i="23"/>
  <c r="AG212" i="23"/>
  <c r="AG211" i="23"/>
  <c r="AG210" i="23"/>
  <c r="AG209" i="23"/>
  <c r="AG208" i="23"/>
  <c r="AG207" i="23"/>
  <c r="AG206" i="23"/>
  <c r="AG205" i="23"/>
  <c r="AG204" i="23"/>
  <c r="AG203" i="23"/>
  <c r="AG202" i="23"/>
  <c r="AG201" i="23"/>
  <c r="AG200" i="23"/>
  <c r="AG199" i="23"/>
  <c r="AG198" i="23"/>
  <c r="AG197" i="23"/>
  <c r="AG196" i="23"/>
  <c r="AG195" i="23"/>
  <c r="AG194" i="23"/>
  <c r="AG193" i="23"/>
  <c r="AG192" i="23"/>
  <c r="AG191" i="23"/>
  <c r="AG190" i="23"/>
  <c r="AG189" i="23"/>
  <c r="AG188" i="23"/>
  <c r="AG187" i="23"/>
  <c r="AG186" i="23"/>
  <c r="AG185" i="23"/>
  <c r="AG184" i="23"/>
  <c r="AG183" i="23"/>
  <c r="AG182" i="23"/>
  <c r="AG181" i="23"/>
  <c r="AG180" i="23"/>
  <c r="AG179" i="23"/>
  <c r="AG178" i="23"/>
  <c r="AG177" i="23"/>
  <c r="AG176" i="23"/>
  <c r="AG175" i="23"/>
  <c r="AG174" i="23"/>
  <c r="AG173" i="23"/>
  <c r="AG172" i="23"/>
  <c r="AG171" i="23"/>
  <c r="AG170" i="23"/>
  <c r="AG169" i="23"/>
  <c r="AG168" i="23"/>
  <c r="AG167" i="23"/>
  <c r="AG166" i="23"/>
  <c r="AG165" i="23"/>
  <c r="AG164" i="23"/>
  <c r="AG163" i="23"/>
  <c r="AG162" i="23"/>
  <c r="AG161" i="23"/>
  <c r="AG160" i="23"/>
  <c r="AG159" i="23"/>
  <c r="AG158" i="23"/>
  <c r="AG157" i="23"/>
  <c r="AG156" i="23"/>
  <c r="AG155" i="23"/>
  <c r="AG154" i="23"/>
  <c r="AG153" i="23"/>
  <c r="AG152" i="23"/>
  <c r="AG151" i="23"/>
  <c r="AG150" i="23"/>
  <c r="AG149" i="23"/>
  <c r="AG148" i="23"/>
  <c r="AG147" i="23"/>
  <c r="AG146" i="23"/>
  <c r="AG145" i="23"/>
  <c r="AG144" i="23"/>
  <c r="AG143" i="23"/>
  <c r="AG142" i="23"/>
  <c r="AG141" i="23"/>
  <c r="AG140" i="23"/>
  <c r="AG139" i="23"/>
  <c r="AG138" i="23"/>
  <c r="AG137" i="23"/>
  <c r="AG136" i="23"/>
  <c r="AG135" i="23"/>
  <c r="AG134" i="23"/>
  <c r="AG133" i="23"/>
  <c r="AG132" i="23"/>
  <c r="AG131" i="23"/>
  <c r="AG130" i="23"/>
  <c r="AG129" i="23"/>
  <c r="AG128" i="23"/>
  <c r="AG127" i="23"/>
  <c r="AG126" i="23"/>
  <c r="AG125" i="23"/>
  <c r="AG124" i="23"/>
  <c r="AG123" i="23"/>
  <c r="AG122" i="23"/>
  <c r="AG121" i="23"/>
  <c r="AG120" i="23"/>
  <c r="AG119" i="23"/>
  <c r="AG118" i="23"/>
  <c r="AG117" i="23"/>
  <c r="AG116" i="23"/>
  <c r="AG115" i="23"/>
  <c r="AG114" i="23"/>
  <c r="AG113" i="23"/>
  <c r="AG112" i="23"/>
  <c r="AG111" i="23"/>
  <c r="AG110" i="23"/>
  <c r="AG109" i="23"/>
  <c r="AG108" i="23"/>
  <c r="AG107" i="23"/>
  <c r="AG106" i="23"/>
  <c r="AG105" i="23"/>
  <c r="AG104" i="23"/>
  <c r="AG103" i="23"/>
  <c r="AG102" i="23"/>
  <c r="AG101" i="23"/>
  <c r="AG100" i="23"/>
  <c r="AG99" i="23"/>
  <c r="AG98" i="23"/>
  <c r="AG97" i="23"/>
  <c r="AG96" i="23"/>
  <c r="AG95" i="23"/>
  <c r="AG94" i="23"/>
  <c r="AG93" i="23"/>
  <c r="AG92" i="23"/>
  <c r="AG91" i="23"/>
  <c r="AG90" i="23"/>
  <c r="AG89" i="23"/>
  <c r="AG88" i="23"/>
  <c r="AG87" i="23"/>
  <c r="AG86" i="23"/>
  <c r="AG85" i="23"/>
  <c r="AG84" i="23"/>
  <c r="AG83" i="23"/>
  <c r="AG82" i="23"/>
  <c r="AG81" i="23"/>
  <c r="AG80" i="23"/>
  <c r="AG79" i="23"/>
  <c r="AG78" i="23"/>
  <c r="AG77" i="23"/>
  <c r="AG76" i="23"/>
  <c r="AG75" i="23"/>
  <c r="AG74" i="23"/>
  <c r="AG73" i="23"/>
  <c r="AG72" i="23"/>
  <c r="AG71" i="23"/>
  <c r="AG70" i="23"/>
  <c r="AG69" i="23"/>
  <c r="AG68" i="23"/>
  <c r="AG67" i="23"/>
  <c r="AG66" i="23"/>
  <c r="AG65" i="23"/>
  <c r="AG64" i="23"/>
  <c r="AG63" i="23"/>
  <c r="AG62" i="23"/>
  <c r="AG61" i="23"/>
  <c r="AG60" i="23"/>
  <c r="AG59" i="23"/>
  <c r="AG58" i="23"/>
  <c r="AG57" i="23"/>
  <c r="AG56" i="23"/>
  <c r="AG55" i="23"/>
  <c r="AG54" i="23"/>
  <c r="AG53" i="23"/>
  <c r="AG52" i="23"/>
  <c r="AG51" i="23"/>
  <c r="AG50" i="23"/>
  <c r="AG49" i="23"/>
  <c r="AG48" i="23"/>
  <c r="AG47" i="23"/>
  <c r="AG46" i="23"/>
  <c r="AG45" i="23"/>
  <c r="AG44" i="23"/>
  <c r="AG43" i="23"/>
  <c r="AG42" i="23"/>
  <c r="AI215" i="23"/>
  <c r="AI214" i="23"/>
  <c r="AI213" i="23"/>
  <c r="AI212" i="23"/>
  <c r="AI211" i="23"/>
  <c r="AI210" i="23"/>
  <c r="AI209" i="23"/>
  <c r="AI208" i="23"/>
  <c r="AI207" i="23"/>
  <c r="AI206" i="23"/>
  <c r="AI205" i="23"/>
  <c r="AI204" i="23"/>
  <c r="AI203" i="23"/>
  <c r="AI202" i="23"/>
  <c r="AI201" i="23"/>
  <c r="AI200" i="23"/>
  <c r="AI199" i="23"/>
  <c r="AI198" i="23"/>
  <c r="AI197" i="23"/>
  <c r="AI196" i="23"/>
  <c r="AI195" i="23"/>
  <c r="AI194" i="23"/>
  <c r="AI193" i="23"/>
  <c r="AI192" i="23"/>
  <c r="AI191" i="23"/>
  <c r="AI190" i="23"/>
  <c r="AI189" i="23"/>
  <c r="AI188" i="23"/>
  <c r="AI187" i="23"/>
  <c r="AI186" i="23"/>
  <c r="AI185" i="23"/>
  <c r="AI184" i="23"/>
  <c r="AI183" i="23"/>
  <c r="AI182" i="23"/>
  <c r="AI181" i="23"/>
  <c r="AI180" i="23"/>
  <c r="AI179" i="23"/>
  <c r="AI178" i="23"/>
  <c r="AI177" i="23"/>
  <c r="AI176" i="23"/>
  <c r="AI175" i="23"/>
  <c r="AI174" i="23"/>
  <c r="AI173" i="23"/>
  <c r="AI172" i="23"/>
  <c r="AI171" i="23"/>
  <c r="AI170" i="23"/>
  <c r="AI169" i="23"/>
  <c r="AI168" i="23"/>
  <c r="AI167" i="23"/>
  <c r="AI166" i="23"/>
  <c r="AI165" i="23"/>
  <c r="AI164" i="23"/>
  <c r="AI163" i="23"/>
  <c r="AI162" i="23"/>
  <c r="AI161" i="23"/>
  <c r="AI160" i="23"/>
  <c r="AI159" i="23"/>
  <c r="AI158" i="23"/>
  <c r="AI157" i="23"/>
  <c r="AI156" i="23"/>
  <c r="AI155" i="23"/>
  <c r="AI154" i="23"/>
  <c r="AI153" i="23"/>
  <c r="AI152" i="23"/>
  <c r="AI151" i="23"/>
  <c r="AI150" i="23"/>
  <c r="AI149" i="23"/>
  <c r="AI148" i="23"/>
  <c r="AI147" i="23"/>
  <c r="AI146" i="23"/>
  <c r="AI145" i="23"/>
  <c r="AI144" i="23"/>
  <c r="AI143" i="23"/>
  <c r="AI142" i="23"/>
  <c r="AI141" i="23"/>
  <c r="AI140" i="23"/>
  <c r="AI139" i="23"/>
  <c r="AI138" i="23"/>
  <c r="AI137" i="23"/>
  <c r="AI136" i="23"/>
  <c r="AI135" i="23"/>
  <c r="AI134" i="23"/>
  <c r="AI133" i="23"/>
  <c r="AI132" i="23"/>
  <c r="AI131" i="23"/>
  <c r="AI130" i="23"/>
  <c r="AI129" i="23"/>
  <c r="AI128" i="23"/>
  <c r="AI127" i="23"/>
  <c r="AI126" i="23"/>
  <c r="AI125" i="23"/>
  <c r="AI124" i="23"/>
  <c r="AI123" i="23"/>
  <c r="AI122" i="23"/>
  <c r="AI121" i="23"/>
  <c r="AI120" i="23"/>
  <c r="AI119" i="23"/>
  <c r="AI118" i="23"/>
  <c r="AI117" i="23"/>
  <c r="AI116" i="23"/>
  <c r="AI115" i="23"/>
  <c r="AI114" i="23"/>
  <c r="AI113" i="23"/>
  <c r="AI112" i="23"/>
  <c r="AI111" i="23"/>
  <c r="AI110" i="23"/>
  <c r="AI109" i="23"/>
  <c r="AI108" i="23"/>
  <c r="AI107" i="23"/>
  <c r="AI106" i="23"/>
  <c r="AI105" i="23"/>
  <c r="AI104" i="23"/>
  <c r="AI103" i="23"/>
  <c r="AI102" i="23"/>
  <c r="AI101" i="23"/>
  <c r="AI100" i="23"/>
  <c r="AI99" i="23"/>
  <c r="AI98" i="23"/>
  <c r="AI97" i="23"/>
  <c r="AI96" i="23"/>
  <c r="AI95" i="23"/>
  <c r="AI94" i="23"/>
  <c r="AI93" i="23"/>
  <c r="AI92" i="23"/>
  <c r="AI91" i="23"/>
  <c r="AI90" i="23"/>
  <c r="AI89" i="23"/>
  <c r="AI88" i="23"/>
  <c r="AI87" i="23"/>
  <c r="AI86" i="23"/>
  <c r="AI85" i="23"/>
  <c r="AI84" i="23"/>
  <c r="AI83" i="23"/>
  <c r="AI82" i="23"/>
  <c r="AI81" i="23"/>
  <c r="AI80" i="23"/>
  <c r="AI79" i="23"/>
  <c r="AI78" i="23"/>
  <c r="AI77" i="23"/>
  <c r="AI76" i="23"/>
  <c r="AI75" i="23"/>
  <c r="AI74" i="23"/>
  <c r="AI73" i="23"/>
  <c r="AI72" i="23"/>
  <c r="AI71" i="23"/>
  <c r="AI70" i="23"/>
  <c r="AI69" i="23"/>
  <c r="AI68" i="23"/>
  <c r="AI67" i="23"/>
  <c r="AI66" i="23"/>
  <c r="AI65" i="23"/>
  <c r="AI64" i="23"/>
  <c r="AI63" i="23"/>
  <c r="AI62" i="23"/>
  <c r="AI61" i="23"/>
  <c r="AI60" i="23"/>
  <c r="AI59" i="23"/>
  <c r="AI58" i="23"/>
  <c r="AI57" i="23"/>
  <c r="AI56" i="23"/>
  <c r="AI55" i="23"/>
  <c r="AI54" i="23"/>
  <c r="AI53" i="23"/>
  <c r="AI52" i="23"/>
  <c r="AI51" i="23"/>
  <c r="AI50" i="23"/>
  <c r="AI49" i="23"/>
  <c r="AI48" i="23"/>
  <c r="AI47" i="23"/>
  <c r="AI46" i="23"/>
  <c r="AI45" i="23"/>
  <c r="AI44" i="23"/>
  <c r="AI43" i="23"/>
  <c r="AI42" i="23"/>
  <c r="AK215" i="23"/>
  <c r="AK214" i="23"/>
  <c r="AK213" i="23"/>
  <c r="AK212" i="23"/>
  <c r="AK211" i="23"/>
  <c r="AK210" i="23"/>
  <c r="AK209" i="23"/>
  <c r="AK208" i="23"/>
  <c r="AK207" i="23"/>
  <c r="AK206" i="23"/>
  <c r="AK205" i="23"/>
  <c r="AK204" i="23"/>
  <c r="AK203" i="23"/>
  <c r="AK202" i="23"/>
  <c r="AK201" i="23"/>
  <c r="AK200" i="23"/>
  <c r="AK199" i="23"/>
  <c r="AK198" i="23"/>
  <c r="AK197" i="23"/>
  <c r="AK196" i="23"/>
  <c r="AK195" i="23"/>
  <c r="AK194" i="23"/>
  <c r="AK193" i="23"/>
  <c r="AK192" i="23"/>
  <c r="AK191" i="23"/>
  <c r="AK190" i="23"/>
  <c r="AK189" i="23"/>
  <c r="AK188" i="23"/>
  <c r="AK187" i="23"/>
  <c r="AK186" i="23"/>
  <c r="AK185" i="23"/>
  <c r="AK184" i="23"/>
  <c r="AK183" i="23"/>
  <c r="AK182" i="23"/>
  <c r="AK181" i="23"/>
  <c r="AK180" i="23"/>
  <c r="AK179" i="23"/>
  <c r="AK178" i="23"/>
  <c r="AK177" i="23"/>
  <c r="AK176" i="23"/>
  <c r="AK175" i="23"/>
  <c r="AK174" i="23"/>
  <c r="AK173" i="23"/>
  <c r="AK172" i="23"/>
  <c r="AK171" i="23"/>
  <c r="AK170" i="23"/>
  <c r="AK169" i="23"/>
  <c r="AK168" i="23"/>
  <c r="AK167" i="23"/>
  <c r="AK166" i="23"/>
  <c r="AK165" i="23"/>
  <c r="AK164" i="23"/>
  <c r="AK163" i="23"/>
  <c r="AK162" i="23"/>
  <c r="AK161" i="23"/>
  <c r="AK160" i="23"/>
  <c r="AK159" i="23"/>
  <c r="AK158" i="23"/>
  <c r="AK157" i="23"/>
  <c r="AK156" i="23"/>
  <c r="AK155" i="23"/>
  <c r="AK154" i="23"/>
  <c r="AK153" i="23"/>
  <c r="AK152" i="23"/>
  <c r="AK151" i="23"/>
  <c r="AK150" i="23"/>
  <c r="AK149" i="23"/>
  <c r="AK148" i="23"/>
  <c r="AK147" i="23"/>
  <c r="AK146" i="23"/>
  <c r="AK145" i="23"/>
  <c r="AK144" i="23"/>
  <c r="AK143" i="23"/>
  <c r="AK142" i="23"/>
  <c r="AK141" i="23"/>
  <c r="AK140" i="23"/>
  <c r="AK139" i="23"/>
  <c r="AK138" i="23"/>
  <c r="AK137" i="23"/>
  <c r="AK136" i="23"/>
  <c r="AK135" i="23"/>
  <c r="AK134" i="23"/>
  <c r="AK133" i="23"/>
  <c r="AK132" i="23"/>
  <c r="AK131" i="23"/>
  <c r="AK130" i="23"/>
  <c r="AK129" i="23"/>
  <c r="AK128" i="23"/>
  <c r="AK127" i="23"/>
  <c r="AK126" i="23"/>
  <c r="AK125" i="23"/>
  <c r="AK124" i="23"/>
  <c r="AK123" i="23"/>
  <c r="AK122" i="23"/>
  <c r="AK121" i="23"/>
  <c r="AK120" i="23"/>
  <c r="AK119" i="23"/>
  <c r="AK118" i="23"/>
  <c r="AK117" i="23"/>
  <c r="AK116" i="23"/>
  <c r="AK115" i="23"/>
  <c r="AK114" i="23"/>
  <c r="AK113" i="23"/>
  <c r="AK112" i="23"/>
  <c r="AK111" i="23"/>
  <c r="AK110" i="23"/>
  <c r="AK109" i="23"/>
  <c r="AK108" i="23"/>
  <c r="AK107" i="23"/>
  <c r="AK106" i="23"/>
  <c r="AK105" i="23"/>
  <c r="AK104" i="23"/>
  <c r="AK103" i="23"/>
  <c r="AK102" i="23"/>
  <c r="AK101" i="23"/>
  <c r="AK100" i="23"/>
  <c r="AK99" i="23"/>
  <c r="AK98" i="23"/>
  <c r="AK97" i="23"/>
  <c r="AK96" i="23"/>
  <c r="AK95" i="23"/>
  <c r="AK94" i="23"/>
  <c r="AK93" i="23"/>
  <c r="AK92" i="23"/>
  <c r="AK91" i="23"/>
  <c r="AK90" i="23"/>
  <c r="AK89" i="23"/>
  <c r="AK88" i="23"/>
  <c r="AK87" i="23"/>
  <c r="AK86" i="23"/>
  <c r="AK85" i="23"/>
  <c r="AK84" i="23"/>
  <c r="AK83" i="23"/>
  <c r="AK82" i="23"/>
  <c r="AK81" i="23"/>
  <c r="AK80" i="23"/>
  <c r="AK79" i="23"/>
  <c r="AK78" i="23"/>
  <c r="AK77" i="23"/>
  <c r="AK76" i="23"/>
  <c r="AK75" i="23"/>
  <c r="AK74" i="23"/>
  <c r="AK73" i="23"/>
  <c r="AK72" i="23"/>
  <c r="AK71" i="23"/>
  <c r="AK70" i="23"/>
  <c r="AK69" i="23"/>
  <c r="AK68" i="23"/>
  <c r="AK67" i="23"/>
  <c r="AK66" i="23"/>
  <c r="AK65" i="23"/>
  <c r="AK64" i="23"/>
  <c r="AK63" i="23"/>
  <c r="AK62" i="23"/>
  <c r="AK61" i="23"/>
  <c r="AK60" i="23"/>
  <c r="AK59" i="23"/>
  <c r="AK58" i="23"/>
  <c r="AK57" i="23"/>
  <c r="AK56" i="23"/>
  <c r="AK55" i="23"/>
  <c r="AK54" i="23"/>
  <c r="AK53" i="23"/>
  <c r="AK52" i="23"/>
  <c r="AK51" i="23"/>
  <c r="AK50" i="23"/>
  <c r="AK49" i="23"/>
  <c r="AK48" i="23"/>
  <c r="AK47" i="23"/>
  <c r="AK46" i="23"/>
  <c r="AK45" i="23"/>
  <c r="AK44" i="23"/>
  <c r="AK43" i="23"/>
  <c r="AK42" i="23"/>
  <c r="AM215" i="23"/>
  <c r="AM214" i="23"/>
  <c r="AM213" i="23"/>
  <c r="AM212" i="23"/>
  <c r="AM211" i="23"/>
  <c r="AM210" i="23"/>
  <c r="AM209" i="23"/>
  <c r="AM208" i="23"/>
  <c r="AM207" i="23"/>
  <c r="AM206" i="23"/>
  <c r="AM205" i="23"/>
  <c r="AM204" i="23"/>
  <c r="AM203" i="23"/>
  <c r="AM202" i="23"/>
  <c r="AM201" i="23"/>
  <c r="AM200" i="23"/>
  <c r="AM199" i="23"/>
  <c r="AM198" i="23"/>
  <c r="AM197" i="23"/>
  <c r="AM196" i="23"/>
  <c r="AM195" i="23"/>
  <c r="AM194" i="23"/>
  <c r="AM193" i="23"/>
  <c r="AM192" i="23"/>
  <c r="AM191" i="23"/>
  <c r="AM190" i="23"/>
  <c r="AM189" i="23"/>
  <c r="AM188" i="23"/>
  <c r="AM187" i="23"/>
  <c r="AM186" i="23"/>
  <c r="AM185" i="23"/>
  <c r="AM184" i="23"/>
  <c r="AM183" i="23"/>
  <c r="AM182" i="23"/>
  <c r="AM181" i="23"/>
  <c r="AM180" i="23"/>
  <c r="AM179" i="23"/>
  <c r="AM178" i="23"/>
  <c r="AM177" i="23"/>
  <c r="AM176" i="23"/>
  <c r="AM175" i="23"/>
  <c r="AM174" i="23"/>
  <c r="AM173" i="23"/>
  <c r="AM172" i="23"/>
  <c r="AM171" i="23"/>
  <c r="AM170" i="23"/>
  <c r="AM169" i="23"/>
  <c r="AM168" i="23"/>
  <c r="AM167" i="23"/>
  <c r="AM166" i="23"/>
  <c r="AM165" i="23"/>
  <c r="AM164" i="23"/>
  <c r="AM163" i="23"/>
  <c r="AM162" i="23"/>
  <c r="AM161" i="23"/>
  <c r="AM160" i="23"/>
  <c r="AM159" i="23"/>
  <c r="AM158" i="23"/>
  <c r="AM157" i="23"/>
  <c r="AM156" i="23"/>
  <c r="AM155" i="23"/>
  <c r="AM154" i="23"/>
  <c r="AM153" i="23"/>
  <c r="AM152" i="23"/>
  <c r="AM151" i="23"/>
  <c r="AM150" i="23"/>
  <c r="AM149" i="23"/>
  <c r="AM148" i="23"/>
  <c r="AM147" i="23"/>
  <c r="AM146" i="23"/>
  <c r="AM145" i="23"/>
  <c r="AM144" i="23"/>
  <c r="AM143" i="23"/>
  <c r="AM142" i="23"/>
  <c r="AM141" i="23"/>
  <c r="AM140" i="23"/>
  <c r="AM139" i="23"/>
  <c r="AM138" i="23"/>
  <c r="AM137" i="23"/>
  <c r="AM136" i="23"/>
  <c r="AM135" i="23"/>
  <c r="AM134" i="23"/>
  <c r="AM133" i="23"/>
  <c r="AM132" i="23"/>
  <c r="AM131" i="23"/>
  <c r="AM130" i="23"/>
  <c r="AM129" i="23"/>
  <c r="AM128" i="23"/>
  <c r="AM127" i="23"/>
  <c r="AM126" i="23"/>
  <c r="AM125" i="23"/>
  <c r="AM124" i="23"/>
  <c r="AM123" i="23"/>
  <c r="AM122" i="23"/>
  <c r="AM121" i="23"/>
  <c r="AM120" i="23"/>
  <c r="AM119" i="23"/>
  <c r="AM118" i="23"/>
  <c r="AM117" i="23"/>
  <c r="AM116" i="23"/>
  <c r="AM115" i="23"/>
  <c r="AM114" i="23"/>
  <c r="AM113" i="23"/>
  <c r="AM112" i="23"/>
  <c r="AM111" i="23"/>
  <c r="AM110" i="23"/>
  <c r="AM109" i="23"/>
  <c r="AM108" i="23"/>
  <c r="AM107" i="23"/>
  <c r="AM106" i="23"/>
  <c r="AM105" i="23"/>
  <c r="AM104" i="23"/>
  <c r="AM103" i="23"/>
  <c r="AM102" i="23"/>
  <c r="AM101" i="23"/>
  <c r="AM100" i="23"/>
  <c r="AM99" i="23"/>
  <c r="AM98" i="23"/>
  <c r="AM97" i="23"/>
  <c r="AM96" i="23"/>
  <c r="AM95" i="23"/>
  <c r="AM94" i="23"/>
  <c r="AM93" i="23"/>
  <c r="AM92" i="23"/>
  <c r="AM91" i="23"/>
  <c r="AM90" i="23"/>
  <c r="AM89" i="23"/>
  <c r="AM88" i="23"/>
  <c r="AM87" i="23"/>
  <c r="AM86" i="23"/>
  <c r="AM85" i="23"/>
  <c r="AM84" i="23"/>
  <c r="AM83" i="23"/>
  <c r="AM82" i="23"/>
  <c r="AM81" i="23"/>
  <c r="AM80" i="23"/>
  <c r="AM79" i="23"/>
  <c r="AM78" i="23"/>
  <c r="AM77" i="23"/>
  <c r="AM76" i="23"/>
  <c r="AM75" i="23"/>
  <c r="AM74" i="23"/>
  <c r="AM73" i="23"/>
  <c r="AM72" i="23"/>
  <c r="AM71" i="23"/>
  <c r="AM70" i="23"/>
  <c r="AM69" i="23"/>
  <c r="AM68" i="23"/>
  <c r="AM67" i="23"/>
  <c r="AM66" i="23"/>
  <c r="AM65" i="23"/>
  <c r="AM64" i="23"/>
  <c r="AM63" i="23"/>
  <c r="AM62" i="23"/>
  <c r="AM61" i="23"/>
  <c r="AM60" i="23"/>
  <c r="AM59" i="23"/>
  <c r="AM58" i="23"/>
  <c r="AM57" i="23"/>
  <c r="AM56" i="23"/>
  <c r="AM55" i="23"/>
  <c r="AM54" i="23"/>
  <c r="AM53" i="23"/>
  <c r="AM52" i="23"/>
  <c r="AM51" i="23"/>
  <c r="AM50" i="23"/>
  <c r="AM49" i="23"/>
  <c r="AM48" i="23"/>
  <c r="AM47" i="23"/>
  <c r="AM46" i="23"/>
  <c r="AM45" i="23"/>
  <c r="AM44" i="23"/>
  <c r="AM43" i="23"/>
  <c r="AM42" i="23"/>
  <c r="AO215" i="23"/>
  <c r="AO214" i="23"/>
  <c r="AO213" i="23"/>
  <c r="AO212" i="23"/>
  <c r="AO211" i="23"/>
  <c r="AO210" i="23"/>
  <c r="AO209" i="23"/>
  <c r="AO208" i="23"/>
  <c r="AO207" i="23"/>
  <c r="AO206" i="23"/>
  <c r="AO205" i="23"/>
  <c r="AO204" i="23"/>
  <c r="AO203" i="23"/>
  <c r="AO202" i="23"/>
  <c r="AO201" i="23"/>
  <c r="AO200" i="23"/>
  <c r="AO199" i="23"/>
  <c r="AO198" i="23"/>
  <c r="AO197" i="23"/>
  <c r="AO196" i="23"/>
  <c r="AO195" i="23"/>
  <c r="AO194" i="23"/>
  <c r="AO193" i="23"/>
  <c r="AO192" i="23"/>
  <c r="AO191" i="23"/>
  <c r="AO190" i="23"/>
  <c r="AO189" i="23"/>
  <c r="AO188" i="23"/>
  <c r="AO187" i="23"/>
  <c r="AO186" i="23"/>
  <c r="AO185" i="23"/>
  <c r="AO184" i="23"/>
  <c r="AO183" i="23"/>
  <c r="AO182" i="23"/>
  <c r="AO181" i="23"/>
  <c r="AO180" i="23"/>
  <c r="AO179" i="23"/>
  <c r="AO178" i="23"/>
  <c r="AO177" i="23"/>
  <c r="AO176" i="23"/>
  <c r="AO175" i="23"/>
  <c r="AO174" i="23"/>
  <c r="AO173" i="23"/>
  <c r="AO172" i="23"/>
  <c r="AO171" i="23"/>
  <c r="AO170" i="23"/>
  <c r="AO169" i="23"/>
  <c r="AO168" i="23"/>
  <c r="AO167" i="23"/>
  <c r="AO166" i="23"/>
  <c r="AO165" i="23"/>
  <c r="AO164" i="23"/>
  <c r="AO163" i="23"/>
  <c r="AO162" i="23"/>
  <c r="AO161" i="23"/>
  <c r="AO160" i="23"/>
  <c r="AO159" i="23"/>
  <c r="AO158" i="23"/>
  <c r="AO157" i="23"/>
  <c r="AO156" i="23"/>
  <c r="AO155" i="23"/>
  <c r="AO154" i="23"/>
  <c r="AO153" i="23"/>
  <c r="AO152" i="23"/>
  <c r="AO151" i="23"/>
  <c r="AO150" i="23"/>
  <c r="AO149" i="23"/>
  <c r="AO148" i="23"/>
  <c r="AO147" i="23"/>
  <c r="AO146" i="23"/>
  <c r="AO145" i="23"/>
  <c r="AO144" i="23"/>
  <c r="AO143" i="23"/>
  <c r="AO142" i="23"/>
  <c r="AO141" i="23"/>
  <c r="AO140" i="23"/>
  <c r="AO139" i="23"/>
  <c r="AO138" i="23"/>
  <c r="AO137" i="23"/>
  <c r="AO136" i="23"/>
  <c r="AO135" i="23"/>
  <c r="AO134" i="23"/>
  <c r="AO133" i="23"/>
  <c r="AO132" i="23"/>
  <c r="AO131" i="23"/>
  <c r="AO130" i="23"/>
  <c r="AO129" i="23"/>
  <c r="AO128" i="23"/>
  <c r="AO127" i="23"/>
  <c r="AO126" i="23"/>
  <c r="AO125" i="23"/>
  <c r="AO124" i="23"/>
  <c r="AO123" i="23"/>
  <c r="AO122" i="23"/>
  <c r="AO121" i="23"/>
  <c r="AO120" i="23"/>
  <c r="AO119" i="23"/>
  <c r="AO118" i="23"/>
  <c r="AO117" i="23"/>
  <c r="AO116" i="23"/>
  <c r="AO115" i="23"/>
  <c r="AO114" i="23"/>
  <c r="AO113" i="23"/>
  <c r="AO112" i="23"/>
  <c r="AO111" i="23"/>
  <c r="AO110" i="23"/>
  <c r="AO109" i="23"/>
  <c r="AO108" i="23"/>
  <c r="AO107" i="23"/>
  <c r="AO106" i="23"/>
  <c r="AO105" i="23"/>
  <c r="AO104" i="23"/>
  <c r="AO103" i="23"/>
  <c r="AO102" i="23"/>
  <c r="AO101" i="23"/>
  <c r="AO100" i="23"/>
  <c r="AO99" i="23"/>
  <c r="AO98" i="23"/>
  <c r="AO97" i="23"/>
  <c r="AO96" i="23"/>
  <c r="AO95" i="23"/>
  <c r="AO94" i="23"/>
  <c r="AO93" i="23"/>
  <c r="AO92" i="23"/>
  <c r="AO91" i="23"/>
  <c r="AO90" i="23"/>
  <c r="AO89" i="23"/>
  <c r="AO88" i="23"/>
  <c r="AO87" i="23"/>
  <c r="AO86" i="23"/>
  <c r="AO85" i="23"/>
  <c r="AO84" i="23"/>
  <c r="AO83" i="23"/>
  <c r="AO82" i="23"/>
  <c r="AO81" i="23"/>
  <c r="AO80" i="23"/>
  <c r="AO79" i="23"/>
  <c r="AO78" i="23"/>
  <c r="AO77" i="23"/>
  <c r="AO76" i="23"/>
  <c r="AO75" i="23"/>
  <c r="AO74" i="23"/>
  <c r="AO73" i="23"/>
  <c r="AO72" i="23"/>
  <c r="AO71" i="23"/>
  <c r="AO70" i="23"/>
  <c r="AO69" i="23"/>
  <c r="AO68" i="23"/>
  <c r="AO67" i="23"/>
  <c r="AO66" i="23"/>
  <c r="AO65" i="23"/>
  <c r="AO64" i="23"/>
  <c r="AO63" i="23"/>
  <c r="AO62" i="23"/>
  <c r="AO61" i="23"/>
  <c r="AO60" i="23"/>
  <c r="AO59" i="23"/>
  <c r="AO58" i="23"/>
  <c r="AO57" i="23"/>
  <c r="AO56" i="23"/>
  <c r="AO55" i="23"/>
  <c r="AO54" i="23"/>
  <c r="AO53" i="23"/>
  <c r="AO52" i="23"/>
  <c r="AO51" i="23"/>
  <c r="AO50" i="23"/>
  <c r="AO49" i="23"/>
  <c r="AO48" i="23"/>
  <c r="AO47" i="23"/>
  <c r="AO46" i="23"/>
  <c r="AO45" i="23"/>
  <c r="AO44" i="23"/>
  <c r="AO43" i="23"/>
  <c r="AO42" i="23"/>
  <c r="AC16" i="23"/>
  <c r="AE16" i="23"/>
  <c r="AG16" i="23"/>
  <c r="AI16" i="23"/>
  <c r="AK16" i="23"/>
  <c r="AM16" i="23"/>
  <c r="AO16" i="23"/>
  <c r="AC17" i="23"/>
  <c r="AE17" i="23"/>
  <c r="AG17" i="23"/>
  <c r="AI17" i="23"/>
  <c r="AK17" i="23"/>
  <c r="AM17" i="23"/>
  <c r="AO17" i="23"/>
  <c r="AC18" i="23"/>
  <c r="AE18" i="23"/>
  <c r="AG18" i="23"/>
  <c r="AI18" i="23"/>
  <c r="AK18" i="23"/>
  <c r="AM18" i="23"/>
  <c r="AO18" i="23"/>
  <c r="AC19" i="23"/>
  <c r="AE19" i="23"/>
  <c r="AG19" i="23"/>
  <c r="AI19" i="23"/>
  <c r="AK19" i="23"/>
  <c r="AM19" i="23"/>
  <c r="AO19" i="23"/>
  <c r="AC20" i="23"/>
  <c r="AE20" i="23"/>
  <c r="AG20" i="23"/>
  <c r="AI20" i="23"/>
  <c r="AK20" i="23"/>
  <c r="AM20" i="23"/>
  <c r="AO20" i="23"/>
  <c r="AE21" i="23"/>
  <c r="AG21" i="23"/>
  <c r="AI21" i="23"/>
  <c r="AK21" i="23"/>
  <c r="AM21" i="23"/>
  <c r="AO21" i="23"/>
  <c r="AC22" i="23"/>
  <c r="AE22" i="23"/>
  <c r="AG22" i="23"/>
  <c r="AI22" i="23"/>
  <c r="AK22" i="23"/>
  <c r="AM22" i="23"/>
  <c r="AO22" i="23"/>
  <c r="AC23" i="23"/>
  <c r="AE23" i="23"/>
  <c r="AG23" i="23"/>
  <c r="AI23" i="23"/>
  <c r="AK23" i="23"/>
  <c r="AM23" i="23"/>
  <c r="AO23" i="23"/>
  <c r="AC24" i="23"/>
  <c r="AE24" i="23"/>
  <c r="AG24" i="23"/>
  <c r="AI24" i="23"/>
  <c r="AK24" i="23"/>
  <c r="AM24" i="23"/>
  <c r="AO24" i="23"/>
  <c r="AC25" i="23"/>
  <c r="AE25" i="23"/>
  <c r="AG25" i="23"/>
  <c r="AI25" i="23"/>
  <c r="AK25" i="23"/>
  <c r="AM25" i="23"/>
  <c r="AO25" i="23"/>
  <c r="AC26" i="23"/>
  <c r="AE26" i="23"/>
  <c r="AG26" i="23"/>
  <c r="AI26" i="23"/>
  <c r="AK26" i="23"/>
  <c r="AM26" i="23"/>
  <c r="AO26" i="23"/>
  <c r="AE27" i="23"/>
  <c r="AG27" i="23"/>
  <c r="AI27" i="23"/>
  <c r="AK27" i="23"/>
  <c r="AM27" i="23"/>
  <c r="AO27" i="23"/>
  <c r="AC28" i="23"/>
  <c r="AE28" i="23"/>
  <c r="AG28" i="23"/>
  <c r="AI28" i="23"/>
  <c r="AK28" i="23"/>
  <c r="AM28" i="23"/>
  <c r="AO28" i="23"/>
  <c r="AC29" i="23"/>
  <c r="AE29" i="23"/>
  <c r="AG29" i="23"/>
  <c r="AI29" i="23"/>
  <c r="AK29" i="23"/>
  <c r="AM29" i="23"/>
  <c r="AO29" i="23"/>
  <c r="AC30" i="23"/>
  <c r="AE30" i="23"/>
  <c r="AG30" i="23"/>
  <c r="AI30" i="23"/>
  <c r="AK30" i="23"/>
  <c r="AM30" i="23"/>
  <c r="AO30" i="23"/>
  <c r="AC31" i="23"/>
  <c r="AE31" i="23"/>
  <c r="AG31" i="23"/>
  <c r="AI31" i="23"/>
  <c r="AK31" i="23"/>
  <c r="AM31" i="23"/>
  <c r="AO31" i="23"/>
  <c r="AC32" i="23"/>
  <c r="AE32" i="23"/>
  <c r="AG32" i="23"/>
  <c r="AI32" i="23"/>
  <c r="AK32" i="23"/>
  <c r="AM32" i="23"/>
  <c r="AO32" i="23"/>
  <c r="AE33" i="23"/>
  <c r="AG33" i="23"/>
  <c r="AI33" i="23"/>
  <c r="AK33" i="23"/>
  <c r="AM33" i="23"/>
  <c r="AO33" i="23"/>
  <c r="AC34" i="23"/>
  <c r="AE34" i="23"/>
  <c r="AG34" i="23"/>
  <c r="AI34" i="23"/>
  <c r="AK34" i="23"/>
  <c r="AM34" i="23"/>
  <c r="AO34" i="23"/>
  <c r="AC35" i="23"/>
  <c r="AE35" i="23"/>
  <c r="AG35" i="23"/>
  <c r="AI35" i="23"/>
  <c r="AK35" i="23"/>
  <c r="AM35" i="23"/>
  <c r="AO35" i="23"/>
  <c r="AC36" i="23"/>
  <c r="AE36" i="23"/>
  <c r="AG36" i="23"/>
  <c r="AI36" i="23"/>
  <c r="AK36" i="23"/>
  <c r="AM36" i="23"/>
  <c r="AO36" i="23"/>
  <c r="AC37" i="23"/>
  <c r="AE37" i="23"/>
  <c r="AG37" i="23"/>
  <c r="AI37" i="23"/>
  <c r="AK37" i="23"/>
  <c r="AM37" i="23"/>
  <c r="AO37" i="23"/>
  <c r="AC38" i="23"/>
  <c r="AE38" i="23"/>
  <c r="AG38" i="23"/>
  <c r="AI38" i="23"/>
  <c r="AK38" i="23"/>
  <c r="AM38" i="23"/>
  <c r="AO38" i="23"/>
  <c r="AC39" i="23"/>
  <c r="AE39" i="23"/>
  <c r="AG39" i="23"/>
  <c r="AI39" i="23"/>
  <c r="AK39" i="23"/>
  <c r="AM39" i="23"/>
  <c r="AO39" i="23"/>
  <c r="AC40" i="23"/>
  <c r="AE40" i="23"/>
  <c r="AG40" i="23"/>
  <c r="AI40" i="23"/>
  <c r="AK40" i="23"/>
  <c r="AM40" i="23"/>
  <c r="AO40" i="23"/>
  <c r="AC41" i="23"/>
  <c r="AE41" i="23"/>
  <c r="AG41" i="23"/>
  <c r="AI41" i="23"/>
  <c r="AK41" i="23"/>
  <c r="AM41" i="23"/>
  <c r="AO41" i="23"/>
  <c r="AC42" i="23"/>
  <c r="F40" i="51"/>
  <c r="F13" i="46"/>
  <c r="F49" i="52"/>
  <c r="J93" i="52"/>
  <c r="J90" i="52"/>
  <c r="J89" i="52"/>
  <c r="L22" i="52"/>
  <c r="J93" i="51"/>
  <c r="L22" i="51"/>
  <c r="F22" i="51"/>
  <c r="J90" i="50"/>
  <c r="J89" i="50"/>
  <c r="L22" i="50"/>
  <c r="J93" i="49"/>
  <c r="L22" i="49"/>
  <c r="F22" i="49"/>
  <c r="J90" i="48"/>
  <c r="J89" i="48"/>
  <c r="L22" i="48"/>
  <c r="J93" i="47"/>
  <c r="L22" i="47"/>
  <c r="F22" i="47"/>
  <c r="J90" i="46"/>
  <c r="J89" i="46"/>
  <c r="L22" i="46"/>
  <c r="L22" i="45"/>
  <c r="F22" i="45"/>
  <c r="J90" i="44"/>
  <c r="L22" i="44"/>
  <c r="J93" i="43"/>
  <c r="L22" i="43"/>
  <c r="F22" i="43"/>
  <c r="J93" i="42"/>
  <c r="J90" i="42"/>
  <c r="J89" i="42"/>
  <c r="L22" i="42"/>
  <c r="F22" i="42"/>
  <c r="H220" i="22"/>
  <c r="H221" i="22"/>
  <c r="H222" i="22"/>
  <c r="H223" i="22"/>
  <c r="H224" i="22" s="1"/>
  <c r="H225" i="22"/>
  <c r="M216" i="22"/>
  <c r="Q215" i="22"/>
  <c r="C215" i="22"/>
  <c r="P215" i="22" s="1"/>
  <c r="Q214" i="22"/>
  <c r="C214" i="22"/>
  <c r="P214" i="22" s="1"/>
  <c r="Q213" i="22"/>
  <c r="C213" i="22"/>
  <c r="P213" i="22"/>
  <c r="Q212" i="22"/>
  <c r="C212" i="22"/>
  <c r="P212" i="22" s="1"/>
  <c r="Q211" i="22"/>
  <c r="C211" i="22"/>
  <c r="P211" i="22" s="1"/>
  <c r="Q210" i="22"/>
  <c r="C210" i="22"/>
  <c r="P210" i="22" s="1"/>
  <c r="Q209" i="22"/>
  <c r="C209" i="22"/>
  <c r="P209" i="22" s="1"/>
  <c r="Q208" i="22"/>
  <c r="C208" i="22"/>
  <c r="P208" i="22" s="1"/>
  <c r="Q207" i="22"/>
  <c r="C207" i="22"/>
  <c r="P207" i="22" s="1"/>
  <c r="Q206" i="22"/>
  <c r="C206" i="22"/>
  <c r="P206" i="22" s="1"/>
  <c r="Q205" i="22"/>
  <c r="C205" i="22"/>
  <c r="P205" i="22"/>
  <c r="Q204" i="22"/>
  <c r="C204" i="22"/>
  <c r="P204" i="22"/>
  <c r="Q203" i="22"/>
  <c r="C203" i="22"/>
  <c r="P203" i="22"/>
  <c r="Q202" i="22"/>
  <c r="C202" i="22"/>
  <c r="P202" i="22" s="1"/>
  <c r="Q201" i="22"/>
  <c r="C201" i="22"/>
  <c r="P201" i="22"/>
  <c r="Q200" i="22"/>
  <c r="C200" i="22"/>
  <c r="P200" i="22"/>
  <c r="Q199" i="22"/>
  <c r="C199" i="22"/>
  <c r="P199" i="22" s="1"/>
  <c r="Q198" i="22"/>
  <c r="C198" i="22"/>
  <c r="P198" i="22" s="1"/>
  <c r="Q197" i="22"/>
  <c r="C197" i="22"/>
  <c r="P197" i="22" s="1"/>
  <c r="Q196" i="22"/>
  <c r="C196" i="22"/>
  <c r="P196" i="22" s="1"/>
  <c r="Q195" i="22"/>
  <c r="C195" i="22"/>
  <c r="P195" i="22"/>
  <c r="Q194" i="22"/>
  <c r="C194" i="22"/>
  <c r="P194" i="22" s="1"/>
  <c r="Q193" i="22"/>
  <c r="C193" i="22"/>
  <c r="P193" i="22" s="1"/>
  <c r="Q192" i="22"/>
  <c r="C192" i="22"/>
  <c r="P192" i="22"/>
  <c r="Q191" i="22"/>
  <c r="C191" i="22"/>
  <c r="P191" i="22"/>
  <c r="Q190" i="22"/>
  <c r="C190" i="22"/>
  <c r="P190" i="22" s="1"/>
  <c r="Q189" i="22"/>
  <c r="C189" i="22"/>
  <c r="P189" i="22" s="1"/>
  <c r="Q188" i="22"/>
  <c r="C188" i="22"/>
  <c r="P188" i="22"/>
  <c r="Q187" i="22"/>
  <c r="C187" i="22"/>
  <c r="P187" i="22"/>
  <c r="Q186" i="22"/>
  <c r="C186" i="22"/>
  <c r="P186" i="22" s="1"/>
  <c r="Q185" i="22"/>
  <c r="C185" i="22"/>
  <c r="P185" i="22"/>
  <c r="Q184" i="22"/>
  <c r="C184" i="22"/>
  <c r="P184" i="22" s="1"/>
  <c r="Q183" i="22"/>
  <c r="C183" i="22"/>
  <c r="P183" i="22" s="1"/>
  <c r="Q182" i="22"/>
  <c r="C182" i="22"/>
  <c r="P182" i="22" s="1"/>
  <c r="Q181" i="22"/>
  <c r="C181" i="22"/>
  <c r="P181" i="22" s="1"/>
  <c r="Q180" i="22"/>
  <c r="C180" i="22"/>
  <c r="P180" i="22" s="1"/>
  <c r="Q179" i="22"/>
  <c r="C179" i="22"/>
  <c r="P179" i="22"/>
  <c r="Q178" i="22"/>
  <c r="C178" i="22"/>
  <c r="P178" i="22" s="1"/>
  <c r="Q177" i="22"/>
  <c r="C177" i="22"/>
  <c r="P177" i="22" s="1"/>
  <c r="Q176" i="22"/>
  <c r="C176" i="22"/>
  <c r="P176" i="22" s="1"/>
  <c r="Q175" i="22"/>
  <c r="C175" i="22"/>
  <c r="P175" i="22"/>
  <c r="Q174" i="22"/>
  <c r="C174" i="22"/>
  <c r="P174" i="22" s="1"/>
  <c r="Q173" i="22"/>
  <c r="C173" i="22"/>
  <c r="P173" i="22" s="1"/>
  <c r="Q172" i="22"/>
  <c r="C172" i="22"/>
  <c r="P172" i="22"/>
  <c r="Q171" i="22"/>
  <c r="C171" i="22"/>
  <c r="P171" i="22" s="1"/>
  <c r="Q170" i="22"/>
  <c r="C170" i="22"/>
  <c r="P170" i="22" s="1"/>
  <c r="Q169" i="22"/>
  <c r="C169" i="22"/>
  <c r="P169" i="22"/>
  <c r="Q168" i="22"/>
  <c r="C168" i="22"/>
  <c r="P168" i="22"/>
  <c r="Q167" i="22"/>
  <c r="C167" i="22"/>
  <c r="P167" i="22" s="1"/>
  <c r="Q166" i="22"/>
  <c r="C166" i="22"/>
  <c r="P166" i="22" s="1"/>
  <c r="Q165" i="22"/>
  <c r="C165" i="22"/>
  <c r="P165" i="22"/>
  <c r="Q164" i="22"/>
  <c r="C164" i="22"/>
  <c r="P164" i="22"/>
  <c r="Q163" i="22"/>
  <c r="C163" i="22"/>
  <c r="P163" i="22" s="1"/>
  <c r="Q162" i="22"/>
  <c r="C162" i="22"/>
  <c r="P162" i="22" s="1"/>
  <c r="Q161" i="22"/>
  <c r="C161" i="22"/>
  <c r="P161" i="22" s="1"/>
  <c r="Q160" i="22"/>
  <c r="C160" i="22"/>
  <c r="P160" i="22" s="1"/>
  <c r="Q159" i="22"/>
  <c r="C159" i="22"/>
  <c r="P159" i="22"/>
  <c r="Q158" i="22"/>
  <c r="C158" i="22"/>
  <c r="P158" i="22" s="1"/>
  <c r="Q157" i="22"/>
  <c r="C157" i="22"/>
  <c r="P157" i="22"/>
  <c r="Q156" i="22"/>
  <c r="C156" i="22"/>
  <c r="P156" i="22"/>
  <c r="Q155" i="22"/>
  <c r="C155" i="22"/>
  <c r="P155" i="22"/>
  <c r="Q154" i="22"/>
  <c r="C154" i="22"/>
  <c r="P154" i="22" s="1"/>
  <c r="Q153" i="22"/>
  <c r="C153" i="22"/>
  <c r="P153" i="22"/>
  <c r="Q152" i="22"/>
  <c r="C152" i="22"/>
  <c r="P152" i="22"/>
  <c r="Q151" i="22"/>
  <c r="C151" i="22"/>
  <c r="P151" i="22" s="1"/>
  <c r="Q150" i="22"/>
  <c r="C150" i="22"/>
  <c r="P150" i="22" s="1"/>
  <c r="Q149" i="22"/>
  <c r="C149" i="22"/>
  <c r="P149" i="22" s="1"/>
  <c r="Q148" i="22"/>
  <c r="C148" i="22"/>
  <c r="P148" i="22" s="1"/>
  <c r="Q147" i="22"/>
  <c r="C147" i="22"/>
  <c r="P147" i="22"/>
  <c r="Q146" i="22"/>
  <c r="C146" i="22"/>
  <c r="P146" i="22" s="1"/>
  <c r="Q145" i="22"/>
  <c r="C145" i="22"/>
  <c r="P145" i="22" s="1"/>
  <c r="Q144" i="22"/>
  <c r="C144" i="22"/>
  <c r="P144" i="22"/>
  <c r="Q143" i="22"/>
  <c r="C143" i="22"/>
  <c r="P143" i="22"/>
  <c r="Q142" i="22"/>
  <c r="C142" i="22"/>
  <c r="P142" i="22" s="1"/>
  <c r="Q141" i="22"/>
  <c r="C141" i="22"/>
  <c r="P141" i="22" s="1"/>
  <c r="Q140" i="22"/>
  <c r="C140" i="22"/>
  <c r="P140" i="22"/>
  <c r="Q139" i="22"/>
  <c r="C139" i="22"/>
  <c r="P139" i="22"/>
  <c r="Q138" i="22"/>
  <c r="C138" i="22"/>
  <c r="P138" i="22"/>
  <c r="Q137" i="22"/>
  <c r="C137" i="22"/>
  <c r="P137" i="22" s="1"/>
  <c r="Q136" i="22"/>
  <c r="C136" i="22"/>
  <c r="P136" i="22"/>
  <c r="Q135" i="22"/>
  <c r="C135" i="22"/>
  <c r="P135" i="22"/>
  <c r="Q134" i="22"/>
  <c r="C134" i="22"/>
  <c r="P134" i="22"/>
  <c r="Q133" i="22"/>
  <c r="C133" i="22"/>
  <c r="P133" i="22" s="1"/>
  <c r="Q132" i="22"/>
  <c r="C132" i="22"/>
  <c r="P132" i="22"/>
  <c r="Q131" i="22"/>
  <c r="C131" i="22"/>
  <c r="P131" i="22"/>
  <c r="Q130" i="22"/>
  <c r="C130" i="22"/>
  <c r="P130" i="22"/>
  <c r="Q129" i="22"/>
  <c r="C129" i="22"/>
  <c r="P129" i="22" s="1"/>
  <c r="Q128" i="22"/>
  <c r="C128" i="22"/>
  <c r="P128" i="22"/>
  <c r="Q127" i="22"/>
  <c r="C127" i="22"/>
  <c r="P127" i="22"/>
  <c r="Q126" i="22"/>
  <c r="C126" i="22"/>
  <c r="P126" i="22"/>
  <c r="Q125" i="22"/>
  <c r="C125" i="22"/>
  <c r="P125" i="22" s="1"/>
  <c r="Q124" i="22"/>
  <c r="C124" i="22"/>
  <c r="P124" i="22"/>
  <c r="Q123" i="22"/>
  <c r="C123" i="22"/>
  <c r="P123" i="22"/>
  <c r="Q122" i="22"/>
  <c r="C122" i="22"/>
  <c r="P122" i="22"/>
  <c r="Q121" i="22"/>
  <c r="C121" i="22"/>
  <c r="P121" i="22" s="1"/>
  <c r="Q120" i="22"/>
  <c r="C120" i="22"/>
  <c r="P120" i="22"/>
  <c r="Q119" i="22"/>
  <c r="C119" i="22"/>
  <c r="P119" i="22"/>
  <c r="Q118" i="22"/>
  <c r="C118" i="22"/>
  <c r="P118" i="22"/>
  <c r="Q117" i="22"/>
  <c r="C117" i="22"/>
  <c r="P117" i="22" s="1"/>
  <c r="Q116" i="22"/>
  <c r="C116" i="22"/>
  <c r="P116" i="22"/>
  <c r="Q115" i="22"/>
  <c r="C115" i="22"/>
  <c r="P115" i="22"/>
  <c r="Q114" i="22"/>
  <c r="C114" i="22"/>
  <c r="P114" i="22"/>
  <c r="Q113" i="22"/>
  <c r="C113" i="22"/>
  <c r="P113" i="22" s="1"/>
  <c r="Q112" i="22"/>
  <c r="C112" i="22"/>
  <c r="P112" i="22"/>
  <c r="Q111" i="22"/>
  <c r="C111" i="22"/>
  <c r="P111" i="22"/>
  <c r="Q110" i="22"/>
  <c r="C110" i="22"/>
  <c r="P110" i="22"/>
  <c r="Q109" i="22"/>
  <c r="C109" i="22"/>
  <c r="P109" i="22" s="1"/>
  <c r="Q108" i="22"/>
  <c r="C108" i="22"/>
  <c r="P108" i="22"/>
  <c r="Q107" i="22"/>
  <c r="C107" i="22"/>
  <c r="P107" i="22"/>
  <c r="Q106" i="22"/>
  <c r="C106" i="22"/>
  <c r="P106" i="22"/>
  <c r="Q105" i="22"/>
  <c r="C105" i="22"/>
  <c r="P105" i="22" s="1"/>
  <c r="Q104" i="22"/>
  <c r="C104" i="22"/>
  <c r="P104" i="22"/>
  <c r="Q103" i="22"/>
  <c r="C103" i="22"/>
  <c r="P103" i="22"/>
  <c r="Q102" i="22"/>
  <c r="C102" i="22"/>
  <c r="P102" i="22"/>
  <c r="Q101" i="22"/>
  <c r="C101" i="22"/>
  <c r="P101" i="22" s="1"/>
  <c r="Q100" i="22"/>
  <c r="C100" i="22"/>
  <c r="P100" i="22"/>
  <c r="Q99" i="22"/>
  <c r="C99" i="22"/>
  <c r="P99" i="22"/>
  <c r="Q98" i="22"/>
  <c r="C98" i="22"/>
  <c r="P98" i="22"/>
  <c r="Q97" i="22"/>
  <c r="C97" i="22"/>
  <c r="P97" i="22" s="1"/>
  <c r="Q96" i="22"/>
  <c r="C96" i="22"/>
  <c r="P96" i="22"/>
  <c r="Q95" i="22"/>
  <c r="C95" i="22"/>
  <c r="P95" i="22"/>
  <c r="Q94" i="22"/>
  <c r="C94" i="22"/>
  <c r="P94" i="22"/>
  <c r="Q93" i="22"/>
  <c r="C93" i="22"/>
  <c r="P93" i="22" s="1"/>
  <c r="Q92" i="22"/>
  <c r="C92" i="22"/>
  <c r="P92" i="22"/>
  <c r="Q91" i="22"/>
  <c r="C91" i="22"/>
  <c r="P91" i="22"/>
  <c r="Q90" i="22"/>
  <c r="C90" i="22"/>
  <c r="P90" i="22"/>
  <c r="Q89" i="22"/>
  <c r="C89" i="22"/>
  <c r="P89" i="22" s="1"/>
  <c r="Q88" i="22"/>
  <c r="C88" i="22"/>
  <c r="P88" i="22"/>
  <c r="Q87" i="22"/>
  <c r="C87" i="22"/>
  <c r="P87" i="22"/>
  <c r="Q86" i="22"/>
  <c r="C86" i="22"/>
  <c r="P86" i="22"/>
  <c r="Q85" i="22"/>
  <c r="C85" i="22"/>
  <c r="P85" i="22" s="1"/>
  <c r="Q84" i="22"/>
  <c r="C84" i="22"/>
  <c r="P84" i="22"/>
  <c r="Q83" i="22"/>
  <c r="C83" i="22"/>
  <c r="P83" i="22"/>
  <c r="Q82" i="22"/>
  <c r="C82" i="22"/>
  <c r="P82" i="22"/>
  <c r="Q81" i="22"/>
  <c r="C81" i="22"/>
  <c r="P81" i="22" s="1"/>
  <c r="C80" i="22"/>
  <c r="P80" i="22" s="1"/>
  <c r="Q79" i="22"/>
  <c r="C79" i="22"/>
  <c r="P79" i="22" s="1"/>
  <c r="Q78" i="22"/>
  <c r="C78" i="22"/>
  <c r="P78" i="22"/>
  <c r="Q77" i="22"/>
  <c r="C77" i="22"/>
  <c r="P77" i="22"/>
  <c r="Q76" i="22"/>
  <c r="C76" i="22"/>
  <c r="P76" i="22" s="1"/>
  <c r="Q75" i="22"/>
  <c r="C75" i="22"/>
  <c r="P75" i="22" s="1"/>
  <c r="Q74" i="22"/>
  <c r="C74" i="22"/>
  <c r="P74" i="22"/>
  <c r="Q73" i="22"/>
  <c r="C73" i="22"/>
  <c r="P73" i="22" s="1"/>
  <c r="Q72" i="22"/>
  <c r="C72" i="22"/>
  <c r="P72" i="22" s="1"/>
  <c r="Q71" i="22"/>
  <c r="C71" i="22"/>
  <c r="P71" i="22" s="1"/>
  <c r="Q70" i="22"/>
  <c r="C70" i="22"/>
  <c r="P70" i="22"/>
  <c r="Q69" i="22"/>
  <c r="C69" i="22"/>
  <c r="P69" i="22" s="1"/>
  <c r="Q68" i="22"/>
  <c r="C68" i="22"/>
  <c r="P68" i="22" s="1"/>
  <c r="Q67" i="22"/>
  <c r="C67" i="22"/>
  <c r="P67" i="22" s="1"/>
  <c r="Q66" i="22"/>
  <c r="C66" i="22"/>
  <c r="P66" i="22" s="1"/>
  <c r="Q65" i="22"/>
  <c r="C65" i="22"/>
  <c r="P65" i="22" s="1"/>
  <c r="Q64" i="22"/>
  <c r="C64" i="22"/>
  <c r="P64" i="22" s="1"/>
  <c r="Q63" i="22"/>
  <c r="C63" i="22"/>
  <c r="P63" i="22" s="1"/>
  <c r="Q62" i="22"/>
  <c r="C62" i="22"/>
  <c r="P62" i="22"/>
  <c r="Q61" i="22"/>
  <c r="C61" i="22"/>
  <c r="P61" i="22"/>
  <c r="Q60" i="22"/>
  <c r="C60" i="22"/>
  <c r="P60" i="22" s="1"/>
  <c r="Q59" i="22"/>
  <c r="C59" i="22"/>
  <c r="P59" i="22" s="1"/>
  <c r="Q58" i="22"/>
  <c r="C58" i="22"/>
  <c r="P58" i="22" s="1"/>
  <c r="Q57" i="22"/>
  <c r="C57" i="22"/>
  <c r="P57" i="22" s="1"/>
  <c r="Q56" i="22"/>
  <c r="C56" i="22"/>
  <c r="P56" i="22" s="1"/>
  <c r="Q55" i="22"/>
  <c r="C55" i="22"/>
  <c r="P55" i="22" s="1"/>
  <c r="Q54" i="22"/>
  <c r="C54" i="22"/>
  <c r="P54" i="22"/>
  <c r="Q53" i="22"/>
  <c r="C53" i="22"/>
  <c r="P53" i="22"/>
  <c r="Q52" i="22"/>
  <c r="C52" i="22"/>
  <c r="P52" i="22" s="1"/>
  <c r="Q51" i="22"/>
  <c r="C51" i="22"/>
  <c r="P51" i="22" s="1"/>
  <c r="Q50" i="22"/>
  <c r="C50" i="22"/>
  <c r="P50" i="22"/>
  <c r="Q49" i="22"/>
  <c r="C49" i="22"/>
  <c r="P49" i="22" s="1"/>
  <c r="Q48" i="22"/>
  <c r="C48" i="22"/>
  <c r="P48" i="22" s="1"/>
  <c r="Q47" i="22"/>
  <c r="C47" i="22"/>
  <c r="P47" i="22" s="1"/>
  <c r="Q46" i="22"/>
  <c r="C46" i="22"/>
  <c r="P46" i="22"/>
  <c r="C45" i="22"/>
  <c r="P45" i="22"/>
  <c r="C44" i="22"/>
  <c r="P44" i="22"/>
  <c r="C43" i="22"/>
  <c r="P43" i="22" s="1"/>
  <c r="C42" i="22"/>
  <c r="P42" i="22"/>
  <c r="C41" i="22"/>
  <c r="P41" i="22"/>
  <c r="C40" i="22"/>
  <c r="P40" i="22"/>
  <c r="C39" i="22"/>
  <c r="P39" i="22" s="1"/>
  <c r="C38" i="22"/>
  <c r="P38" i="22" s="1"/>
  <c r="C37" i="22"/>
  <c r="P37" i="22" s="1"/>
  <c r="C36" i="22"/>
  <c r="P36" i="22"/>
  <c r="C35" i="22"/>
  <c r="P35" i="22"/>
  <c r="C34" i="22"/>
  <c r="P34" i="22" s="1"/>
  <c r="C33" i="22"/>
  <c r="P33" i="22"/>
  <c r="C32" i="22"/>
  <c r="P32" i="22"/>
  <c r="C31" i="22"/>
  <c r="P31" i="22" s="1"/>
  <c r="C30" i="22"/>
  <c r="P30" i="22"/>
  <c r="C29" i="22"/>
  <c r="P29" i="22"/>
  <c r="C28" i="22"/>
  <c r="P28" i="22" s="1"/>
  <c r="C27" i="22"/>
  <c r="P27" i="22"/>
  <c r="C26" i="22"/>
  <c r="P26" i="22" s="1"/>
  <c r="C25" i="22"/>
  <c r="P25" i="22" s="1"/>
  <c r="C24" i="22"/>
  <c r="P24" i="22"/>
  <c r="C23" i="22"/>
  <c r="P23" i="22"/>
  <c r="E22" i="22"/>
  <c r="C22" i="22"/>
  <c r="P22" i="22" s="1"/>
  <c r="E21" i="22"/>
  <c r="C21" i="22"/>
  <c r="P21" i="22"/>
  <c r="E20" i="22"/>
  <c r="C20" i="22"/>
  <c r="P20" i="22"/>
  <c r="A20" i="22"/>
  <c r="E19" i="22"/>
  <c r="C19" i="22"/>
  <c r="P19" i="22"/>
  <c r="A19" i="22"/>
  <c r="E18" i="22"/>
  <c r="C18" i="22"/>
  <c r="P18" i="22"/>
  <c r="A18" i="22"/>
  <c r="E17" i="22"/>
  <c r="C17" i="22"/>
  <c r="P17" i="22"/>
  <c r="A17" i="22"/>
  <c r="E16" i="22"/>
  <c r="C16" i="22"/>
  <c r="P16" i="22"/>
  <c r="A16" i="22"/>
  <c r="AN14" i="22"/>
  <c r="AL14" i="22"/>
  <c r="AJ14" i="22"/>
  <c r="AK213" i="22" s="1"/>
  <c r="AH14" i="22"/>
  <c r="AI199" i="22" s="1"/>
  <c r="AF14" i="22"/>
  <c r="AD14" i="22"/>
  <c r="AB14" i="22"/>
  <c r="AC204" i="22" s="1"/>
  <c r="I10" i="22"/>
  <c r="I225" i="22" s="1"/>
  <c r="I9" i="22"/>
  <c r="I224" i="22" s="1"/>
  <c r="I8" i="22"/>
  <c r="I223" i="22" s="1"/>
  <c r="I7" i="22"/>
  <c r="I222" i="22" s="1"/>
  <c r="I6" i="22"/>
  <c r="I221" i="22" s="1"/>
  <c r="I5" i="22"/>
  <c r="I220" i="22"/>
  <c r="H5" i="22"/>
  <c r="H6" i="22" s="1"/>
  <c r="H7" i="22" s="1"/>
  <c r="H8" i="22" s="1"/>
  <c r="H9" i="22" s="1"/>
  <c r="H10" i="22" s="1"/>
  <c r="I4" i="22"/>
  <c r="I219" i="22"/>
  <c r="W18" i="34"/>
  <c r="HN62" i="34"/>
  <c r="C66" i="34"/>
  <c r="BE18" i="34"/>
  <c r="BC18" i="34"/>
  <c r="BD18" i="34" s="1"/>
  <c r="BC19" i="34"/>
  <c r="BA18" i="34"/>
  <c r="BA19" i="34"/>
  <c r="AY18" i="34"/>
  <c r="AY19" i="34" s="1"/>
  <c r="AZ19" i="34" s="1"/>
  <c r="AW18" i="34"/>
  <c r="AW19" i="34" s="1"/>
  <c r="AU18" i="34"/>
  <c r="AU19" i="34"/>
  <c r="AS18" i="34"/>
  <c r="AS19" i="34" s="1"/>
  <c r="AQ18" i="34"/>
  <c r="AR18" i="34" s="1"/>
  <c r="AQ19" i="34"/>
  <c r="AO18" i="34"/>
  <c r="AO19" i="34"/>
  <c r="AM18" i="34"/>
  <c r="AM19" i="34"/>
  <c r="AK18" i="34"/>
  <c r="AK19" i="34" s="1"/>
  <c r="AI18" i="34"/>
  <c r="AI19" i="34"/>
  <c r="AG18" i="34"/>
  <c r="AE18" i="34"/>
  <c r="AE19" i="34" s="1"/>
  <c r="AC18" i="34"/>
  <c r="AD18" i="34"/>
  <c r="AA18" i="34"/>
  <c r="AA19" i="34"/>
  <c r="Y18" i="34"/>
  <c r="Y19" i="34" s="1"/>
  <c r="X17" i="34"/>
  <c r="Y17" i="34"/>
  <c r="Z17" i="34"/>
  <c r="AA17" i="34" s="1"/>
  <c r="AB17" i="34"/>
  <c r="AC17" i="34" s="1"/>
  <c r="AD17" i="34" s="1"/>
  <c r="AE17" i="34" s="1"/>
  <c r="AF17" i="34" s="1"/>
  <c r="AG17" i="34" s="1"/>
  <c r="AH17" i="34" s="1"/>
  <c r="AI17" i="34" s="1"/>
  <c r="AJ17" i="34" s="1"/>
  <c r="AL17" i="34"/>
  <c r="AM17" i="34" s="1"/>
  <c r="AN17" i="34" s="1"/>
  <c r="AO17" i="34" s="1"/>
  <c r="AP17" i="34" s="1"/>
  <c r="AQ17" i="34" s="1"/>
  <c r="AR17" i="34" s="1"/>
  <c r="AS17" i="34" s="1"/>
  <c r="AT17" i="34" s="1"/>
  <c r="AU17" i="34" s="1"/>
  <c r="AV17" i="34" s="1"/>
  <c r="AW17" i="34" s="1"/>
  <c r="AX17" i="34" s="1"/>
  <c r="AY17" i="34" s="1"/>
  <c r="AZ17" i="34" s="1"/>
  <c r="BA17" i="34" s="1"/>
  <c r="BB17" i="34" s="1"/>
  <c r="BC17" i="34" s="1"/>
  <c r="BD17" i="34" s="1"/>
  <c r="BE17" i="34" s="1"/>
  <c r="BF17" i="34" s="1"/>
  <c r="BG17" i="34" s="1"/>
  <c r="BH17" i="34" s="1"/>
  <c r="BI17" i="34" s="1"/>
  <c r="BJ17" i="34" s="1"/>
  <c r="BK17" i="34" s="1"/>
  <c r="BL17" i="34" s="1"/>
  <c r="BM17" i="34" s="1"/>
  <c r="BN17" i="34" s="1"/>
  <c r="BO17" i="34" s="1"/>
  <c r="BP17" i="34" s="1"/>
  <c r="BQ17" i="34" s="1"/>
  <c r="BR17" i="34" s="1"/>
  <c r="BS17" i="34" s="1"/>
  <c r="BT17" i="34" s="1"/>
  <c r="BU17" i="34" s="1"/>
  <c r="BV17" i="34" s="1"/>
  <c r="BW17" i="34" s="1"/>
  <c r="BX17" i="34" s="1"/>
  <c r="BY17" i="34" s="1"/>
  <c r="BZ17" i="34" s="1"/>
  <c r="CA17" i="34" s="1"/>
  <c r="CB17" i="34" s="1"/>
  <c r="CC17" i="34" s="1"/>
  <c r="CD17" i="34" s="1"/>
  <c r="CE17" i="34" s="1"/>
  <c r="CF17" i="34" s="1"/>
  <c r="CG17" i="34" s="1"/>
  <c r="CH17" i="34" s="1"/>
  <c r="CI17" i="34" s="1"/>
  <c r="CJ17" i="34" s="1"/>
  <c r="CK17" i="34" s="1"/>
  <c r="CL17" i="34" s="1"/>
  <c r="CM17" i="34" s="1"/>
  <c r="CN17" i="34" s="1"/>
  <c r="CO17" i="34" s="1"/>
  <c r="CP17" i="34" s="1"/>
  <c r="CQ17" i="34" s="1"/>
  <c r="CR17" i="34" s="1"/>
  <c r="CS17" i="34" s="1"/>
  <c r="CT17" i="34" s="1"/>
  <c r="CU17" i="34" s="1"/>
  <c r="CV17" i="34" s="1"/>
  <c r="CW17" i="34" s="1"/>
  <c r="CX17" i="34" s="1"/>
  <c r="CY17" i="34" s="1"/>
  <c r="CZ17" i="34" s="1"/>
  <c r="DA17" i="34" s="1"/>
  <c r="DB17" i="34" s="1"/>
  <c r="DC17" i="34" s="1"/>
  <c r="DD17" i="34" s="1"/>
  <c r="DE17" i="34" s="1"/>
  <c r="DF17" i="34" s="1"/>
  <c r="DG17" i="34" s="1"/>
  <c r="DH17" i="34" s="1"/>
  <c r="DI17" i="34" s="1"/>
  <c r="DJ17" i="34" s="1"/>
  <c r="DK17" i="34" s="1"/>
  <c r="DL17" i="34" s="1"/>
  <c r="DM17" i="34" s="1"/>
  <c r="DN17" i="34" s="1"/>
  <c r="DO17" i="34" s="1"/>
  <c r="DP17" i="34" s="1"/>
  <c r="DQ17" i="34" s="1"/>
  <c r="DR17" i="34" s="1"/>
  <c r="DS17" i="34" s="1"/>
  <c r="DT17" i="34" s="1"/>
  <c r="DU17" i="34" s="1"/>
  <c r="DV17" i="34" s="1"/>
  <c r="DW17" i="34" s="1"/>
  <c r="DX17" i="34" s="1"/>
  <c r="DY17" i="34" s="1"/>
  <c r="DZ17" i="34" s="1"/>
  <c r="EA17" i="34" s="1"/>
  <c r="EB17" i="34" s="1"/>
  <c r="EC17" i="34" s="1"/>
  <c r="ED17" i="34" s="1"/>
  <c r="EE17" i="34" s="1"/>
  <c r="EF17" i="34" s="1"/>
  <c r="EG17" i="34" s="1"/>
  <c r="EH17" i="34" s="1"/>
  <c r="EI17" i="34" s="1"/>
  <c r="EJ17" i="34" s="1"/>
  <c r="EK17" i="34" s="1"/>
  <c r="EL17" i="34" s="1"/>
  <c r="EM17" i="34" s="1"/>
  <c r="EN17" i="34" s="1"/>
  <c r="EO17" i="34" s="1"/>
  <c r="EP17" i="34" s="1"/>
  <c r="EQ17" i="34" s="1"/>
  <c r="ER17" i="34" s="1"/>
  <c r="ES17" i="34" s="1"/>
  <c r="ET17" i="34" s="1"/>
  <c r="EU17" i="34" s="1"/>
  <c r="EV17" i="34" s="1"/>
  <c r="EW17" i="34" s="1"/>
  <c r="EX17" i="34" s="1"/>
  <c r="EY17" i="34" s="1"/>
  <c r="EZ17" i="34" s="1"/>
  <c r="FA17" i="34" s="1"/>
  <c r="FB17" i="34" s="1"/>
  <c r="FC17" i="34" s="1"/>
  <c r="FD17" i="34" s="1"/>
  <c r="FE17" i="34" s="1"/>
  <c r="FF17" i="34" s="1"/>
  <c r="FG17" i="34" s="1"/>
  <c r="FH17" i="34" s="1"/>
  <c r="FI17" i="34" s="1"/>
  <c r="FJ17" i="34" s="1"/>
  <c r="FK17" i="34" s="1"/>
  <c r="FL17" i="34" s="1"/>
  <c r="FM17" i="34" s="1"/>
  <c r="FN17" i="34" s="1"/>
  <c r="FO17" i="34" s="1"/>
  <c r="FP17" i="34" s="1"/>
  <c r="FQ17" i="34" s="1"/>
  <c r="FR17" i="34" s="1"/>
  <c r="FS17" i="34" s="1"/>
  <c r="FT17" i="34" s="1"/>
  <c r="FU17" i="34" s="1"/>
  <c r="FV17" i="34" s="1"/>
  <c r="FW17" i="34" s="1"/>
  <c r="FX17" i="34" s="1"/>
  <c r="FY17" i="34" s="1"/>
  <c r="FZ17" i="34" s="1"/>
  <c r="GA17" i="34" s="1"/>
  <c r="GB17" i="34" s="1"/>
  <c r="GC17" i="34" s="1"/>
  <c r="GD17" i="34" s="1"/>
  <c r="GE17" i="34" s="1"/>
  <c r="GF17" i="34" s="1"/>
  <c r="GG17" i="34" s="1"/>
  <c r="GH17" i="34" s="1"/>
  <c r="GI17" i="34" s="1"/>
  <c r="GJ17" i="34" s="1"/>
  <c r="GK17" i="34" s="1"/>
  <c r="GL17" i="34" s="1"/>
  <c r="GM17" i="34" s="1"/>
  <c r="GN17" i="34" s="1"/>
  <c r="GO17" i="34" s="1"/>
  <c r="GP17" i="34" s="1"/>
  <c r="GQ17" i="34" s="1"/>
  <c r="GR17" i="34" s="1"/>
  <c r="GS17" i="34" s="1"/>
  <c r="GT17" i="34" s="1"/>
  <c r="GU17" i="34" s="1"/>
  <c r="GV17" i="34" s="1"/>
  <c r="GW17" i="34" s="1"/>
  <c r="GX17" i="34" s="1"/>
  <c r="GY17" i="34" s="1"/>
  <c r="GZ17" i="34" s="1"/>
  <c r="HA17" i="34" s="1"/>
  <c r="HB17" i="34" s="1"/>
  <c r="HC17" i="34" s="1"/>
  <c r="HD17" i="34" s="1"/>
  <c r="HE17" i="34" s="1"/>
  <c r="HF17" i="34" s="1"/>
  <c r="HG17" i="34" s="1"/>
  <c r="HH17" i="34" s="1"/>
  <c r="HI17" i="34" s="1"/>
  <c r="HJ17" i="34" s="1"/>
  <c r="BM18" i="34"/>
  <c r="BM19" i="34" s="1"/>
  <c r="BO18" i="34"/>
  <c r="BQ18" i="34"/>
  <c r="BQ19" i="34" s="1"/>
  <c r="BS18" i="34"/>
  <c r="BS19" i="34"/>
  <c r="BG18" i="34"/>
  <c r="BG19" i="34" s="1"/>
  <c r="BU18" i="34"/>
  <c r="BU19" i="34"/>
  <c r="BI18" i="34"/>
  <c r="BI19" i="34" s="1"/>
  <c r="BW18" i="34"/>
  <c r="BW19" i="34" s="1"/>
  <c r="BK18" i="34"/>
  <c r="BK19" i="34"/>
  <c r="BY18" i="34"/>
  <c r="BY19" i="34" s="1"/>
  <c r="CO18" i="34"/>
  <c r="CO19" i="34" s="1"/>
  <c r="DC18" i="34"/>
  <c r="DC19" i="34"/>
  <c r="DQ18" i="34"/>
  <c r="DQ19" i="34" s="1"/>
  <c r="CQ18" i="34"/>
  <c r="CQ19" i="34"/>
  <c r="CR19" i="34" s="1"/>
  <c r="DE18" i="34"/>
  <c r="DE19" i="34" s="1"/>
  <c r="DS18" i="34"/>
  <c r="DS19" i="34"/>
  <c r="CS18" i="34"/>
  <c r="CS19" i="34" s="1"/>
  <c r="DG18" i="34"/>
  <c r="DG19" i="34"/>
  <c r="DU18" i="34"/>
  <c r="DU19" i="34" s="1"/>
  <c r="CU18" i="34"/>
  <c r="CU19" i="34"/>
  <c r="DI18" i="34"/>
  <c r="DI19" i="34"/>
  <c r="DW18" i="34"/>
  <c r="DW19" i="34" s="1"/>
  <c r="DX19" i="34" s="1"/>
  <c r="CW18" i="34"/>
  <c r="CW19" i="34" s="1"/>
  <c r="DK18" i="34"/>
  <c r="DK19" i="34"/>
  <c r="DY18" i="34"/>
  <c r="DY19" i="34" s="1"/>
  <c r="CY18" i="34"/>
  <c r="CZ18" i="34" s="1"/>
  <c r="CY19" i="34"/>
  <c r="DM18" i="34"/>
  <c r="DM19" i="34"/>
  <c r="EA18" i="34"/>
  <c r="EA19" i="34"/>
  <c r="DA18" i="34"/>
  <c r="DA19" i="34" s="1"/>
  <c r="DO18" i="34"/>
  <c r="DO19" i="34"/>
  <c r="EC18" i="34"/>
  <c r="EC19" i="34" s="1"/>
  <c r="ES18" i="34"/>
  <c r="ES19" i="34" s="1"/>
  <c r="FG18" i="34"/>
  <c r="FG19" i="34"/>
  <c r="FU18" i="34"/>
  <c r="FU19" i="34"/>
  <c r="EU18" i="34"/>
  <c r="EU19" i="34" s="1"/>
  <c r="FI18" i="34"/>
  <c r="FI19" i="34"/>
  <c r="FW18" i="34"/>
  <c r="FW19" i="34" s="1"/>
  <c r="EW18" i="34"/>
  <c r="EX18" i="34" s="1"/>
  <c r="FK18" i="34"/>
  <c r="FK19" i="34" s="1"/>
  <c r="FY18" i="34"/>
  <c r="FY19" i="34" s="1"/>
  <c r="FZ19" i="34" s="1"/>
  <c r="EY18" i="34"/>
  <c r="EY19" i="34" s="1"/>
  <c r="FM18" i="34"/>
  <c r="FM19" i="34"/>
  <c r="GA18" i="34"/>
  <c r="GA19" i="34" s="1"/>
  <c r="FA18" i="34"/>
  <c r="FA19" i="34" s="1"/>
  <c r="FO18" i="34"/>
  <c r="FO19" i="34"/>
  <c r="GC18" i="34"/>
  <c r="GC19" i="34" s="1"/>
  <c r="GC20" i="34" s="1"/>
  <c r="GC21" i="34" s="1"/>
  <c r="FC18" i="34"/>
  <c r="FC19" i="34" s="1"/>
  <c r="FQ18" i="34"/>
  <c r="FQ19" i="34"/>
  <c r="GE18" i="34"/>
  <c r="GE19" i="34" s="1"/>
  <c r="FE18" i="34"/>
  <c r="FE19" i="34"/>
  <c r="FS18" i="34"/>
  <c r="FS19" i="34" s="1"/>
  <c r="GG18" i="34"/>
  <c r="GG19" i="34" s="1"/>
  <c r="GW18" i="34"/>
  <c r="GW19" i="34" s="1"/>
  <c r="HK18" i="34"/>
  <c r="HK62" i="34"/>
  <c r="B26" i="36" s="1"/>
  <c r="GY18" i="34"/>
  <c r="GY19" i="34"/>
  <c r="HA18" i="34"/>
  <c r="HA19" i="34"/>
  <c r="HC18" i="34"/>
  <c r="HC19" i="34" s="1"/>
  <c r="HE18" i="34"/>
  <c r="HF18" i="34"/>
  <c r="HG18" i="34"/>
  <c r="HG19" i="34" s="1"/>
  <c r="HI18" i="34"/>
  <c r="HI19" i="34"/>
  <c r="GU18" i="34"/>
  <c r="GU19" i="34"/>
  <c r="GS18" i="34"/>
  <c r="GS19" i="34" s="1"/>
  <c r="GQ18" i="34"/>
  <c r="GQ19" i="34" s="1"/>
  <c r="GO18" i="34"/>
  <c r="GO19" i="34"/>
  <c r="GM18" i="34"/>
  <c r="GM19" i="34" s="1"/>
  <c r="GK18" i="34"/>
  <c r="GK19" i="34" s="1"/>
  <c r="GI18" i="34"/>
  <c r="GI19" i="34"/>
  <c r="EQ18" i="34"/>
  <c r="EQ19" i="34"/>
  <c r="EO18" i="34"/>
  <c r="EO19" i="34"/>
  <c r="EM18" i="34"/>
  <c r="EM19" i="34" s="1"/>
  <c r="EK18" i="34"/>
  <c r="EK19" i="34" s="1"/>
  <c r="EI18" i="34"/>
  <c r="EI19" i="34" s="1"/>
  <c r="EG18" i="34"/>
  <c r="EG19" i="34"/>
  <c r="EE18" i="34"/>
  <c r="EE19" i="34" s="1"/>
  <c r="CM18" i="34"/>
  <c r="CM19" i="34" s="1"/>
  <c r="CK18" i="34"/>
  <c r="CK19" i="34" s="1"/>
  <c r="CI18" i="34"/>
  <c r="CI19" i="34" s="1"/>
  <c r="CG18" i="34"/>
  <c r="CG19" i="34"/>
  <c r="CE18" i="34"/>
  <c r="CE19" i="34"/>
  <c r="CC18" i="34"/>
  <c r="CC19" i="34" s="1"/>
  <c r="CA18" i="34"/>
  <c r="CA19" i="34"/>
  <c r="N19" i="34"/>
  <c r="O19" i="34"/>
  <c r="N20" i="34"/>
  <c r="O20" i="34" s="1"/>
  <c r="N21" i="34"/>
  <c r="O21" i="34"/>
  <c r="T21" i="34"/>
  <c r="AJ18" i="34"/>
  <c r="AZ18" i="34"/>
  <c r="AB18" i="34"/>
  <c r="AT18" i="34"/>
  <c r="AL18" i="34"/>
  <c r="BB18" i="34"/>
  <c r="E6" i="42" a="1"/>
  <c r="E6" i="42"/>
  <c r="E6" i="43" a="1"/>
  <c r="E6" i="43" s="1"/>
  <c r="F6" i="43" s="1"/>
  <c r="E6" i="44" a="1"/>
  <c r="E6" i="44" s="1"/>
  <c r="F6" i="44" s="1"/>
  <c r="E6" i="45" a="1"/>
  <c r="E6" i="45" s="1"/>
  <c r="F6" i="45" s="1"/>
  <c r="E6" i="46" a="1"/>
  <c r="E6" i="46" s="1"/>
  <c r="F6" i="46" s="1"/>
  <c r="E6" i="47" a="1"/>
  <c r="E6" i="47" s="1"/>
  <c r="F6" i="47" s="1"/>
  <c r="E6" i="48" a="1"/>
  <c r="E6" i="48" s="1"/>
  <c r="F6" i="48" s="1"/>
  <c r="E6" i="49" a="1"/>
  <c r="E6" i="49" s="1"/>
  <c r="F6" i="49" s="1"/>
  <c r="E6" i="50" a="1"/>
  <c r="E6" i="50" s="1"/>
  <c r="F6" i="50" s="1"/>
  <c r="E6" i="51" a="1"/>
  <c r="E6" i="51" s="1"/>
  <c r="F6" i="51" s="1"/>
  <c r="E6" i="52" a="1"/>
  <c r="E6" i="52" s="1"/>
  <c r="F6" i="52" s="1"/>
  <c r="AF18" i="34"/>
  <c r="AN18" i="34"/>
  <c r="AV18" i="34"/>
  <c r="AP18" i="34"/>
  <c r="AX18" i="34"/>
  <c r="AC215" i="22"/>
  <c r="AC214" i="22"/>
  <c r="AC213" i="22"/>
  <c r="AC212" i="22"/>
  <c r="AC211" i="22"/>
  <c r="AC210" i="22"/>
  <c r="AC209" i="22"/>
  <c r="AC206" i="22"/>
  <c r="AC205" i="22"/>
  <c r="AC203" i="22"/>
  <c r="AC202" i="22"/>
  <c r="AC201" i="22"/>
  <c r="AC200" i="22"/>
  <c r="AC199" i="22"/>
  <c r="AC198" i="22"/>
  <c r="AC197" i="22"/>
  <c r="AC194" i="22"/>
  <c r="AC193" i="22"/>
  <c r="AC191" i="22"/>
  <c r="AC190" i="22"/>
  <c r="AC189" i="22"/>
  <c r="AC188" i="22"/>
  <c r="AC187" i="22"/>
  <c r="AC186" i="22"/>
  <c r="AC185" i="22"/>
  <c r="AC184" i="22"/>
  <c r="AC182" i="22"/>
  <c r="AC181" i="22"/>
  <c r="AC179" i="22"/>
  <c r="AC178" i="22"/>
  <c r="AC177" i="22"/>
  <c r="AC176" i="22"/>
  <c r="AC175" i="22"/>
  <c r="AC174" i="22"/>
  <c r="AC173" i="22"/>
  <c r="AC172" i="22"/>
  <c r="AC170" i="22"/>
  <c r="AC169" i="22"/>
  <c r="AC167" i="22"/>
  <c r="AC166" i="22"/>
  <c r="AC165" i="22"/>
  <c r="AC164" i="22"/>
  <c r="AC163" i="22"/>
  <c r="AC162" i="22"/>
  <c r="AC161" i="22"/>
  <c r="AC160" i="22"/>
  <c r="AC158" i="22"/>
  <c r="AC157" i="22"/>
  <c r="AC155" i="22"/>
  <c r="AC154" i="22"/>
  <c r="AC153" i="22"/>
  <c r="AC152" i="22"/>
  <c r="AC151" i="22"/>
  <c r="AC150" i="22"/>
  <c r="AC149" i="22"/>
  <c r="AC148" i="22"/>
  <c r="AC146" i="22"/>
  <c r="AC145" i="22"/>
  <c r="AC143" i="22"/>
  <c r="AC142" i="22"/>
  <c r="AC141" i="22"/>
  <c r="AC140" i="22"/>
  <c r="AC139" i="22"/>
  <c r="AC138" i="22"/>
  <c r="AC137" i="22"/>
  <c r="AC136" i="22"/>
  <c r="AC134" i="22"/>
  <c r="AC133" i="22"/>
  <c r="AC131" i="22"/>
  <c r="AC130" i="22"/>
  <c r="AC129" i="22"/>
  <c r="AC128" i="22"/>
  <c r="AC127" i="22"/>
  <c r="AC126" i="22"/>
  <c r="AC125" i="22"/>
  <c r="AC124" i="22"/>
  <c r="AC122" i="22"/>
  <c r="AC121" i="22"/>
  <c r="AC119" i="22"/>
  <c r="AC118" i="22"/>
  <c r="AC117" i="22"/>
  <c r="AC116" i="22"/>
  <c r="AC115" i="22"/>
  <c r="AC114" i="22"/>
  <c r="AC113" i="22"/>
  <c r="AC112" i="22"/>
  <c r="AC110" i="22"/>
  <c r="AC109" i="22"/>
  <c r="AC107" i="22"/>
  <c r="AC106" i="22"/>
  <c r="AC105" i="22"/>
  <c r="AC104" i="22"/>
  <c r="AC103" i="22"/>
  <c r="AC102" i="22"/>
  <c r="AC101" i="22"/>
  <c r="AC100" i="22"/>
  <c r="AC98" i="22"/>
  <c r="AC97" i="22"/>
  <c r="AC95" i="22"/>
  <c r="AC94" i="22"/>
  <c r="AC93" i="22"/>
  <c r="AC92" i="22"/>
  <c r="AC91" i="22"/>
  <c r="AC90" i="22"/>
  <c r="AC89" i="22"/>
  <c r="AC88" i="22"/>
  <c r="AC86" i="22"/>
  <c r="AC85" i="22"/>
  <c r="AC83" i="22"/>
  <c r="AC82" i="22"/>
  <c r="AC81" i="22"/>
  <c r="AC80" i="22"/>
  <c r="AC79" i="22"/>
  <c r="AC78" i="22"/>
  <c r="AC77" i="22"/>
  <c r="AC76" i="22"/>
  <c r="AC74" i="22"/>
  <c r="AC73" i="22"/>
  <c r="AC71" i="22"/>
  <c r="AC70" i="22"/>
  <c r="AC69" i="22"/>
  <c r="AC68" i="22"/>
  <c r="AC67" i="22"/>
  <c r="AC66" i="22"/>
  <c r="AC65" i="22"/>
  <c r="AC64" i="22"/>
  <c r="AC62" i="22"/>
  <c r="AC61" i="22"/>
  <c r="AC59" i="22"/>
  <c r="AC58" i="22"/>
  <c r="AC57" i="22"/>
  <c r="AC56" i="22"/>
  <c r="AC55" i="22"/>
  <c r="AC54" i="22"/>
  <c r="AC53" i="22"/>
  <c r="AC52" i="22"/>
  <c r="AC50" i="22"/>
  <c r="AC49" i="22"/>
  <c r="AC47" i="22"/>
  <c r="AC46" i="22"/>
  <c r="AC45" i="22"/>
  <c r="AC44" i="22"/>
  <c r="AC43" i="22"/>
  <c r="AE215" i="22"/>
  <c r="AE214" i="22"/>
  <c r="AE213" i="22"/>
  <c r="AE212" i="22"/>
  <c r="AE211" i="22"/>
  <c r="AE210" i="22"/>
  <c r="AE209" i="22"/>
  <c r="AE208" i="22"/>
  <c r="AE207" i="22"/>
  <c r="AE206" i="22"/>
  <c r="AE205" i="22"/>
  <c r="AE204" i="22"/>
  <c r="AE203" i="22"/>
  <c r="AE202" i="22"/>
  <c r="AE201" i="22"/>
  <c r="AE200" i="22"/>
  <c r="AE199" i="22"/>
  <c r="AE198" i="22"/>
  <c r="AE197" i="22"/>
  <c r="AE196" i="22"/>
  <c r="AE195" i="22"/>
  <c r="AE194" i="22"/>
  <c r="AE193" i="22"/>
  <c r="AE192" i="22"/>
  <c r="AE191" i="22"/>
  <c r="AE190" i="22"/>
  <c r="AE189" i="22"/>
  <c r="AE188" i="22"/>
  <c r="AE187" i="22"/>
  <c r="AE186" i="22"/>
  <c r="AE185" i="22"/>
  <c r="AE184" i="22"/>
  <c r="AE183" i="22"/>
  <c r="AE182" i="22"/>
  <c r="AE181" i="22"/>
  <c r="AE180" i="22"/>
  <c r="AE179" i="22"/>
  <c r="AE178" i="22"/>
  <c r="AE177" i="22"/>
  <c r="AE176" i="22"/>
  <c r="AE175" i="22"/>
  <c r="AE174" i="22"/>
  <c r="AE173" i="22"/>
  <c r="AE172" i="22"/>
  <c r="AE171" i="22"/>
  <c r="AE170" i="22"/>
  <c r="AE169" i="22"/>
  <c r="AE168" i="22"/>
  <c r="AE167" i="22"/>
  <c r="AE166" i="22"/>
  <c r="AE165" i="22"/>
  <c r="AE164" i="22"/>
  <c r="AE163" i="22"/>
  <c r="AE162" i="22"/>
  <c r="AE161" i="22"/>
  <c r="AE160" i="22"/>
  <c r="AE159" i="22"/>
  <c r="AE158" i="22"/>
  <c r="AE157" i="22"/>
  <c r="AE156" i="22"/>
  <c r="AE155" i="22"/>
  <c r="AE154" i="22"/>
  <c r="AE153" i="22"/>
  <c r="AE152" i="22"/>
  <c r="AE151" i="22"/>
  <c r="AE150" i="22"/>
  <c r="AE149" i="22"/>
  <c r="AE148" i="22"/>
  <c r="AE147" i="22"/>
  <c r="AE146" i="22"/>
  <c r="AE145" i="22"/>
  <c r="AE144" i="22"/>
  <c r="AE143" i="22"/>
  <c r="AE142" i="22"/>
  <c r="AE141" i="22"/>
  <c r="AE140" i="22"/>
  <c r="AE139" i="22"/>
  <c r="AE138" i="22"/>
  <c r="AE137" i="22"/>
  <c r="AE136" i="22"/>
  <c r="AE135" i="22"/>
  <c r="AE134" i="22"/>
  <c r="AE133" i="22"/>
  <c r="AE132" i="22"/>
  <c r="AE131" i="22"/>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72" i="22"/>
  <c r="AE71" i="22"/>
  <c r="AE70" i="22"/>
  <c r="AE69" i="22"/>
  <c r="AE68" i="22"/>
  <c r="AE67" i="22"/>
  <c r="AE66" i="22"/>
  <c r="AE65" i="22"/>
  <c r="AE64" i="22"/>
  <c r="AE63" i="22"/>
  <c r="AE62" i="22"/>
  <c r="AE61" i="22"/>
  <c r="AE60" i="22"/>
  <c r="AE59" i="22"/>
  <c r="AE58" i="22"/>
  <c r="AE57" i="22"/>
  <c r="AE56" i="22"/>
  <c r="AE55" i="22"/>
  <c r="AE54" i="22"/>
  <c r="AE53" i="22"/>
  <c r="AE52" i="22"/>
  <c r="AE51" i="22"/>
  <c r="AE50" i="22"/>
  <c r="AE49" i="22"/>
  <c r="AE48" i="22"/>
  <c r="AE47" i="22"/>
  <c r="AE46" i="22"/>
  <c r="AE45" i="22"/>
  <c r="AE44" i="22"/>
  <c r="AE43" i="22"/>
  <c r="AE42" i="22"/>
  <c r="AG215" i="22"/>
  <c r="AG214" i="22"/>
  <c r="AG213" i="22"/>
  <c r="AG212" i="22"/>
  <c r="AG211" i="22"/>
  <c r="AG210" i="22"/>
  <c r="AG209" i="22"/>
  <c r="AG208" i="22"/>
  <c r="AG207" i="22"/>
  <c r="AG206" i="22"/>
  <c r="AG205" i="22"/>
  <c r="AG204" i="22"/>
  <c r="AG203" i="22"/>
  <c r="AG202" i="22"/>
  <c r="AG201" i="22"/>
  <c r="AG200" i="22"/>
  <c r="AG199" i="22"/>
  <c r="AG198" i="22"/>
  <c r="AG197" i="22"/>
  <c r="AG196" i="22"/>
  <c r="AG195" i="22"/>
  <c r="AG194" i="22"/>
  <c r="AG193" i="22"/>
  <c r="AG192" i="22"/>
  <c r="AG191" i="22"/>
  <c r="AG190" i="22"/>
  <c r="AG189" i="22"/>
  <c r="AG188" i="22"/>
  <c r="AG187" i="22"/>
  <c r="AG186" i="22"/>
  <c r="AG185" i="22"/>
  <c r="AG184" i="22"/>
  <c r="AG183" i="22"/>
  <c r="AG182" i="22"/>
  <c r="AG181" i="22"/>
  <c r="AG180" i="22"/>
  <c r="AG179" i="22"/>
  <c r="AG178" i="22"/>
  <c r="AG177" i="22"/>
  <c r="AG176" i="22"/>
  <c r="AG175" i="22"/>
  <c r="AG174" i="22"/>
  <c r="AG173" i="22"/>
  <c r="AG172" i="22"/>
  <c r="AG171" i="22"/>
  <c r="AG170" i="22"/>
  <c r="AG169" i="22"/>
  <c r="AG168" i="22"/>
  <c r="AG167" i="22"/>
  <c r="AG166" i="22"/>
  <c r="AG165" i="22"/>
  <c r="AG164" i="22"/>
  <c r="AG163" i="22"/>
  <c r="AG162" i="22"/>
  <c r="AG161" i="22"/>
  <c r="AG160" i="22"/>
  <c r="AG159" i="22"/>
  <c r="AG158" i="22"/>
  <c r="AG157" i="22"/>
  <c r="AG156" i="22"/>
  <c r="AG155" i="22"/>
  <c r="AG154" i="22"/>
  <c r="AG153" i="22"/>
  <c r="AG152" i="22"/>
  <c r="AG151" i="22"/>
  <c r="AG150" i="22"/>
  <c r="AG149" i="22"/>
  <c r="AG148" i="22"/>
  <c r="AG147" i="22"/>
  <c r="AG146" i="22"/>
  <c r="AG145" i="22"/>
  <c r="AG144" i="22"/>
  <c r="AG143" i="22"/>
  <c r="AG142" i="22"/>
  <c r="AG141" i="22"/>
  <c r="AG140" i="22"/>
  <c r="AG139" i="22"/>
  <c r="AG138" i="22"/>
  <c r="AG137" i="22"/>
  <c r="AG136" i="22"/>
  <c r="AG135" i="22"/>
  <c r="AG134" i="22"/>
  <c r="AG133" i="22"/>
  <c r="AG132" i="22"/>
  <c r="AG131" i="22"/>
  <c r="AG130" i="22"/>
  <c r="AG129" i="22"/>
  <c r="AG128" i="22"/>
  <c r="AG127" i="22"/>
  <c r="AG126" i="22"/>
  <c r="AG125" i="22"/>
  <c r="AG124" i="22"/>
  <c r="AG123" i="22"/>
  <c r="AG122" i="22"/>
  <c r="AG121" i="22"/>
  <c r="AG120" i="22"/>
  <c r="AG119" i="22"/>
  <c r="AG118" i="22"/>
  <c r="AG117" i="22"/>
  <c r="AG116" i="22"/>
  <c r="AG115" i="22"/>
  <c r="AG114" i="22"/>
  <c r="AG113" i="22"/>
  <c r="AG112" i="22"/>
  <c r="AG111" i="22"/>
  <c r="AG110" i="22"/>
  <c r="AG109" i="22"/>
  <c r="AG108" i="22"/>
  <c r="AG107" i="22"/>
  <c r="AG106" i="22"/>
  <c r="AG105" i="22"/>
  <c r="AG104" i="22"/>
  <c r="AG103" i="22"/>
  <c r="AG102" i="22"/>
  <c r="AG101" i="22"/>
  <c r="AG100" i="22"/>
  <c r="AG99" i="22"/>
  <c r="AG98" i="22"/>
  <c r="AG97" i="22"/>
  <c r="AG96" i="22"/>
  <c r="AG95" i="22"/>
  <c r="AG94" i="22"/>
  <c r="AG93" i="22"/>
  <c r="AG92" i="22"/>
  <c r="AG91" i="22"/>
  <c r="AG90" i="22"/>
  <c r="AG89" i="22"/>
  <c r="AG88" i="22"/>
  <c r="AG87" i="22"/>
  <c r="AG86" i="22"/>
  <c r="AG85" i="22"/>
  <c r="AG84" i="22"/>
  <c r="AG83" i="22"/>
  <c r="AG82" i="22"/>
  <c r="AG81" i="22"/>
  <c r="AG80" i="22"/>
  <c r="AG79" i="22"/>
  <c r="AG78" i="22"/>
  <c r="AG77" i="22"/>
  <c r="AG76" i="22"/>
  <c r="AG75" i="22"/>
  <c r="AG74" i="22"/>
  <c r="AG73" i="22"/>
  <c r="AG72" i="22"/>
  <c r="AG71" i="22"/>
  <c r="AG70" i="22"/>
  <c r="AG69" i="22"/>
  <c r="AG68" i="22"/>
  <c r="AG67" i="22"/>
  <c r="AG66" i="22"/>
  <c r="AG65" i="22"/>
  <c r="AG64" i="22"/>
  <c r="AG63" i="22"/>
  <c r="AG62" i="22"/>
  <c r="AG61" i="22"/>
  <c r="AG60" i="22"/>
  <c r="AG59" i="22"/>
  <c r="AG58" i="22"/>
  <c r="AG57" i="22"/>
  <c r="AG56" i="22"/>
  <c r="AG55" i="22"/>
  <c r="AG54" i="22"/>
  <c r="AG53" i="22"/>
  <c r="AG52" i="22"/>
  <c r="AG51" i="22"/>
  <c r="AG50" i="22"/>
  <c r="AG49" i="22"/>
  <c r="AG48" i="22"/>
  <c r="AG47" i="22"/>
  <c r="AG46" i="22"/>
  <c r="AG45" i="22"/>
  <c r="AG44" i="22"/>
  <c r="AG43" i="22"/>
  <c r="AG42" i="22"/>
  <c r="AI214" i="22"/>
  <c r="AI211" i="22"/>
  <c r="AI201" i="22"/>
  <c r="AI192" i="22"/>
  <c r="AI191" i="22"/>
  <c r="AI179" i="22"/>
  <c r="AI170" i="22"/>
  <c r="AI168" i="22"/>
  <c r="AI157" i="22"/>
  <c r="AI148" i="22"/>
  <c r="AI147" i="22"/>
  <c r="AI135" i="22"/>
  <c r="AI127" i="22"/>
  <c r="AI124" i="22"/>
  <c r="AI114" i="22"/>
  <c r="AI106" i="22"/>
  <c r="AI105" i="22"/>
  <c r="AI93" i="22"/>
  <c r="AI84" i="22"/>
  <c r="AI82" i="22"/>
  <c r="AI71" i="22"/>
  <c r="AI62" i="22"/>
  <c r="AI61" i="22"/>
  <c r="AI49" i="22"/>
  <c r="AK214" i="22"/>
  <c r="AK212" i="22"/>
  <c r="AK210" i="22"/>
  <c r="AK209" i="22"/>
  <c r="AK208" i="22"/>
  <c r="AK207" i="22"/>
  <c r="AK205" i="22"/>
  <c r="AK201" i="22"/>
  <c r="AK200" i="22"/>
  <c r="AK198" i="22"/>
  <c r="AK196" i="22"/>
  <c r="AK195" i="22"/>
  <c r="AK193" i="22"/>
  <c r="AK192" i="22"/>
  <c r="AK190" i="22"/>
  <c r="AK187" i="22"/>
  <c r="AK186" i="22"/>
  <c r="AK184" i="22"/>
  <c r="AK181" i="22"/>
  <c r="AK180" i="22"/>
  <c r="AK178" i="22"/>
  <c r="AK177" i="22"/>
  <c r="AK176" i="22"/>
  <c r="AK173" i="22"/>
  <c r="AK172" i="22"/>
  <c r="AK169" i="22"/>
  <c r="AK166" i="22"/>
  <c r="AK165" i="22"/>
  <c r="AK164" i="22"/>
  <c r="AK163" i="22"/>
  <c r="AK162" i="22"/>
  <c r="AK159" i="22"/>
  <c r="AK157" i="22"/>
  <c r="AK154" i="22"/>
  <c r="AK152" i="22"/>
  <c r="AK151" i="22"/>
  <c r="AK150" i="22"/>
  <c r="AK149" i="22"/>
  <c r="AK148" i="22"/>
  <c r="AK144" i="22"/>
  <c r="AK142" i="22"/>
  <c r="AK140" i="22"/>
  <c r="AK138" i="22"/>
  <c r="AK137" i="22"/>
  <c r="AK136" i="22"/>
  <c r="AK135" i="22"/>
  <c r="AK133" i="22"/>
  <c r="AK129" i="22"/>
  <c r="AK128" i="22"/>
  <c r="AK126" i="22"/>
  <c r="AK124" i="22"/>
  <c r="AK123" i="22"/>
  <c r="AK121" i="22"/>
  <c r="AK120" i="22"/>
  <c r="AK118" i="22"/>
  <c r="AK115" i="22"/>
  <c r="AK114" i="22"/>
  <c r="AK112" i="22"/>
  <c r="AK109" i="22"/>
  <c r="AK108" i="22"/>
  <c r="AK106" i="22"/>
  <c r="AK105" i="22"/>
  <c r="AK104" i="22"/>
  <c r="AK101" i="22"/>
  <c r="AK100" i="22"/>
  <c r="AK97" i="22"/>
  <c r="AK94" i="22"/>
  <c r="AK93" i="22"/>
  <c r="AK92" i="22"/>
  <c r="AK91" i="22"/>
  <c r="AK90" i="22"/>
  <c r="AK87" i="22"/>
  <c r="AK86" i="22"/>
  <c r="AK84" i="22"/>
  <c r="AK82" i="22"/>
  <c r="AK81" i="22"/>
  <c r="AK80" i="22"/>
  <c r="AK79" i="22"/>
  <c r="AK78" i="22"/>
  <c r="AK75" i="22"/>
  <c r="AK74" i="22"/>
  <c r="AK72" i="22"/>
  <c r="AK70" i="22"/>
  <c r="AK69" i="22"/>
  <c r="AK68" i="22"/>
  <c r="AK67" i="22"/>
  <c r="AK66" i="22"/>
  <c r="AK63" i="22"/>
  <c r="AK62" i="22"/>
  <c r="AK60" i="22"/>
  <c r="AK58" i="22"/>
  <c r="AK57" i="22"/>
  <c r="AK56" i="22"/>
  <c r="AK55" i="22"/>
  <c r="AK54" i="22"/>
  <c r="AK51" i="22"/>
  <c r="AK50" i="22"/>
  <c r="AK48" i="22"/>
  <c r="AK46" i="22"/>
  <c r="AK45" i="22"/>
  <c r="AK44" i="22"/>
  <c r="AK43" i="22"/>
  <c r="AK42" i="22"/>
  <c r="AM215" i="22"/>
  <c r="AM214" i="22"/>
  <c r="AM213" i="22"/>
  <c r="AM212" i="22"/>
  <c r="AM211" i="22"/>
  <c r="AM210" i="22"/>
  <c r="AM209" i="22"/>
  <c r="AM208" i="22"/>
  <c r="AM207" i="22"/>
  <c r="AM206" i="22"/>
  <c r="AM205" i="22"/>
  <c r="AM204" i="22"/>
  <c r="AM203" i="22"/>
  <c r="AM202" i="22"/>
  <c r="AM201" i="22"/>
  <c r="AM200" i="22"/>
  <c r="AM199" i="22"/>
  <c r="AM198" i="22"/>
  <c r="AM197" i="22"/>
  <c r="AM196" i="22"/>
  <c r="AM195" i="22"/>
  <c r="AM194" i="22"/>
  <c r="AM193" i="22"/>
  <c r="AM192" i="22"/>
  <c r="AM191" i="22"/>
  <c r="AM190" i="22"/>
  <c r="AM189" i="22"/>
  <c r="AM188" i="22"/>
  <c r="AM187" i="22"/>
  <c r="AM186" i="22"/>
  <c r="AM185" i="22"/>
  <c r="AM184" i="22"/>
  <c r="AM183" i="22"/>
  <c r="AM182" i="22"/>
  <c r="AM181" i="22"/>
  <c r="AM180" i="22"/>
  <c r="AM179" i="22"/>
  <c r="AM178" i="22"/>
  <c r="AM177" i="22"/>
  <c r="AM176" i="22"/>
  <c r="AM175" i="22"/>
  <c r="AM174" i="22"/>
  <c r="AM173" i="22"/>
  <c r="AM172" i="22"/>
  <c r="AM171" i="22"/>
  <c r="AM170" i="22"/>
  <c r="AM169" i="22"/>
  <c r="AM168" i="22"/>
  <c r="AM167" i="22"/>
  <c r="AM166" i="22"/>
  <c r="AM165" i="22"/>
  <c r="AM164" i="22"/>
  <c r="AM163" i="22"/>
  <c r="AM162" i="22"/>
  <c r="AM161" i="22"/>
  <c r="AM160" i="22"/>
  <c r="AM159" i="22"/>
  <c r="AM158" i="22"/>
  <c r="AM157" i="22"/>
  <c r="AM156" i="22"/>
  <c r="AM155" i="22"/>
  <c r="AM154" i="22"/>
  <c r="AM153" i="22"/>
  <c r="AM152" i="22"/>
  <c r="AM151" i="22"/>
  <c r="AM150" i="22"/>
  <c r="AM149" i="22"/>
  <c r="AM148" i="22"/>
  <c r="AM147" i="22"/>
  <c r="AM146" i="22"/>
  <c r="AM145" i="22"/>
  <c r="AM144" i="22"/>
  <c r="AM143" i="22"/>
  <c r="AM142" i="22"/>
  <c r="AM141" i="22"/>
  <c r="AM140" i="22"/>
  <c r="AM139" i="22"/>
  <c r="AM138" i="22"/>
  <c r="AM137" i="22"/>
  <c r="AM136" i="22"/>
  <c r="AM135" i="22"/>
  <c r="AM134" i="22"/>
  <c r="AM133" i="22"/>
  <c r="AM132" i="22"/>
  <c r="AM131" i="22"/>
  <c r="AM130" i="22"/>
  <c r="AM129" i="22"/>
  <c r="AM128" i="22"/>
  <c r="AM127" i="22"/>
  <c r="AM126" i="22"/>
  <c r="AM125" i="22"/>
  <c r="AM124" i="22"/>
  <c r="AM123" i="22"/>
  <c r="AM122" i="22"/>
  <c r="AM121" i="22"/>
  <c r="AM120" i="22"/>
  <c r="AM119" i="22"/>
  <c r="AM118" i="22"/>
  <c r="AM117" i="22"/>
  <c r="AM116" i="22"/>
  <c r="AM115" i="22"/>
  <c r="AM114" i="22"/>
  <c r="AM113" i="22"/>
  <c r="AM112" i="22"/>
  <c r="AM111" i="22"/>
  <c r="AM110" i="22"/>
  <c r="AM109" i="22"/>
  <c r="AM108" i="22"/>
  <c r="AM107" i="22"/>
  <c r="AM106" i="22"/>
  <c r="AM105" i="22"/>
  <c r="AM104" i="22"/>
  <c r="AM103" i="22"/>
  <c r="AM102" i="22"/>
  <c r="AM101" i="22"/>
  <c r="AM100" i="22"/>
  <c r="AM99" i="22"/>
  <c r="AM98" i="22"/>
  <c r="AM97" i="22"/>
  <c r="AM96" i="22"/>
  <c r="AM95" i="22"/>
  <c r="AM94" i="22"/>
  <c r="AM93" i="22"/>
  <c r="AM92" i="22"/>
  <c r="AM91" i="22"/>
  <c r="AM90" i="22"/>
  <c r="AM89" i="22"/>
  <c r="AM88" i="22"/>
  <c r="AM87" i="22"/>
  <c r="AM86" i="22"/>
  <c r="AM85" i="22"/>
  <c r="AM84" i="22"/>
  <c r="AM83" i="22"/>
  <c r="AM82" i="22"/>
  <c r="AM81" i="22"/>
  <c r="AM80" i="22"/>
  <c r="AM79" i="22"/>
  <c r="AM78" i="22"/>
  <c r="AM77" i="22"/>
  <c r="AM76" i="22"/>
  <c r="AM75" i="22"/>
  <c r="AM74" i="22"/>
  <c r="AM73" i="22"/>
  <c r="AM72" i="22"/>
  <c r="AM71" i="22"/>
  <c r="AM70" i="22"/>
  <c r="AM69" i="22"/>
  <c r="AM68" i="22"/>
  <c r="AM67" i="22"/>
  <c r="AM66" i="22"/>
  <c r="AM65" i="22"/>
  <c r="AM64" i="22"/>
  <c r="AM63" i="22"/>
  <c r="AM62" i="22"/>
  <c r="AM61" i="22"/>
  <c r="AM60" i="22"/>
  <c r="AM59" i="22"/>
  <c r="AM58" i="22"/>
  <c r="AM57" i="22"/>
  <c r="AM56" i="22"/>
  <c r="AM55" i="22"/>
  <c r="AM54" i="22"/>
  <c r="AM53" i="22"/>
  <c r="AM52" i="22"/>
  <c r="AM51" i="22"/>
  <c r="AM50" i="22"/>
  <c r="AM49" i="22"/>
  <c r="AM48" i="22"/>
  <c r="AM47" i="22"/>
  <c r="AM46" i="22"/>
  <c r="AM45" i="22"/>
  <c r="AM44" i="22"/>
  <c r="AM43" i="22"/>
  <c r="AM42" i="22"/>
  <c r="AO215" i="22"/>
  <c r="AO214" i="22"/>
  <c r="AO213" i="22"/>
  <c r="AO212" i="22"/>
  <c r="AO211" i="22"/>
  <c r="AO210" i="22"/>
  <c r="AO209" i="22"/>
  <c r="AO208" i="22"/>
  <c r="AO207" i="22"/>
  <c r="AO206" i="22"/>
  <c r="AO205" i="22"/>
  <c r="AO204" i="22"/>
  <c r="AO203" i="22"/>
  <c r="AO202" i="22"/>
  <c r="AO201" i="22"/>
  <c r="AO200" i="22"/>
  <c r="AO199" i="22"/>
  <c r="AO198" i="22"/>
  <c r="AO197" i="22"/>
  <c r="AO196" i="22"/>
  <c r="AO195" i="22"/>
  <c r="AO194" i="22"/>
  <c r="AO193" i="22"/>
  <c r="AO192" i="22"/>
  <c r="AO191" i="22"/>
  <c r="AO190" i="22"/>
  <c r="AO189" i="22"/>
  <c r="AO188" i="22"/>
  <c r="AO187" i="22"/>
  <c r="AO186" i="22"/>
  <c r="AO185" i="22"/>
  <c r="AO184" i="22"/>
  <c r="AO183" i="22"/>
  <c r="AO182" i="22"/>
  <c r="AO181" i="22"/>
  <c r="AO180" i="22"/>
  <c r="AO179" i="22"/>
  <c r="AO178" i="22"/>
  <c r="AO177" i="22"/>
  <c r="AO176" i="22"/>
  <c r="AO175" i="22"/>
  <c r="AO174" i="22"/>
  <c r="AO173" i="22"/>
  <c r="AO172" i="22"/>
  <c r="AO171" i="22"/>
  <c r="AO170" i="22"/>
  <c r="AO169" i="22"/>
  <c r="AO168" i="22"/>
  <c r="AO167" i="22"/>
  <c r="AO166" i="22"/>
  <c r="AO165" i="22"/>
  <c r="AO164" i="22"/>
  <c r="AO163" i="22"/>
  <c r="AO162" i="22"/>
  <c r="AO161" i="22"/>
  <c r="AO160" i="22"/>
  <c r="AO159" i="22"/>
  <c r="AO158" i="22"/>
  <c r="AO157" i="22"/>
  <c r="AO156" i="22"/>
  <c r="AO155" i="22"/>
  <c r="AO154" i="22"/>
  <c r="AO153" i="22"/>
  <c r="AO152" i="22"/>
  <c r="AO151" i="22"/>
  <c r="AO150" i="22"/>
  <c r="AO149" i="22"/>
  <c r="AO148" i="22"/>
  <c r="AO147" i="22"/>
  <c r="AO146" i="22"/>
  <c r="AO145" i="22"/>
  <c r="AO144" i="22"/>
  <c r="AO143" i="22"/>
  <c r="AO142" i="22"/>
  <c r="AO141" i="22"/>
  <c r="AO140" i="22"/>
  <c r="AO139" i="22"/>
  <c r="AO138" i="22"/>
  <c r="AO137" i="22"/>
  <c r="AO136" i="22"/>
  <c r="AO135" i="22"/>
  <c r="AO134" i="22"/>
  <c r="AO133" i="22"/>
  <c r="AO132" i="22"/>
  <c r="AO131" i="22"/>
  <c r="AO130" i="22"/>
  <c r="AO129" i="22"/>
  <c r="AO128" i="22"/>
  <c r="AO127" i="22"/>
  <c r="AO126" i="22"/>
  <c r="AO125" i="22"/>
  <c r="AO124" i="22"/>
  <c r="AO123" i="22"/>
  <c r="AO122" i="22"/>
  <c r="AO121" i="22"/>
  <c r="AO120" i="22"/>
  <c r="AO119" i="22"/>
  <c r="AO118" i="22"/>
  <c r="AO117" i="22"/>
  <c r="AO116" i="22"/>
  <c r="AO115" i="22"/>
  <c r="AO114" i="22"/>
  <c r="AO113" i="22"/>
  <c r="AO112" i="22"/>
  <c r="AO111" i="22"/>
  <c r="AO110" i="22"/>
  <c r="AO109" i="22"/>
  <c r="AO108" i="22"/>
  <c r="AO107" i="22"/>
  <c r="AO106" i="22"/>
  <c r="AO105" i="22"/>
  <c r="AO104" i="22"/>
  <c r="AO103" i="22"/>
  <c r="AO102" i="22"/>
  <c r="AO101" i="22"/>
  <c r="AO100" i="22"/>
  <c r="AO99" i="22"/>
  <c r="AO98" i="22"/>
  <c r="AO97" i="22"/>
  <c r="AO96" i="22"/>
  <c r="AO95" i="22"/>
  <c r="AO94" i="22"/>
  <c r="AO93" i="22"/>
  <c r="AO92" i="22"/>
  <c r="AO91" i="22"/>
  <c r="AO90" i="22"/>
  <c r="AO89" i="22"/>
  <c r="AO88" i="22"/>
  <c r="AO87" i="22"/>
  <c r="AO86" i="22"/>
  <c r="AO85" i="22"/>
  <c r="AO84" i="22"/>
  <c r="AO83" i="22"/>
  <c r="AO82" i="22"/>
  <c r="AO81" i="22"/>
  <c r="AO80" i="22"/>
  <c r="AO79" i="22"/>
  <c r="AO78" i="22"/>
  <c r="AO77" i="22"/>
  <c r="AO76" i="22"/>
  <c r="AO75" i="22"/>
  <c r="AO74" i="22"/>
  <c r="AO73" i="22"/>
  <c r="AO72" i="22"/>
  <c r="AO71" i="22"/>
  <c r="AO70" i="22"/>
  <c r="AO69" i="22"/>
  <c r="AO68" i="22"/>
  <c r="AO67" i="22"/>
  <c r="AO66" i="22"/>
  <c r="AO65" i="22"/>
  <c r="AO64" i="22"/>
  <c r="AO63" i="22"/>
  <c r="AO62" i="22"/>
  <c r="AO61" i="22"/>
  <c r="AO60" i="22"/>
  <c r="AO59" i="22"/>
  <c r="AO58" i="22"/>
  <c r="AO57" i="22"/>
  <c r="AO56" i="22"/>
  <c r="AO55" i="22"/>
  <c r="AO54" i="22"/>
  <c r="AO53" i="22"/>
  <c r="AO52" i="22"/>
  <c r="AO51" i="22"/>
  <c r="AO50" i="22"/>
  <c r="AO49" i="22"/>
  <c r="AO48" i="22"/>
  <c r="AO47" i="22"/>
  <c r="AO46" i="22"/>
  <c r="AO45" i="22"/>
  <c r="AO44" i="22"/>
  <c r="AO43" i="22"/>
  <c r="AO42" i="22"/>
  <c r="AC16" i="22"/>
  <c r="AE16" i="22"/>
  <c r="AG16" i="22"/>
  <c r="AM16" i="22"/>
  <c r="AO16" i="22"/>
  <c r="AC17" i="22"/>
  <c r="AE17" i="22"/>
  <c r="AG17" i="22"/>
  <c r="AK17" i="22"/>
  <c r="AM17" i="22"/>
  <c r="AO17" i="22"/>
  <c r="AC18" i="22"/>
  <c r="AE18" i="22"/>
  <c r="AG18" i="22"/>
  <c r="AM18" i="22"/>
  <c r="AO18" i="22"/>
  <c r="AC19" i="22"/>
  <c r="AE19" i="22"/>
  <c r="AG19" i="22"/>
  <c r="AM19" i="22"/>
  <c r="AO19" i="22"/>
  <c r="AC20" i="22"/>
  <c r="AE20" i="22"/>
  <c r="AG20" i="22"/>
  <c r="AK20" i="22"/>
  <c r="AM20" i="22"/>
  <c r="AO20" i="22"/>
  <c r="AC21" i="22"/>
  <c r="AE21" i="22"/>
  <c r="AG21" i="22"/>
  <c r="AK21" i="22"/>
  <c r="AM21" i="22"/>
  <c r="AO21" i="22"/>
  <c r="AC22" i="22"/>
  <c r="AE22" i="22"/>
  <c r="AG22" i="22"/>
  <c r="AI22" i="22"/>
  <c r="AK22" i="22"/>
  <c r="AM22" i="22"/>
  <c r="AO22" i="22"/>
  <c r="AC23" i="22"/>
  <c r="AE23" i="22"/>
  <c r="AG23" i="22"/>
  <c r="AK23" i="22"/>
  <c r="AM23" i="22"/>
  <c r="AO23" i="22"/>
  <c r="AC24" i="22"/>
  <c r="AE24" i="22"/>
  <c r="AG24" i="22"/>
  <c r="AK24" i="22"/>
  <c r="AM24" i="22"/>
  <c r="AO24" i="22"/>
  <c r="AC25" i="22"/>
  <c r="AE25" i="22"/>
  <c r="AG25" i="22"/>
  <c r="AK25" i="22"/>
  <c r="AM25" i="22"/>
  <c r="AO25" i="22"/>
  <c r="AC26" i="22"/>
  <c r="AE26" i="22"/>
  <c r="AG26" i="22"/>
  <c r="AK26" i="22"/>
  <c r="AM26" i="22"/>
  <c r="AO26" i="22"/>
  <c r="AC27" i="22"/>
  <c r="AE27" i="22"/>
  <c r="AG27" i="22"/>
  <c r="AK27" i="22"/>
  <c r="AM27" i="22"/>
  <c r="AO27" i="22"/>
  <c r="AC28" i="22"/>
  <c r="AE28" i="22"/>
  <c r="AG28" i="22"/>
  <c r="AK28" i="22"/>
  <c r="AM28" i="22"/>
  <c r="AO28" i="22"/>
  <c r="AC29" i="22"/>
  <c r="AE29" i="22"/>
  <c r="AG29" i="22"/>
  <c r="AK29" i="22"/>
  <c r="AM29" i="22"/>
  <c r="AO29" i="22"/>
  <c r="AC30" i="22"/>
  <c r="AE30" i="22"/>
  <c r="AG30" i="22"/>
  <c r="AI30" i="22"/>
  <c r="AK30" i="22"/>
  <c r="AM30" i="22"/>
  <c r="AO30" i="22"/>
  <c r="AC31" i="22"/>
  <c r="AE31" i="22"/>
  <c r="AG31" i="22"/>
  <c r="AI31" i="22"/>
  <c r="AM31" i="22"/>
  <c r="AO31" i="22"/>
  <c r="AC32" i="22"/>
  <c r="AE32" i="22"/>
  <c r="AG32" i="22"/>
  <c r="AI32" i="22"/>
  <c r="AK32" i="22"/>
  <c r="AM32" i="22"/>
  <c r="AO32" i="22"/>
  <c r="AC33" i="22"/>
  <c r="AE33" i="22"/>
  <c r="AG33" i="22"/>
  <c r="AK33" i="22"/>
  <c r="AM33" i="22"/>
  <c r="AO33" i="22"/>
  <c r="AC34" i="22"/>
  <c r="AE34" i="22"/>
  <c r="AG34" i="22"/>
  <c r="AK34" i="22"/>
  <c r="AM34" i="22"/>
  <c r="AO34" i="22"/>
  <c r="AC35" i="22"/>
  <c r="AE35" i="22"/>
  <c r="AG35" i="22"/>
  <c r="AK35" i="22"/>
  <c r="AM35" i="22"/>
  <c r="AO35" i="22"/>
  <c r="AC36" i="22"/>
  <c r="AE36" i="22"/>
  <c r="AG36" i="22"/>
  <c r="AK36" i="22"/>
  <c r="AM36" i="22"/>
  <c r="AO36" i="22"/>
  <c r="AC37" i="22"/>
  <c r="AE37" i="22"/>
  <c r="AG37" i="22"/>
  <c r="AK37" i="22"/>
  <c r="AM37" i="22"/>
  <c r="AO37" i="22"/>
  <c r="AC38" i="22"/>
  <c r="AE38" i="22"/>
  <c r="AG38" i="22"/>
  <c r="AK38" i="22"/>
  <c r="AM38" i="22"/>
  <c r="AO38" i="22"/>
  <c r="AC39" i="22"/>
  <c r="AE39" i="22"/>
  <c r="AG39" i="22"/>
  <c r="AK39" i="22"/>
  <c r="AM39" i="22"/>
  <c r="AO39" i="22"/>
  <c r="AC40" i="22"/>
  <c r="AE40" i="22"/>
  <c r="AG40" i="22"/>
  <c r="AI40" i="22"/>
  <c r="AK40" i="22"/>
  <c r="AM40" i="22"/>
  <c r="AO40" i="22"/>
  <c r="AC41" i="22"/>
  <c r="AE41" i="22"/>
  <c r="AG41" i="22"/>
  <c r="AI41" i="22"/>
  <c r="AK41" i="22"/>
  <c r="AM41" i="22"/>
  <c r="AO41" i="22"/>
  <c r="AC42" i="22"/>
  <c r="GW20" i="34"/>
  <c r="GX20" i="34" s="1"/>
  <c r="GX19" i="34"/>
  <c r="FS20" i="34"/>
  <c r="FS21" i="34"/>
  <c r="FS22" i="34" s="1"/>
  <c r="FT19" i="34"/>
  <c r="GE20" i="34"/>
  <c r="GE21" i="34" s="1"/>
  <c r="GF19" i="34"/>
  <c r="FQ20" i="34"/>
  <c r="FQ21" i="34" s="1"/>
  <c r="FR19" i="34"/>
  <c r="FC20" i="34"/>
  <c r="FC21" i="34" s="1"/>
  <c r="FD21" i="34" s="1"/>
  <c r="FD19" i="34"/>
  <c r="FO20" i="34"/>
  <c r="FO21" i="34"/>
  <c r="FO22" i="34" s="1"/>
  <c r="FO23" i="34" s="1"/>
  <c r="FP19" i="34"/>
  <c r="FA20" i="34"/>
  <c r="FA21" i="34"/>
  <c r="FA22" i="34" s="1"/>
  <c r="FB19" i="34"/>
  <c r="GA20" i="34"/>
  <c r="GB19" i="34"/>
  <c r="FM20" i="34"/>
  <c r="FM21" i="34"/>
  <c r="FM22" i="34" s="1"/>
  <c r="FN19" i="34"/>
  <c r="EY20" i="34"/>
  <c r="EY21" i="34"/>
  <c r="EY22" i="34"/>
  <c r="EZ19" i="34"/>
  <c r="FY20" i="34"/>
  <c r="FZ20" i="34" s="1"/>
  <c r="FY21" i="34"/>
  <c r="FK20" i="34"/>
  <c r="FK21" i="34" s="1"/>
  <c r="FL19" i="34"/>
  <c r="FW20" i="34"/>
  <c r="FW21" i="34"/>
  <c r="FX21" i="34" s="1"/>
  <c r="FW22" i="34"/>
  <c r="FX19" i="34"/>
  <c r="FI20" i="34"/>
  <c r="FI21" i="34" s="1"/>
  <c r="FI22" i="34" s="1"/>
  <c r="FI23" i="34" s="1"/>
  <c r="FJ19" i="34"/>
  <c r="EU20" i="34"/>
  <c r="EU21" i="34"/>
  <c r="EU22" i="34" s="1"/>
  <c r="EV19" i="34"/>
  <c r="FU20" i="34"/>
  <c r="FU21" i="34" s="1"/>
  <c r="FV19" i="34"/>
  <c r="ES20" i="34"/>
  <c r="ES21" i="34"/>
  <c r="ES22" i="34"/>
  <c r="ES23" i="34" s="1"/>
  <c r="ET19" i="34"/>
  <c r="EC20" i="34"/>
  <c r="EC21" i="34"/>
  <c r="EC22" i="34" s="1"/>
  <c r="ED19" i="34"/>
  <c r="DO20" i="34"/>
  <c r="DP19" i="34"/>
  <c r="DA20" i="34"/>
  <c r="DA21" i="34" s="1"/>
  <c r="DA22" i="34" s="1"/>
  <c r="DB19" i="34"/>
  <c r="EA20" i="34"/>
  <c r="EA21" i="34" s="1"/>
  <c r="EB19" i="34"/>
  <c r="DM20" i="34"/>
  <c r="DN20" i="34" s="1"/>
  <c r="DM21" i="34"/>
  <c r="DN19" i="34"/>
  <c r="DY20" i="34"/>
  <c r="DY21" i="34" s="1"/>
  <c r="DZ19" i="34"/>
  <c r="DK20" i="34"/>
  <c r="DK21" i="34"/>
  <c r="DL19" i="34"/>
  <c r="CW20" i="34"/>
  <c r="CW21" i="34"/>
  <c r="CW22" i="34" s="1"/>
  <c r="CW23" i="34" s="1"/>
  <c r="CX19" i="34"/>
  <c r="DW20" i="34"/>
  <c r="DW21" i="34"/>
  <c r="DW22" i="34" s="1"/>
  <c r="DW23" i="34" s="1"/>
  <c r="DI20" i="34"/>
  <c r="DI21" i="34" s="1"/>
  <c r="DJ19" i="34"/>
  <c r="CU20" i="34"/>
  <c r="CV19" i="34"/>
  <c r="DU20" i="34"/>
  <c r="DU21" i="34"/>
  <c r="DV21" i="34" s="1"/>
  <c r="DU22" i="34"/>
  <c r="DU23" i="34" s="1"/>
  <c r="DV19" i="34"/>
  <c r="CS20" i="34"/>
  <c r="CS21" i="34"/>
  <c r="CT19" i="34"/>
  <c r="DS20" i="34"/>
  <c r="DS21" i="34" s="1"/>
  <c r="DT19" i="34"/>
  <c r="DE20" i="34"/>
  <c r="DE21" i="34" s="1"/>
  <c r="DF19" i="34"/>
  <c r="DQ20" i="34"/>
  <c r="DQ21" i="34" s="1"/>
  <c r="DR19" i="34"/>
  <c r="DC20" i="34"/>
  <c r="DC21" i="34" s="1"/>
  <c r="DD19" i="34"/>
  <c r="CO20" i="34"/>
  <c r="CO21" i="34" s="1"/>
  <c r="CP21" i="34" s="1"/>
  <c r="CP19" i="34"/>
  <c r="BW20" i="34"/>
  <c r="BW21" i="34" s="1"/>
  <c r="BX21" i="34" s="1"/>
  <c r="BX19" i="34"/>
  <c r="BI20" i="34"/>
  <c r="BI21" i="34"/>
  <c r="BI22" i="34" s="1"/>
  <c r="BJ19" i="34"/>
  <c r="BU20" i="34"/>
  <c r="BU21" i="34"/>
  <c r="BU22" i="34" s="1"/>
  <c r="BV19" i="34"/>
  <c r="BG20" i="34"/>
  <c r="BG21" i="34" s="1"/>
  <c r="BH21" i="34" s="1"/>
  <c r="BH19" i="34"/>
  <c r="BS20" i="34"/>
  <c r="BS21" i="34"/>
  <c r="BS22" i="34" s="1"/>
  <c r="BT19" i="34"/>
  <c r="BQ20" i="34"/>
  <c r="BR20" i="34" s="1"/>
  <c r="BQ21" i="34"/>
  <c r="BR21" i="34" s="1"/>
  <c r="BR19" i="34"/>
  <c r="BM20" i="34"/>
  <c r="BM21" i="34" s="1"/>
  <c r="BM22" i="34" s="1"/>
  <c r="BN19" i="34"/>
  <c r="Y20" i="34"/>
  <c r="Z20" i="34" s="1"/>
  <c r="Y21" i="34"/>
  <c r="Z19" i="34"/>
  <c r="AA20" i="34"/>
  <c r="AA21" i="34" s="1"/>
  <c r="AA22" i="34" s="1"/>
  <c r="AA23" i="34" s="1"/>
  <c r="AB19" i="34"/>
  <c r="AE20" i="34"/>
  <c r="AE21" i="34"/>
  <c r="AE22" i="34"/>
  <c r="AF19" i="34"/>
  <c r="AI20" i="34"/>
  <c r="AI21" i="34" s="1"/>
  <c r="AJ19" i="34"/>
  <c r="AK20" i="34"/>
  <c r="AK21" i="34"/>
  <c r="AK22" i="34"/>
  <c r="AL19" i="34"/>
  <c r="AM20" i="34"/>
  <c r="AN20" i="34" s="1"/>
  <c r="AM21" i="34"/>
  <c r="AN19" i="34"/>
  <c r="AO20" i="34"/>
  <c r="AO21" i="34" s="1"/>
  <c r="AP19" i="34"/>
  <c r="AS20" i="34"/>
  <c r="AS21" i="34"/>
  <c r="AT19" i="34"/>
  <c r="AU20" i="34"/>
  <c r="AV20" i="34" s="1"/>
  <c r="AV19" i="34"/>
  <c r="AW20" i="34"/>
  <c r="AW21" i="34" s="1"/>
  <c r="AX19" i="34"/>
  <c r="AY20" i="34"/>
  <c r="AZ20" i="34" s="1"/>
  <c r="AY21" i="34"/>
  <c r="BA20" i="34"/>
  <c r="BA21" i="34"/>
  <c r="BB19" i="34"/>
  <c r="BC20" i="34"/>
  <c r="BC21" i="34" s="1"/>
  <c r="BD19" i="34"/>
  <c r="BH18" i="34"/>
  <c r="BJ18" i="34"/>
  <c r="BL18" i="34"/>
  <c r="BN18" i="34"/>
  <c r="BR18" i="34"/>
  <c r="BT18" i="34"/>
  <c r="BV18" i="34"/>
  <c r="BX18" i="34"/>
  <c r="BZ18" i="34"/>
  <c r="CB18" i="34"/>
  <c r="CD18" i="34"/>
  <c r="CF18" i="34"/>
  <c r="CH18" i="34"/>
  <c r="CJ18" i="34"/>
  <c r="CL18" i="34"/>
  <c r="CN18" i="34"/>
  <c r="CP18" i="34"/>
  <c r="CR18" i="34"/>
  <c r="CT18" i="34"/>
  <c r="CV18" i="34"/>
  <c r="CX18" i="34"/>
  <c r="DB18" i="34"/>
  <c r="DD18" i="34"/>
  <c r="DF18" i="34"/>
  <c r="DH18" i="34"/>
  <c r="DJ18" i="34"/>
  <c r="DL18" i="34"/>
  <c r="DN18" i="34"/>
  <c r="DP18" i="34"/>
  <c r="DR18" i="34"/>
  <c r="DT18" i="34"/>
  <c r="DV18" i="34"/>
  <c r="DX18" i="34"/>
  <c r="DZ18" i="34"/>
  <c r="EB18" i="34"/>
  <c r="ED18" i="34"/>
  <c r="EF18" i="34"/>
  <c r="EH18" i="34"/>
  <c r="EJ18" i="34"/>
  <c r="EL18" i="34"/>
  <c r="EN18" i="34"/>
  <c r="EP18" i="34"/>
  <c r="ER18" i="34"/>
  <c r="ET18" i="34"/>
  <c r="EV18" i="34"/>
  <c r="EZ18" i="34"/>
  <c r="FB18" i="34"/>
  <c r="FD18" i="34"/>
  <c r="FF18" i="34"/>
  <c r="FH18" i="34"/>
  <c r="FJ18" i="34"/>
  <c r="FL18" i="34"/>
  <c r="FN18" i="34"/>
  <c r="FP18" i="34"/>
  <c r="FR18" i="34"/>
  <c r="FT18" i="34"/>
  <c r="FV18" i="34"/>
  <c r="FX18" i="34"/>
  <c r="FZ18" i="34"/>
  <c r="GB18" i="34"/>
  <c r="GD18" i="34"/>
  <c r="GF18" i="34"/>
  <c r="GH18" i="34"/>
  <c r="GJ18" i="34"/>
  <c r="GL18" i="34"/>
  <c r="GN18" i="34"/>
  <c r="GP18" i="34"/>
  <c r="GR18" i="34"/>
  <c r="GT18" i="34"/>
  <c r="GV18" i="34"/>
  <c r="GX18" i="34"/>
  <c r="GZ18" i="34"/>
  <c r="HB18" i="34"/>
  <c r="HD18" i="34"/>
  <c r="HH18" i="34"/>
  <c r="HJ18" i="34"/>
  <c r="AC19" i="34"/>
  <c r="HE19" i="34"/>
  <c r="AL21" i="34"/>
  <c r="EV21" i="34"/>
  <c r="DX20" i="34"/>
  <c r="EV20" i="34"/>
  <c r="B6" i="8"/>
  <c r="B7" i="8"/>
  <c r="B8" i="8"/>
  <c r="B9" i="8"/>
  <c r="B10" i="8"/>
  <c r="B11" i="8"/>
  <c r="B5" i="8"/>
  <c r="BX20" i="34"/>
  <c r="AB21" i="34"/>
  <c r="FB21" i="34"/>
  <c r="DT20" i="34"/>
  <c r="DD20" i="34"/>
  <c r="BH20" i="34"/>
  <c r="ET21" i="34"/>
  <c r="EB20" i="34"/>
  <c r="DL20" i="34"/>
  <c r="BT20" i="34"/>
  <c r="DX21" i="34"/>
  <c r="BD20" i="34"/>
  <c r="BN21" i="34"/>
  <c r="GF20" i="34"/>
  <c r="EZ20" i="34"/>
  <c r="FT21" i="34"/>
  <c r="FP20" i="34"/>
  <c r="AF21" i="34"/>
  <c r="FL20" i="34"/>
  <c r="DB21" i="34"/>
  <c r="AJ20" i="34"/>
  <c r="ED21" i="34"/>
  <c r="FT20" i="34"/>
  <c r="FD20" i="34"/>
  <c r="AF20" i="34"/>
  <c r="EZ21" i="34"/>
  <c r="FX20" i="34"/>
  <c r="CX21" i="34"/>
  <c r="BJ21" i="34"/>
  <c r="FJ20" i="34"/>
  <c r="FB20" i="34"/>
  <c r="ET20" i="34"/>
  <c r="ED20" i="34"/>
  <c r="DV20" i="34"/>
  <c r="DF20" i="34"/>
  <c r="CX20" i="34"/>
  <c r="CP20" i="34"/>
  <c r="BJ20" i="34"/>
  <c r="BB20" i="34"/>
  <c r="AT20" i="34"/>
  <c r="AL20" i="34"/>
  <c r="AB20" i="34"/>
  <c r="GD20" i="34"/>
  <c r="FV20" i="34"/>
  <c r="FN20" i="34"/>
  <c r="DJ20" i="34"/>
  <c r="DB20" i="34"/>
  <c r="CT20" i="34"/>
  <c r="BV20" i="34"/>
  <c r="BN20" i="34"/>
  <c r="HE20" i="34"/>
  <c r="HF19" i="34"/>
  <c r="FW23" i="34"/>
  <c r="FX22" i="34"/>
  <c r="FS23" i="34"/>
  <c r="FT22" i="34"/>
  <c r="FM23" i="34"/>
  <c r="FN22" i="34"/>
  <c r="FJ22" i="34"/>
  <c r="EY23" i="34"/>
  <c r="EZ22" i="34"/>
  <c r="ET22" i="34"/>
  <c r="DX22" i="34"/>
  <c r="CX22" i="34"/>
  <c r="AK23" i="34"/>
  <c r="AL22" i="34"/>
  <c r="AB22" i="34"/>
  <c r="C68" i="41"/>
  <c r="D68" i="41" s="1"/>
  <c r="I59" i="41"/>
  <c r="I60" i="41"/>
  <c r="K60" i="41" a="1"/>
  <c r="K60" i="41"/>
  <c r="I61" i="41"/>
  <c r="K61" i="41" s="1" a="1"/>
  <c r="K61" i="41" s="1"/>
  <c r="I62" i="41"/>
  <c r="I63" i="41"/>
  <c r="K63" i="41" a="1"/>
  <c r="K63" i="41" s="1"/>
  <c r="I64" i="41"/>
  <c r="K64" i="41" s="1" a="1"/>
  <c r="K64" i="41" s="1"/>
  <c r="L64" i="41" s="1"/>
  <c r="C59" i="41"/>
  <c r="C60" i="41"/>
  <c r="D60" i="41" s="1"/>
  <c r="C61" i="41"/>
  <c r="C62" i="41"/>
  <c r="C63" i="41"/>
  <c r="E63" i="41" a="1"/>
  <c r="E63" i="41"/>
  <c r="C64" i="41"/>
  <c r="E64" i="41" s="1" a="1"/>
  <c r="E64" i="41" s="1"/>
  <c r="C67" i="41"/>
  <c r="I93" i="41" s="1"/>
  <c r="I58" i="41"/>
  <c r="I92" i="41"/>
  <c r="C58" i="41"/>
  <c r="I50" i="41"/>
  <c r="I51" i="41"/>
  <c r="I52" i="41"/>
  <c r="I53" i="41"/>
  <c r="J53" i="41" s="1"/>
  <c r="I54" i="41"/>
  <c r="I55" i="41"/>
  <c r="C50" i="41"/>
  <c r="C51" i="41"/>
  <c r="C52" i="41"/>
  <c r="E52" i="41" a="1"/>
  <c r="E52" i="41" s="1"/>
  <c r="C53" i="41"/>
  <c r="C54" i="41"/>
  <c r="D54" i="41"/>
  <c r="C55" i="41"/>
  <c r="D55" i="41"/>
  <c r="I41" i="41"/>
  <c r="I42" i="41"/>
  <c r="I43" i="41"/>
  <c r="I44" i="41"/>
  <c r="K44" i="41" a="1"/>
  <c r="K44" i="41"/>
  <c r="I45" i="41"/>
  <c r="K45" i="41" a="1"/>
  <c r="K45" i="41"/>
  <c r="L45" i="41" s="1"/>
  <c r="I46" i="41"/>
  <c r="K46" i="41" a="1"/>
  <c r="K46" i="41" s="1"/>
  <c r="C41" i="41"/>
  <c r="C42" i="41"/>
  <c r="C43" i="41"/>
  <c r="C44" i="41"/>
  <c r="C45" i="41"/>
  <c r="E45" i="41" a="1"/>
  <c r="E45" i="41" s="1"/>
  <c r="C46" i="41"/>
  <c r="E46" i="41" a="1"/>
  <c r="E46" i="41"/>
  <c r="I49" i="41"/>
  <c r="I90" i="41"/>
  <c r="C49" i="41"/>
  <c r="I89" i="41"/>
  <c r="I40" i="41"/>
  <c r="C40" i="41"/>
  <c r="D40" i="41"/>
  <c r="I32" i="41"/>
  <c r="J32" i="41" s="1"/>
  <c r="L32" i="41" s="1"/>
  <c r="I33" i="41"/>
  <c r="J33" i="41"/>
  <c r="I34" i="41"/>
  <c r="J34" i="41"/>
  <c r="I35" i="41"/>
  <c r="J35" i="41" s="1"/>
  <c r="I36" i="41"/>
  <c r="J36" i="41" s="1"/>
  <c r="I37" i="41"/>
  <c r="J37" i="41" s="1"/>
  <c r="K37" i="41" a="1"/>
  <c r="K37" i="41"/>
  <c r="C32" i="41"/>
  <c r="D32" i="41"/>
  <c r="C33" i="41"/>
  <c r="D33" i="41"/>
  <c r="C34" i="41"/>
  <c r="D34" i="41" s="1"/>
  <c r="C35" i="41"/>
  <c r="D35" i="41" s="1"/>
  <c r="C36" i="41"/>
  <c r="D36" i="41"/>
  <c r="C37" i="41"/>
  <c r="I23" i="41"/>
  <c r="J23" i="41"/>
  <c r="I24" i="41"/>
  <c r="I25" i="41"/>
  <c r="J25" i="41" s="1"/>
  <c r="I26" i="41"/>
  <c r="J26" i="41"/>
  <c r="I27" i="41"/>
  <c r="I28" i="41"/>
  <c r="J28" i="41" s="1"/>
  <c r="K28" i="41" a="1"/>
  <c r="K28" i="41"/>
  <c r="L28" i="41" s="1"/>
  <c r="C23" i="41"/>
  <c r="C24" i="41"/>
  <c r="C25" i="41"/>
  <c r="C26" i="41"/>
  <c r="E26" i="41" a="1"/>
  <c r="E26" i="41" s="1"/>
  <c r="C27" i="41"/>
  <c r="E27" i="41" a="1"/>
  <c r="E27" i="41" s="1"/>
  <c r="C28" i="41"/>
  <c r="E28" i="41" s="1" a="1"/>
  <c r="E28" i="41" s="1"/>
  <c r="I31" i="41"/>
  <c r="J31" i="41" s="1"/>
  <c r="J86" i="41" s="1"/>
  <c r="C31" i="41"/>
  <c r="I22" i="41"/>
  <c r="C22" i="41"/>
  <c r="I83" i="41" s="1"/>
  <c r="I14" i="41"/>
  <c r="J14" i="41" s="1"/>
  <c r="I15" i="41"/>
  <c r="J15" i="41"/>
  <c r="I16" i="41"/>
  <c r="K16" i="41" s="1" a="1"/>
  <c r="K16" i="41" s="1"/>
  <c r="J16" i="41"/>
  <c r="I17" i="41"/>
  <c r="J17" i="41" s="1"/>
  <c r="I18" i="41"/>
  <c r="K18" i="41" s="1" a="1"/>
  <c r="K18" i="41" s="1"/>
  <c r="I19" i="41"/>
  <c r="K19" i="41" a="1"/>
  <c r="K19" i="41" s="1"/>
  <c r="C14" i="41"/>
  <c r="D14" i="41"/>
  <c r="C15" i="41"/>
  <c r="D15" i="41"/>
  <c r="C16" i="41"/>
  <c r="D16" i="41" s="1"/>
  <c r="C17" i="41"/>
  <c r="D17" i="41" s="1"/>
  <c r="C18" i="41"/>
  <c r="E18" i="41" a="1"/>
  <c r="E18" i="41" s="1"/>
  <c r="F18" i="41" s="1"/>
  <c r="C19" i="41"/>
  <c r="D19" i="41"/>
  <c r="C5" i="41"/>
  <c r="D5" i="41" s="1"/>
  <c r="C6" i="41"/>
  <c r="D6" i="41"/>
  <c r="C7" i="41"/>
  <c r="D7" i="41"/>
  <c r="C8" i="41"/>
  <c r="D8" i="41" s="1"/>
  <c r="C9" i="41"/>
  <c r="E9" i="41" a="1"/>
  <c r="E9" i="41" s="1"/>
  <c r="C10" i="41"/>
  <c r="E10" i="41" a="1"/>
  <c r="E10" i="41" s="1"/>
  <c r="I13" i="41"/>
  <c r="J13" i="41" s="1"/>
  <c r="C13" i="41"/>
  <c r="K62" i="41" a="1"/>
  <c r="K62" i="41" s="1"/>
  <c r="I10" i="41"/>
  <c r="J10" i="41" s="1"/>
  <c r="K10" i="41" a="1"/>
  <c r="K10" i="41"/>
  <c r="L10" i="41" s="1"/>
  <c r="I9" i="41"/>
  <c r="K9" i="41" a="1"/>
  <c r="K9" i="41" s="1"/>
  <c r="J9" i="41"/>
  <c r="I8" i="41"/>
  <c r="I7" i="41"/>
  <c r="I6" i="41"/>
  <c r="J6" i="41"/>
  <c r="I5" i="41"/>
  <c r="I4" i="41"/>
  <c r="I80" i="41" s="1"/>
  <c r="C4" i="41"/>
  <c r="K6" i="41" a="1"/>
  <c r="K6" i="41" s="1"/>
  <c r="K26" i="41" a="1"/>
  <c r="K26" i="41" s="1"/>
  <c r="L26" i="41" s="1"/>
  <c r="D13" i="41"/>
  <c r="I81" i="41"/>
  <c r="D22" i="41"/>
  <c r="F22" i="41"/>
  <c r="I87" i="41"/>
  <c r="D58" i="41"/>
  <c r="I91" i="41"/>
  <c r="J22" i="41"/>
  <c r="I84" i="41"/>
  <c r="J40" i="41"/>
  <c r="I88" i="41"/>
  <c r="J4" i="41"/>
  <c r="D31" i="41"/>
  <c r="I85" i="41"/>
  <c r="D49" i="41"/>
  <c r="I86" i="41"/>
  <c r="HE21" i="34"/>
  <c r="HF20" i="34"/>
  <c r="AK24" i="34"/>
  <c r="AL23" i="34"/>
  <c r="FM24" i="34"/>
  <c r="FN23" i="34"/>
  <c r="FS24" i="34"/>
  <c r="FT23" i="34"/>
  <c r="K58" i="41" a="1"/>
  <c r="K58" i="41" s="1"/>
  <c r="J58" i="41"/>
  <c r="E67" i="41" a="1"/>
  <c r="E67" i="41" s="1"/>
  <c r="D67" i="41"/>
  <c r="E58" i="41" a="1"/>
  <c r="E58" i="41" s="1"/>
  <c r="F58" i="41" s="1"/>
  <c r="E31" i="41" a="1"/>
  <c r="E31" i="41" s="1"/>
  <c r="F31" i="41" s="1"/>
  <c r="E40" i="41" a="1"/>
  <c r="E40" i="41" s="1"/>
  <c r="F40" i="41" s="1"/>
  <c r="K40" i="41" a="1"/>
  <c r="K40" i="41"/>
  <c r="E49" i="41" a="1"/>
  <c r="E49" i="41" s="1"/>
  <c r="F49" i="41" s="1"/>
  <c r="E13" i="41" a="1"/>
  <c r="E13" i="41" s="1"/>
  <c r="F13" i="41"/>
  <c r="D69" i="41"/>
  <c r="D59" i="41"/>
  <c r="J59" i="41"/>
  <c r="J60" i="41"/>
  <c r="D61" i="41"/>
  <c r="J61" i="41"/>
  <c r="D62" i="41"/>
  <c r="J62" i="41"/>
  <c r="D50" i="41"/>
  <c r="J50" i="41"/>
  <c r="D51" i="41"/>
  <c r="J51" i="41"/>
  <c r="D52" i="41"/>
  <c r="J52" i="41"/>
  <c r="D53" i="41"/>
  <c r="D41" i="41"/>
  <c r="J41" i="41"/>
  <c r="D43" i="41"/>
  <c r="J43" i="41"/>
  <c r="D44" i="41"/>
  <c r="J44" i="41"/>
  <c r="D23" i="41"/>
  <c r="D24" i="41"/>
  <c r="D25" i="41"/>
  <c r="D26" i="41"/>
  <c r="A20" i="21"/>
  <c r="A19" i="21"/>
  <c r="A18" i="21"/>
  <c r="A17" i="21"/>
  <c r="N48" i="34"/>
  <c r="O48" i="34"/>
  <c r="N47" i="34"/>
  <c r="O47" i="34"/>
  <c r="N46" i="34"/>
  <c r="T46" i="34" s="1"/>
  <c r="N45" i="34"/>
  <c r="O45" i="34"/>
  <c r="C37" i="35" s="1"/>
  <c r="N44" i="34"/>
  <c r="O44" i="34" s="1"/>
  <c r="C36" i="35" s="1"/>
  <c r="N43" i="34"/>
  <c r="O43" i="34"/>
  <c r="C35" i="35" s="1"/>
  <c r="N42" i="34"/>
  <c r="O42" i="34"/>
  <c r="N41" i="34"/>
  <c r="O41" i="34" s="1"/>
  <c r="N40" i="34"/>
  <c r="T40" i="34"/>
  <c r="N39" i="34"/>
  <c r="O39" i="34"/>
  <c r="C31" i="35" s="1"/>
  <c r="N38" i="34"/>
  <c r="O38" i="34" s="1"/>
  <c r="N37" i="34"/>
  <c r="O37" i="34"/>
  <c r="C29" i="35"/>
  <c r="N36" i="34"/>
  <c r="O36" i="34"/>
  <c r="N35" i="34"/>
  <c r="O35" i="34" s="1"/>
  <c r="N34" i="34"/>
  <c r="O34" i="34" s="1"/>
  <c r="N33" i="34"/>
  <c r="O33" i="34"/>
  <c r="C25" i="35"/>
  <c r="N32" i="34"/>
  <c r="T32" i="34" s="1"/>
  <c r="N31" i="34"/>
  <c r="O31" i="34"/>
  <c r="C23" i="35" s="1"/>
  <c r="N30" i="34"/>
  <c r="T30" i="34"/>
  <c r="N29" i="34"/>
  <c r="N28" i="34"/>
  <c r="O28" i="34"/>
  <c r="C20" i="35"/>
  <c r="N27" i="34"/>
  <c r="O27" i="34"/>
  <c r="C19" i="35"/>
  <c r="N26" i="34"/>
  <c r="T26" i="34"/>
  <c r="N25" i="34"/>
  <c r="O25" i="34"/>
  <c r="N24" i="34"/>
  <c r="N23" i="34"/>
  <c r="N22" i="34"/>
  <c r="O22" i="34" s="1"/>
  <c r="K14" i="42" s="1" a="1"/>
  <c r="K14" i="42" s="1"/>
  <c r="N9" i="34"/>
  <c r="N10" i="34"/>
  <c r="N11" i="34"/>
  <c r="N12" i="34"/>
  <c r="N14" i="34"/>
  <c r="N13" i="34"/>
  <c r="I15" i="34"/>
  <c r="H15" i="34"/>
  <c r="D10" i="2"/>
  <c r="D5" i="55"/>
  <c r="B6" i="54"/>
  <c r="C6" i="54"/>
  <c r="D6" i="54"/>
  <c r="E6" i="54"/>
  <c r="F6" i="54"/>
  <c r="G6" i="54"/>
  <c r="H6" i="54"/>
  <c r="B7" i="54"/>
  <c r="C7" i="54"/>
  <c r="D7" i="54" s="1"/>
  <c r="E7" i="54" s="1"/>
  <c r="F7" i="54" s="1"/>
  <c r="G7" i="54" s="1"/>
  <c r="H7" i="54" s="1"/>
  <c r="B8" i="54" s="1"/>
  <c r="C8" i="54" s="1"/>
  <c r="D8" i="54" s="1"/>
  <c r="E8" i="54" s="1"/>
  <c r="F8" i="54"/>
  <c r="G8" i="54" s="1"/>
  <c r="H8" i="54" s="1"/>
  <c r="B9" i="54" s="1"/>
  <c r="C9" i="54" s="1"/>
  <c r="D9" i="54" s="1"/>
  <c r="E9" i="54" s="1"/>
  <c r="F9" i="54" s="1"/>
  <c r="G9" i="54" s="1"/>
  <c r="H9" i="54" s="1"/>
  <c r="B10" i="54" s="1"/>
  <c r="C10" i="54" s="1"/>
  <c r="D10" i="54" s="1"/>
  <c r="E10" i="54" s="1"/>
  <c r="F10" i="54" s="1"/>
  <c r="G10" i="54" s="1"/>
  <c r="H10" i="54" s="1"/>
  <c r="B11" i="54" s="1"/>
  <c r="C11" i="54" s="1"/>
  <c r="D11" i="54" s="1"/>
  <c r="E11" i="54" s="1"/>
  <c r="F11" i="54" s="1"/>
  <c r="G11" i="54" s="1"/>
  <c r="H11" i="54" s="1"/>
  <c r="B13" i="54" s="1"/>
  <c r="C13" i="54" s="1"/>
  <c r="D13" i="54" s="1"/>
  <c r="E13" i="54" s="1"/>
  <c r="F13" i="54" s="1"/>
  <c r="G13" i="54" s="1"/>
  <c r="H13" i="54" s="1"/>
  <c r="B14" i="54" s="1"/>
  <c r="C14" i="54" s="1"/>
  <c r="D14" i="54" s="1"/>
  <c r="E14" i="54" s="1"/>
  <c r="F14" i="54" s="1"/>
  <c r="G14" i="54" s="1"/>
  <c r="H14" i="54" s="1"/>
  <c r="B15" i="54" s="1"/>
  <c r="C15" i="54" s="1"/>
  <c r="D15" i="54" s="1"/>
  <c r="E15" i="54" s="1"/>
  <c r="F15" i="54" s="1"/>
  <c r="G15" i="54" s="1"/>
  <c r="H15" i="54" s="1"/>
  <c r="B16" i="54" s="1"/>
  <c r="C16" i="54" s="1"/>
  <c r="D16" i="54" s="1"/>
  <c r="E16" i="54" s="1"/>
  <c r="F16" i="54"/>
  <c r="G16" i="54" s="1"/>
  <c r="H16" i="54" s="1"/>
  <c r="B18" i="54" s="1"/>
  <c r="C18" i="54" s="1"/>
  <c r="D18" i="54" s="1"/>
  <c r="E18" i="54" s="1"/>
  <c r="F18" i="54" s="1"/>
  <c r="G18" i="54" s="1"/>
  <c r="H18" i="54" s="1"/>
  <c r="B19" i="54" s="1"/>
  <c r="C19" i="54" s="1"/>
  <c r="D19" i="54" s="1"/>
  <c r="E19" i="54" s="1"/>
  <c r="F19" i="54" s="1"/>
  <c r="G19" i="54" s="1"/>
  <c r="H19" i="54" s="1"/>
  <c r="B20" i="54" s="1"/>
  <c r="C20" i="54" s="1"/>
  <c r="D20" i="54" s="1"/>
  <c r="E20" i="54" s="1"/>
  <c r="F20" i="54" s="1"/>
  <c r="G20" i="54" s="1"/>
  <c r="H20" i="54" s="1"/>
  <c r="B21" i="54" s="1"/>
  <c r="C21" i="54" s="1"/>
  <c r="D21" i="54" s="1"/>
  <c r="E21" i="54" s="1"/>
  <c r="F21" i="54" s="1"/>
  <c r="G21" i="54" s="1"/>
  <c r="H21" i="54" s="1"/>
  <c r="B26" i="54" s="1"/>
  <c r="C26" i="54" s="1"/>
  <c r="D26" i="54" s="1"/>
  <c r="E26" i="54" s="1"/>
  <c r="F26" i="54" s="1"/>
  <c r="G26" i="54" s="1"/>
  <c r="H26" i="54" s="1"/>
  <c r="B27" i="54" s="1"/>
  <c r="C27" i="54" s="1"/>
  <c r="D27" i="54" s="1"/>
  <c r="E27" i="54" s="1"/>
  <c r="F27" i="54" s="1"/>
  <c r="G27" i="54" s="1"/>
  <c r="H27" i="54" s="1"/>
  <c r="B28" i="54" s="1"/>
  <c r="C28" i="54" s="1"/>
  <c r="D28" i="54" s="1"/>
  <c r="E28" i="54" s="1"/>
  <c r="F28" i="54" s="1"/>
  <c r="G28" i="54" s="1"/>
  <c r="H28" i="54" s="1"/>
  <c r="B29" i="54" s="1"/>
  <c r="C29" i="54" s="1"/>
  <c r="D29" i="54" s="1"/>
  <c r="E29" i="54" s="1"/>
  <c r="F29" i="54" s="1"/>
  <c r="G29" i="54" s="1"/>
  <c r="H29" i="54" s="1"/>
  <c r="B30" i="54" s="1"/>
  <c r="C30" i="54" s="1"/>
  <c r="D30" i="54" s="1"/>
  <c r="E30" i="54" s="1"/>
  <c r="F30" i="54" s="1"/>
  <c r="G30" i="54" s="1"/>
  <c r="H30" i="54" s="1"/>
  <c r="B32" i="54" s="1"/>
  <c r="C32" i="54" s="1"/>
  <c r="D32" i="54" s="1"/>
  <c r="E32" i="54" s="1"/>
  <c r="F32" i="54" s="1"/>
  <c r="G32" i="54" s="1"/>
  <c r="H32" i="54" s="1"/>
  <c r="B33" i="54" s="1"/>
  <c r="C33" i="54" s="1"/>
  <c r="D33" i="54" s="1"/>
  <c r="E33" i="54" s="1"/>
  <c r="F33" i="54" s="1"/>
  <c r="G33" i="54" s="1"/>
  <c r="H33" i="54" s="1"/>
  <c r="B34" i="54" s="1"/>
  <c r="C34" i="54" s="1"/>
  <c r="D34" i="54" s="1"/>
  <c r="E34" i="54" s="1"/>
  <c r="F34" i="54" s="1"/>
  <c r="G34" i="54" s="1"/>
  <c r="H34" i="54" s="1"/>
  <c r="B35" i="54" s="1"/>
  <c r="C35" i="54" s="1"/>
  <c r="D35" i="54" s="1"/>
  <c r="E35" i="54" s="1"/>
  <c r="F35" i="54" s="1"/>
  <c r="G35" i="54" s="1"/>
  <c r="H35" i="54" s="1"/>
  <c r="B37" i="54" s="1"/>
  <c r="C37" i="54" s="1"/>
  <c r="D37" i="54" s="1"/>
  <c r="E37" i="54" s="1"/>
  <c r="F37" i="54" s="1"/>
  <c r="G37" i="54" s="1"/>
  <c r="H37" i="54" s="1"/>
  <c r="B38" i="54" s="1"/>
  <c r="C38" i="54" s="1"/>
  <c r="D38" i="54" s="1"/>
  <c r="E38" i="54" s="1"/>
  <c r="F38" i="54" s="1"/>
  <c r="G38" i="54" s="1"/>
  <c r="H38" i="54" s="1"/>
  <c r="B39" i="54" s="1"/>
  <c r="C39" i="54" s="1"/>
  <c r="D39" i="54" s="1"/>
  <c r="E39" i="54" s="1"/>
  <c r="F39" i="54" s="1"/>
  <c r="G39" i="54" s="1"/>
  <c r="H39" i="54" s="1"/>
  <c r="B40" i="54" s="1"/>
  <c r="C40" i="54" s="1"/>
  <c r="D40" i="54" s="1"/>
  <c r="E40" i="54" s="1"/>
  <c r="F40" i="54" s="1"/>
  <c r="G40" i="54" s="1"/>
  <c r="H40" i="54" s="1"/>
  <c r="K7" i="54" s="1"/>
  <c r="L7" i="54" s="1"/>
  <c r="M7" i="54" s="1"/>
  <c r="N7" i="54" s="1"/>
  <c r="O7" i="54" s="1"/>
  <c r="P7" i="54" s="1"/>
  <c r="Q7" i="54" s="1"/>
  <c r="K8" i="54" s="1"/>
  <c r="L8" i="54" s="1"/>
  <c r="M8" i="54" s="1"/>
  <c r="N8" i="54" s="1"/>
  <c r="O8" i="54" s="1"/>
  <c r="P8" i="54" s="1"/>
  <c r="Q8" i="54" s="1"/>
  <c r="K9" i="54" s="1"/>
  <c r="L9" i="54" s="1"/>
  <c r="M9" i="54" s="1"/>
  <c r="N9" i="54" s="1"/>
  <c r="O9" i="54" s="1"/>
  <c r="P9" i="54" s="1"/>
  <c r="Q9" i="54" s="1"/>
  <c r="K10" i="54" s="1"/>
  <c r="L10" i="54" s="1"/>
  <c r="M10" i="54" s="1"/>
  <c r="N10" i="54" s="1"/>
  <c r="O10" i="54" s="1"/>
  <c r="P10" i="54" s="1"/>
  <c r="Q10" i="54" s="1"/>
  <c r="K11" i="54" s="1"/>
  <c r="L11" i="54" s="1"/>
  <c r="M11" i="54" s="1"/>
  <c r="N11" i="54" s="1"/>
  <c r="O11" i="54" s="1"/>
  <c r="P11" i="54" s="1"/>
  <c r="Q11" i="54" s="1"/>
  <c r="K13" i="54" s="1"/>
  <c r="L13" i="54" s="1"/>
  <c r="M13" i="54" s="1"/>
  <c r="N13" i="54" s="1"/>
  <c r="O13" i="54" s="1"/>
  <c r="P13" i="54" s="1"/>
  <c r="Q13" i="54" s="1"/>
  <c r="K14" i="54" s="1"/>
  <c r="L14" i="54" s="1"/>
  <c r="M14" i="54" s="1"/>
  <c r="N14" i="54" s="1"/>
  <c r="O14" i="54" s="1"/>
  <c r="P14" i="54" s="1"/>
  <c r="Q14" i="54" s="1"/>
  <c r="K15" i="54" s="1"/>
  <c r="L15" i="54" s="1"/>
  <c r="M15" i="54" s="1"/>
  <c r="N15" i="54" s="1"/>
  <c r="O15" i="54" s="1"/>
  <c r="P15" i="54" s="1"/>
  <c r="Q15" i="54" s="1"/>
  <c r="K16" i="54" s="1"/>
  <c r="L16" i="54" s="1"/>
  <c r="M16" i="54" s="1"/>
  <c r="N16" i="54" s="1"/>
  <c r="O16" i="54" s="1"/>
  <c r="P16" i="54" s="1"/>
  <c r="Q16" i="54" s="1"/>
  <c r="K18" i="54" s="1"/>
  <c r="L18" i="54" s="1"/>
  <c r="M18" i="54" s="1"/>
  <c r="N18" i="54" s="1"/>
  <c r="O18" i="54" s="1"/>
  <c r="P18" i="54" s="1"/>
  <c r="Q18" i="54" s="1"/>
  <c r="K19" i="54" s="1"/>
  <c r="L19" i="54" s="1"/>
  <c r="M19" i="54" s="1"/>
  <c r="N19" i="54" s="1"/>
  <c r="O19" i="54" s="1"/>
  <c r="P19" i="54" s="1"/>
  <c r="Q19" i="54" s="1"/>
  <c r="K20" i="54" s="1"/>
  <c r="L20" i="54" s="1"/>
  <c r="M20" i="54" s="1"/>
  <c r="N20" i="54" s="1"/>
  <c r="O20" i="54" s="1"/>
  <c r="P20" i="54" s="1"/>
  <c r="Q20" i="54" s="1"/>
  <c r="K21" i="54" s="1"/>
  <c r="L21" i="54" s="1"/>
  <c r="M21" i="54" s="1"/>
  <c r="N21" i="54" s="1"/>
  <c r="O21" i="54" s="1"/>
  <c r="P21" i="54" s="1"/>
  <c r="Q21" i="54" s="1"/>
  <c r="K26" i="54" s="1"/>
  <c r="L26" i="54" s="1"/>
  <c r="M26" i="54" s="1"/>
  <c r="N26" i="54" s="1"/>
  <c r="O26" i="54" s="1"/>
  <c r="P26" i="54" s="1"/>
  <c r="Q26" i="54" s="1"/>
  <c r="K27" i="54" s="1"/>
  <c r="L27" i="54" s="1"/>
  <c r="M27" i="54" s="1"/>
  <c r="N27" i="54" s="1"/>
  <c r="O27" i="54" s="1"/>
  <c r="P27" i="54" s="1"/>
  <c r="Q27" i="54" s="1"/>
  <c r="K28" i="54" s="1"/>
  <c r="L28" i="54" s="1"/>
  <c r="M28" i="54" s="1"/>
  <c r="N28" i="54" s="1"/>
  <c r="O28" i="54" s="1"/>
  <c r="P28" i="54" s="1"/>
  <c r="Q28" i="54" s="1"/>
  <c r="K29" i="54" s="1"/>
  <c r="L29" i="54" s="1"/>
  <c r="M29" i="54" s="1"/>
  <c r="N29" i="54" s="1"/>
  <c r="O29" i="54" s="1"/>
  <c r="P29" i="54" s="1"/>
  <c r="Q29" i="54" s="1"/>
  <c r="K30" i="54" s="1"/>
  <c r="L30" i="54" s="1"/>
  <c r="M30" i="54" s="1"/>
  <c r="N30" i="54" s="1"/>
  <c r="O30" i="54" s="1"/>
  <c r="P30" i="54" s="1"/>
  <c r="Q30" i="54" s="1"/>
  <c r="K32" i="54" s="1"/>
  <c r="L32" i="54" s="1"/>
  <c r="M32" i="54" s="1"/>
  <c r="N32" i="54" s="1"/>
  <c r="O32" i="54" s="1"/>
  <c r="P32" i="54" s="1"/>
  <c r="Q32" i="54" s="1"/>
  <c r="K33" i="54" s="1"/>
  <c r="L33" i="54" s="1"/>
  <c r="M33" i="54" s="1"/>
  <c r="N33" i="54" s="1"/>
  <c r="O33" i="54" s="1"/>
  <c r="P33" i="54" s="1"/>
  <c r="Q33" i="54" s="1"/>
  <c r="K34" i="54" s="1"/>
  <c r="L34" i="54" s="1"/>
  <c r="M34" i="54" s="1"/>
  <c r="N34" i="54" s="1"/>
  <c r="O34" i="54" s="1"/>
  <c r="P34" i="54" s="1"/>
  <c r="Q34" i="54" s="1"/>
  <c r="K35" i="54" s="1"/>
  <c r="L35" i="54" s="1"/>
  <c r="M35" i="54" s="1"/>
  <c r="N35" i="54" s="1"/>
  <c r="O35" i="54" s="1"/>
  <c r="P35" i="54" s="1"/>
  <c r="Q35" i="54" s="1"/>
  <c r="K37" i="54" s="1"/>
  <c r="L37" i="54" s="1"/>
  <c r="M37" i="54" s="1"/>
  <c r="N37" i="54" s="1"/>
  <c r="O37" i="54" s="1"/>
  <c r="P37" i="54" s="1"/>
  <c r="Q37" i="54" s="1"/>
  <c r="K38" i="54" s="1"/>
  <c r="L38" i="54" s="1"/>
  <c r="M38" i="54" s="1"/>
  <c r="N38" i="54" s="1"/>
  <c r="O38" i="54" s="1"/>
  <c r="P38" i="54" s="1"/>
  <c r="Q38" i="54" s="1"/>
  <c r="K39" i="54" s="1"/>
  <c r="L39" i="54" s="1"/>
  <c r="M39" i="54" s="1"/>
  <c r="N39" i="54" s="1"/>
  <c r="O39" i="54" s="1"/>
  <c r="P39" i="54" s="1"/>
  <c r="Q39" i="54" s="1"/>
  <c r="K40" i="54" s="1"/>
  <c r="L40" i="54" s="1"/>
  <c r="M40" i="54" s="1"/>
  <c r="N40" i="54" s="1"/>
  <c r="O40" i="54" s="1"/>
  <c r="P40" i="54" s="1"/>
  <c r="Q40" i="54" s="1"/>
  <c r="K41" i="54" s="1"/>
  <c r="L41" i="54" s="1"/>
  <c r="M41" i="54" s="1"/>
  <c r="N41" i="54" s="1"/>
  <c r="O41" i="54" s="1"/>
  <c r="A3" i="54"/>
  <c r="Q2" i="54"/>
  <c r="O52" i="34"/>
  <c r="O54" i="34"/>
  <c r="C46" i="35" s="1"/>
  <c r="O56" i="34"/>
  <c r="O60" i="34"/>
  <c r="C52" i="35"/>
  <c r="O61" i="34"/>
  <c r="D12" i="7"/>
  <c r="C23" i="53"/>
  <c r="C16" i="53"/>
  <c r="C9" i="53"/>
  <c r="D3" i="53"/>
  <c r="F10" i="20"/>
  <c r="U10" i="20"/>
  <c r="I13"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E6" i="41" a="1"/>
  <c r="E6" i="41" s="1"/>
  <c r="F6" i="41"/>
  <c r="E7" i="41" a="1"/>
  <c r="E7" i="41" s="1"/>
  <c r="F7" i="41" s="1"/>
  <c r="E8" i="41" a="1"/>
  <c r="E8" i="41" s="1"/>
  <c r="F8" i="41" s="1"/>
  <c r="AN14" i="21"/>
  <c r="AO27" i="21" s="1"/>
  <c r="AO16" i="21"/>
  <c r="AO48" i="21"/>
  <c r="AO57" i="21"/>
  <c r="AO64" i="21"/>
  <c r="AO69" i="21"/>
  <c r="AO72" i="21"/>
  <c r="AO73" i="21"/>
  <c r="AO77" i="21"/>
  <c r="AO100" i="21"/>
  <c r="AO105" i="21"/>
  <c r="AO112" i="21"/>
  <c r="AO114" i="21"/>
  <c r="AO121" i="21"/>
  <c r="AO126" i="21"/>
  <c r="AO128" i="21"/>
  <c r="AO142" i="21"/>
  <c r="AO149" i="21"/>
  <c r="AO157" i="21"/>
  <c r="AO158" i="21"/>
  <c r="AO162" i="21"/>
  <c r="AO169" i="21"/>
  <c r="AO170" i="21"/>
  <c r="AO178" i="21"/>
  <c r="AO190" i="21"/>
  <c r="AO197" i="21"/>
  <c r="AO206" i="21"/>
  <c r="AO212" i="21"/>
  <c r="AO213" i="21"/>
  <c r="AL14" i="21"/>
  <c r="AJ14" i="21"/>
  <c r="AK212" i="21"/>
  <c r="AH14" i="21"/>
  <c r="AI64" i="21" s="1"/>
  <c r="C18" i="21"/>
  <c r="P18" i="21"/>
  <c r="AI28" i="21"/>
  <c r="AI30" i="21"/>
  <c r="AI37" i="21"/>
  <c r="AI60" i="21"/>
  <c r="AI65" i="21"/>
  <c r="AI66" i="21"/>
  <c r="AI69" i="21"/>
  <c r="AI74" i="21"/>
  <c r="AI96" i="21"/>
  <c r="AI102" i="21"/>
  <c r="AI106" i="21"/>
  <c r="AI108" i="21"/>
  <c r="AI109" i="21"/>
  <c r="AI130" i="21"/>
  <c r="AI138" i="21"/>
  <c r="AI140" i="21"/>
  <c r="AI145" i="21"/>
  <c r="AI149" i="21"/>
  <c r="AI168" i="21"/>
  <c r="AI170" i="21"/>
  <c r="AI171" i="21"/>
  <c r="AI174" i="21"/>
  <c r="AI175" i="21"/>
  <c r="AI187" i="21"/>
  <c r="AI192" i="21"/>
  <c r="AI193" i="21"/>
  <c r="AI194" i="21"/>
  <c r="AI195" i="21"/>
  <c r="AI207" i="21"/>
  <c r="AI211" i="21"/>
  <c r="AI214" i="21"/>
  <c r="AF14" i="21"/>
  <c r="AG17" i="21" s="1"/>
  <c r="AG162" i="21"/>
  <c r="AG167" i="21"/>
  <c r="AG183" i="21"/>
  <c r="AD14" i="21"/>
  <c r="AE26" i="21" s="1"/>
  <c r="AE14" i="21"/>
  <c r="AE16" i="21"/>
  <c r="C19" i="21"/>
  <c r="P19" i="21"/>
  <c r="AE20" i="21"/>
  <c r="AE22" i="21"/>
  <c r="AE23" i="21"/>
  <c r="AE25" i="21"/>
  <c r="AE27" i="21"/>
  <c r="AE28" i="21"/>
  <c r="AE29" i="21"/>
  <c r="AE32" i="21"/>
  <c r="AE33" i="21"/>
  <c r="AE34" i="21"/>
  <c r="AE35" i="21"/>
  <c r="AE36" i="21"/>
  <c r="AE37" i="21"/>
  <c r="AE39" i="21"/>
  <c r="AE40" i="21"/>
  <c r="AE41" i="21"/>
  <c r="AE42" i="21"/>
  <c r="AE43" i="21"/>
  <c r="AE44" i="21"/>
  <c r="AE45" i="21"/>
  <c r="AE46" i="21"/>
  <c r="AE47" i="21"/>
  <c r="AE48" i="21"/>
  <c r="AE49" i="21"/>
  <c r="AE50" i="21"/>
  <c r="AE51" i="21"/>
  <c r="AE52" i="21"/>
  <c r="AE53" i="21"/>
  <c r="AE54" i="21"/>
  <c r="AE55" i="21"/>
  <c r="AE56" i="21"/>
  <c r="AE57" i="21"/>
  <c r="AE58" i="21"/>
  <c r="AE59" i="21"/>
  <c r="AE60" i="21"/>
  <c r="AE61" i="21"/>
  <c r="AE62" i="21"/>
  <c r="AE63" i="21"/>
  <c r="AE64" i="21"/>
  <c r="AE65" i="21"/>
  <c r="AE66" i="21"/>
  <c r="AE67" i="21"/>
  <c r="AE68" i="21"/>
  <c r="AE69" i="21"/>
  <c r="AE70" i="21"/>
  <c r="AE71" i="21"/>
  <c r="AE72" i="21"/>
  <c r="AE73" i="21"/>
  <c r="AE74" i="21"/>
  <c r="AE75" i="21"/>
  <c r="AE76" i="21"/>
  <c r="AE77" i="21"/>
  <c r="AE78" i="21"/>
  <c r="AE79" i="21"/>
  <c r="AE80" i="21"/>
  <c r="AE81" i="21"/>
  <c r="AE82" i="21"/>
  <c r="AE83" i="21"/>
  <c r="AE84" i="21"/>
  <c r="AE85" i="21"/>
  <c r="AE86" i="21"/>
  <c r="AE87" i="21"/>
  <c r="AE88" i="21"/>
  <c r="AE89" i="21"/>
  <c r="AE90" i="21"/>
  <c r="AE91" i="21"/>
  <c r="AE92" i="21"/>
  <c r="AE93" i="21"/>
  <c r="AE94" i="21"/>
  <c r="AE95" i="21"/>
  <c r="AE96" i="21"/>
  <c r="AE97" i="21"/>
  <c r="AE98" i="21"/>
  <c r="AE99" i="21"/>
  <c r="AE100" i="21"/>
  <c r="AE101" i="21"/>
  <c r="AE102" i="21"/>
  <c r="AE103" i="21"/>
  <c r="AE104" i="21"/>
  <c r="AE105" i="21"/>
  <c r="AE106" i="21"/>
  <c r="AE107" i="21"/>
  <c r="AE108" i="21"/>
  <c r="AE109" i="21"/>
  <c r="AE110" i="21"/>
  <c r="AE111" i="21"/>
  <c r="AE112" i="21"/>
  <c r="AE113" i="21"/>
  <c r="AE114" i="21"/>
  <c r="AE115" i="21"/>
  <c r="AE116" i="21"/>
  <c r="AE117" i="21"/>
  <c r="AE118" i="21"/>
  <c r="AE119" i="21"/>
  <c r="AE120" i="21"/>
  <c r="AE121" i="21"/>
  <c r="AE122" i="21"/>
  <c r="AE123" i="21"/>
  <c r="AE124" i="21"/>
  <c r="AE125" i="21"/>
  <c r="AE126" i="21"/>
  <c r="AE127" i="21"/>
  <c r="AE128" i="21"/>
  <c r="AE129" i="21"/>
  <c r="AE130" i="21"/>
  <c r="AE131" i="21"/>
  <c r="AE132" i="21"/>
  <c r="AE133" i="21"/>
  <c r="AE134" i="21"/>
  <c r="AE135" i="21"/>
  <c r="AE136" i="21"/>
  <c r="AE137" i="21"/>
  <c r="AE138" i="21"/>
  <c r="AE139" i="21"/>
  <c r="AE140" i="21"/>
  <c r="AE141" i="21"/>
  <c r="AE142" i="21"/>
  <c r="AE143" i="21"/>
  <c r="AE144" i="21"/>
  <c r="AE145" i="21"/>
  <c r="AE146" i="21"/>
  <c r="AE147" i="21"/>
  <c r="AE148" i="21"/>
  <c r="AE149" i="21"/>
  <c r="AE150" i="21"/>
  <c r="AE151" i="21"/>
  <c r="AE152" i="21"/>
  <c r="AE153" i="21"/>
  <c r="AE154" i="21"/>
  <c r="AE155" i="21"/>
  <c r="AE156" i="21"/>
  <c r="AE157" i="21"/>
  <c r="AE158" i="21"/>
  <c r="AE159" i="21"/>
  <c r="AE160" i="21"/>
  <c r="AE161" i="21"/>
  <c r="AE162" i="21"/>
  <c r="AE163" i="21"/>
  <c r="AE164" i="21"/>
  <c r="AE165" i="21"/>
  <c r="AE166" i="21"/>
  <c r="AE167" i="21"/>
  <c r="AE168" i="21"/>
  <c r="AE169" i="21"/>
  <c r="AE170" i="21"/>
  <c r="AE171" i="21"/>
  <c r="AE172" i="21"/>
  <c r="AE173" i="21"/>
  <c r="AE174" i="21"/>
  <c r="AE175" i="21"/>
  <c r="AE176" i="21"/>
  <c r="AE177" i="21"/>
  <c r="AE178" i="21"/>
  <c r="AE179" i="21"/>
  <c r="AE180" i="21"/>
  <c r="AE181" i="21"/>
  <c r="AE182" i="21"/>
  <c r="AE183" i="21"/>
  <c r="AE184" i="21"/>
  <c r="AE185" i="21"/>
  <c r="AE186" i="21"/>
  <c r="AE187" i="21"/>
  <c r="AE188" i="21"/>
  <c r="AE189" i="21"/>
  <c r="AE190" i="21"/>
  <c r="AE191" i="21"/>
  <c r="AE192" i="21"/>
  <c r="AE193" i="21"/>
  <c r="AE194" i="21"/>
  <c r="AE195" i="21"/>
  <c r="AE196" i="21"/>
  <c r="AE197" i="21"/>
  <c r="AE198" i="21"/>
  <c r="AE199" i="21"/>
  <c r="AE200" i="21"/>
  <c r="AE201" i="21"/>
  <c r="AE202" i="21"/>
  <c r="AE203" i="21"/>
  <c r="AE204" i="21"/>
  <c r="AE205" i="21"/>
  <c r="AE206" i="21"/>
  <c r="AE207" i="21"/>
  <c r="AE208" i="21"/>
  <c r="AE209" i="21"/>
  <c r="AE210" i="21"/>
  <c r="AE211" i="21"/>
  <c r="AE212" i="21"/>
  <c r="AE213" i="21"/>
  <c r="AE214" i="21"/>
  <c r="AE215" i="21"/>
  <c r="C17" i="21"/>
  <c r="P17" i="21"/>
  <c r="F34" i="40"/>
  <c r="B34" i="40"/>
  <c r="F33" i="40"/>
  <c r="B33" i="40"/>
  <c r="F32" i="40"/>
  <c r="B32" i="40"/>
  <c r="F31" i="40"/>
  <c r="B31" i="40"/>
  <c r="F30" i="40"/>
  <c r="B30" i="40"/>
  <c r="F29" i="40"/>
  <c r="B29" i="40"/>
  <c r="F28" i="40"/>
  <c r="B28" i="40"/>
  <c r="F27" i="40"/>
  <c r="B27" i="40"/>
  <c r="F26" i="40"/>
  <c r="B26" i="40"/>
  <c r="F25" i="40"/>
  <c r="B25" i="40"/>
  <c r="F24" i="40"/>
  <c r="B24" i="40"/>
  <c r="F23" i="40"/>
  <c r="B23" i="40"/>
  <c r="F22" i="40"/>
  <c r="B22" i="40"/>
  <c r="F21" i="40"/>
  <c r="B21" i="40"/>
  <c r="F20" i="40"/>
  <c r="B20" i="40"/>
  <c r="F19" i="40"/>
  <c r="B19" i="40"/>
  <c r="F18" i="40"/>
  <c r="B18" i="40"/>
  <c r="F17" i="40"/>
  <c r="B17" i="40"/>
  <c r="F16" i="40"/>
  <c r="B16" i="40"/>
  <c r="BH16" i="40" s="1"/>
  <c r="F15" i="40"/>
  <c r="B15" i="40"/>
  <c r="F14" i="40"/>
  <c r="B14" i="40"/>
  <c r="F13" i="40"/>
  <c r="B13" i="40"/>
  <c r="B12" i="40"/>
  <c r="F11" i="40"/>
  <c r="B11" i="40"/>
  <c r="F10" i="40"/>
  <c r="B10" i="40"/>
  <c r="F9" i="40"/>
  <c r="B9" i="40"/>
  <c r="F8" i="40"/>
  <c r="B8" i="40"/>
  <c r="F7" i="40"/>
  <c r="B7" i="40"/>
  <c r="F6" i="40"/>
  <c r="B6" i="40"/>
  <c r="F5" i="40"/>
  <c r="B5" i="40"/>
  <c r="L34" i="39"/>
  <c r="C34" i="39" s="1"/>
  <c r="E34" i="40" s="1"/>
  <c r="I34" i="39"/>
  <c r="A34" i="40" s="1"/>
  <c r="L33" i="39"/>
  <c r="C33" i="39" s="1"/>
  <c r="E33" i="40" s="1"/>
  <c r="I33" i="39"/>
  <c r="M33" i="39" s="1"/>
  <c r="L32" i="39"/>
  <c r="C32" i="39"/>
  <c r="E32" i="40"/>
  <c r="I32" i="39"/>
  <c r="A32" i="40" s="1"/>
  <c r="BH32" i="40" s="1"/>
  <c r="L31" i="39"/>
  <c r="C31" i="39"/>
  <c r="E31" i="40" s="1"/>
  <c r="I31" i="39"/>
  <c r="M31" i="39"/>
  <c r="L30" i="39"/>
  <c r="C30" i="39"/>
  <c r="E30" i="40"/>
  <c r="I30" i="39"/>
  <c r="L29" i="39"/>
  <c r="I29" i="39"/>
  <c r="M29" i="39" s="1"/>
  <c r="C29" i="39"/>
  <c r="E29" i="40"/>
  <c r="L28" i="39"/>
  <c r="C28" i="39"/>
  <c r="E28" i="40"/>
  <c r="I28" i="39"/>
  <c r="A28" i="40"/>
  <c r="BH28" i="40" s="1"/>
  <c r="L27" i="39"/>
  <c r="C27" i="39" s="1"/>
  <c r="E27" i="40" s="1"/>
  <c r="I27" i="39"/>
  <c r="M27" i="39" s="1"/>
  <c r="L26" i="39"/>
  <c r="I26" i="39"/>
  <c r="A26" i="40"/>
  <c r="C26" i="39"/>
  <c r="E26" i="40" s="1"/>
  <c r="L25" i="39"/>
  <c r="C25" i="39"/>
  <c r="E25" i="40" s="1"/>
  <c r="I25" i="39"/>
  <c r="M25" i="39" s="1"/>
  <c r="L24" i="39"/>
  <c r="C24" i="39"/>
  <c r="E24" i="40"/>
  <c r="I24" i="39"/>
  <c r="A24" i="40"/>
  <c r="BH24" i="40"/>
  <c r="L23" i="39"/>
  <c r="I23" i="39"/>
  <c r="M23" i="39" s="1"/>
  <c r="C23" i="39"/>
  <c r="E23" i="40" s="1"/>
  <c r="L22" i="39"/>
  <c r="C22" i="39" s="1"/>
  <c r="E22" i="40"/>
  <c r="I22" i="39"/>
  <c r="A22" i="40" s="1"/>
  <c r="L21" i="39"/>
  <c r="I21" i="39"/>
  <c r="M21" i="39"/>
  <c r="C21" i="39"/>
  <c r="E21" i="40" s="1"/>
  <c r="L20" i="39"/>
  <c r="C20" i="39" s="1"/>
  <c r="E20" i="40" s="1"/>
  <c r="I20" i="39"/>
  <c r="L19" i="39"/>
  <c r="C19" i="39"/>
  <c r="E19" i="40" s="1"/>
  <c r="I19" i="39"/>
  <c r="M19" i="39" s="1"/>
  <c r="L18" i="39"/>
  <c r="C18" i="39"/>
  <c r="E18" i="40" s="1"/>
  <c r="I18" i="39"/>
  <c r="A18" i="40"/>
  <c r="BH18" i="40" s="1"/>
  <c r="L17" i="39"/>
  <c r="I17" i="39"/>
  <c r="A17" i="40" s="1"/>
  <c r="M17" i="39"/>
  <c r="C17" i="39"/>
  <c r="E17" i="40"/>
  <c r="L16" i="39"/>
  <c r="C16" i="39" s="1"/>
  <c r="E16" i="40" s="1"/>
  <c r="I16" i="39"/>
  <c r="A16" i="40" s="1"/>
  <c r="L15" i="39"/>
  <c r="C15" i="39" s="1"/>
  <c r="E15" i="40" s="1"/>
  <c r="I15" i="39"/>
  <c r="M15" i="39" s="1"/>
  <c r="L14" i="39"/>
  <c r="C14" i="39" s="1"/>
  <c r="E14" i="40" s="1"/>
  <c r="I14" i="39"/>
  <c r="L13" i="39"/>
  <c r="C13" i="39" s="1"/>
  <c r="E13" i="40" s="1"/>
  <c r="I13" i="39"/>
  <c r="M13" i="39" s="1"/>
  <c r="L12" i="39"/>
  <c r="C12" i="39"/>
  <c r="F12" i="40"/>
  <c r="L11" i="39"/>
  <c r="C11" i="39" s="1"/>
  <c r="E11" i="40" s="1"/>
  <c r="I11" i="39"/>
  <c r="A11" i="40" s="1"/>
  <c r="BH11" i="40" s="1"/>
  <c r="L10" i="39"/>
  <c r="C10" i="39" s="1"/>
  <c r="E10" i="40" s="1"/>
  <c r="I10" i="39"/>
  <c r="M10" i="39"/>
  <c r="L9" i="39"/>
  <c r="C9" i="39"/>
  <c r="E9" i="40"/>
  <c r="I9" i="39"/>
  <c r="A9" i="40"/>
  <c r="BH9" i="40" s="1"/>
  <c r="L8" i="39"/>
  <c r="C8" i="39" s="1"/>
  <c r="E8" i="40" s="1"/>
  <c r="I8" i="39"/>
  <c r="M8" i="39" s="1"/>
  <c r="L7" i="39"/>
  <c r="C7" i="39" s="1"/>
  <c r="E7" i="40" s="1"/>
  <c r="I7" i="39"/>
  <c r="A7" i="40"/>
  <c r="L6" i="39"/>
  <c r="C6" i="39" s="1"/>
  <c r="E6" i="40" s="1"/>
  <c r="I6" i="39"/>
  <c r="M6" i="39" s="1"/>
  <c r="L5" i="39"/>
  <c r="C5" i="39"/>
  <c r="E5" i="40" s="1"/>
  <c r="I5" i="39"/>
  <c r="A5" i="40"/>
  <c r="BH5" i="40"/>
  <c r="E3" i="39"/>
  <c r="AC16" i="38"/>
  <c r="AC12" i="38"/>
  <c r="AC11" i="38"/>
  <c r="D11" i="38"/>
  <c r="AC6" i="38" s="1"/>
  <c r="D10" i="38"/>
  <c r="AC8" i="38"/>
  <c r="AC7" i="38"/>
  <c r="AC4" i="38"/>
  <c r="AC3" i="38"/>
  <c r="E3" i="38"/>
  <c r="F2" i="37"/>
  <c r="B94" i="35"/>
  <c r="E94" i="35" s="1"/>
  <c r="B93" i="35"/>
  <c r="E93" i="35"/>
  <c r="B92" i="35"/>
  <c r="E92" i="35" s="1"/>
  <c r="B91" i="35"/>
  <c r="E91" i="35"/>
  <c r="B90" i="35"/>
  <c r="E90" i="35"/>
  <c r="B89" i="35"/>
  <c r="E89" i="35" s="1"/>
  <c r="B88" i="35"/>
  <c r="I86" i="35"/>
  <c r="H86" i="35"/>
  <c r="G86" i="35"/>
  <c r="F86" i="35"/>
  <c r="E86" i="35"/>
  <c r="I85" i="35"/>
  <c r="H85" i="35"/>
  <c r="H87" i="35" s="1"/>
  <c r="G85" i="35"/>
  <c r="G87" i="35"/>
  <c r="F85" i="35"/>
  <c r="F87" i="35" s="1"/>
  <c r="E85" i="35"/>
  <c r="B84" i="35"/>
  <c r="S84" i="35" s="1"/>
  <c r="B83" i="35"/>
  <c r="S83" i="35"/>
  <c r="B82" i="35"/>
  <c r="S82" i="35" s="1"/>
  <c r="B81" i="35"/>
  <c r="S81" i="35"/>
  <c r="B80" i="35"/>
  <c r="S80" i="35"/>
  <c r="B79" i="35"/>
  <c r="S79" i="35"/>
  <c r="B78" i="35"/>
  <c r="S78" i="35" s="1"/>
  <c r="B77" i="35"/>
  <c r="S77" i="35"/>
  <c r="B76" i="35"/>
  <c r="S76" i="35" s="1"/>
  <c r="B75" i="35"/>
  <c r="S75" i="35"/>
  <c r="B74" i="35"/>
  <c r="S74" i="35"/>
  <c r="B73" i="35"/>
  <c r="S73" i="35"/>
  <c r="B72" i="35"/>
  <c r="S72" i="35" s="1"/>
  <c r="B71" i="35"/>
  <c r="S71" i="35"/>
  <c r="B70" i="35"/>
  <c r="S70" i="35" s="1"/>
  <c r="B69" i="35"/>
  <c r="S69" i="35" s="1"/>
  <c r="B68" i="35"/>
  <c r="S68" i="35"/>
  <c r="B67" i="35"/>
  <c r="S67" i="35"/>
  <c r="B66" i="35"/>
  <c r="S66" i="35" s="1"/>
  <c r="B65" i="35"/>
  <c r="S65" i="35"/>
  <c r="B64" i="35"/>
  <c r="S64" i="35" s="1"/>
  <c r="B63" i="35"/>
  <c r="S63" i="35" s="1"/>
  <c r="B62" i="35"/>
  <c r="S62" i="35"/>
  <c r="B61" i="35"/>
  <c r="S61" i="35"/>
  <c r="B60" i="35"/>
  <c r="S60" i="35" s="1"/>
  <c r="B59" i="35"/>
  <c r="S59" i="35"/>
  <c r="B58" i="35"/>
  <c r="S58" i="35" s="1"/>
  <c r="B57" i="35"/>
  <c r="S57" i="35"/>
  <c r="B56" i="35"/>
  <c r="S56" i="35"/>
  <c r="B55" i="35"/>
  <c r="S55" i="35" s="1"/>
  <c r="B54" i="35"/>
  <c r="S54" i="35" s="1"/>
  <c r="O59" i="34"/>
  <c r="O58" i="34"/>
  <c r="C50" i="35"/>
  <c r="O57" i="34"/>
  <c r="C49" i="35"/>
  <c r="O55" i="34"/>
  <c r="C47" i="35" s="1"/>
  <c r="O53" i="34"/>
  <c r="C45" i="35"/>
  <c r="O51" i="34"/>
  <c r="C43" i="35"/>
  <c r="O50" i="34"/>
  <c r="C42" i="35"/>
  <c r="O49" i="34"/>
  <c r="C41" i="35"/>
  <c r="C13" i="35"/>
  <c r="C12" i="35"/>
  <c r="C11" i="35"/>
  <c r="K4" i="41" a="1"/>
  <c r="K4" i="41"/>
  <c r="L4" i="41" s="1"/>
  <c r="T22" i="34"/>
  <c r="T23" i="34"/>
  <c r="T24" i="34"/>
  <c r="T28" i="34"/>
  <c r="T29" i="34"/>
  <c r="T31" i="34"/>
  <c r="T35" i="34"/>
  <c r="T37" i="34"/>
  <c r="T47" i="34"/>
  <c r="T49" i="34"/>
  <c r="T50" i="34"/>
  <c r="T51" i="34"/>
  <c r="T52" i="34"/>
  <c r="T53" i="34"/>
  <c r="T54" i="34"/>
  <c r="T55" i="34"/>
  <c r="T56" i="34"/>
  <c r="T57" i="34"/>
  <c r="T58" i="34"/>
  <c r="T59" i="34"/>
  <c r="T60" i="34"/>
  <c r="T61" i="34"/>
  <c r="T62" i="34"/>
  <c r="T64" i="34"/>
  <c r="L15" i="34"/>
  <c r="K15" i="34"/>
  <c r="N18" i="34"/>
  <c r="J15" i="34"/>
  <c r="K2" i="34"/>
  <c r="D35" i="19"/>
  <c r="C35" i="19"/>
  <c r="B35" i="19"/>
  <c r="D34" i="19"/>
  <c r="C34" i="19"/>
  <c r="B34" i="19"/>
  <c r="D33" i="19"/>
  <c r="C33" i="19"/>
  <c r="B33" i="19"/>
  <c r="D32" i="19"/>
  <c r="C32" i="19"/>
  <c r="B32" i="19"/>
  <c r="D31" i="19"/>
  <c r="C31" i="19"/>
  <c r="B31" i="19"/>
  <c r="D30" i="19"/>
  <c r="C30" i="19"/>
  <c r="B30" i="19"/>
  <c r="D29" i="19"/>
  <c r="C29" i="19"/>
  <c r="B29" i="19"/>
  <c r="D28" i="19"/>
  <c r="C28" i="19"/>
  <c r="B28" i="19"/>
  <c r="D27" i="19"/>
  <c r="C27" i="19"/>
  <c r="B27" i="19"/>
  <c r="D26" i="19"/>
  <c r="C26" i="19"/>
  <c r="B26" i="19"/>
  <c r="D25" i="19"/>
  <c r="C25" i="19"/>
  <c r="B25" i="19"/>
  <c r="D24" i="19"/>
  <c r="C24" i="19"/>
  <c r="B24" i="19"/>
  <c r="D23" i="19"/>
  <c r="C23" i="19"/>
  <c r="B23" i="19"/>
  <c r="D22" i="19"/>
  <c r="C22" i="19"/>
  <c r="B22" i="19"/>
  <c r="D21" i="19"/>
  <c r="C21" i="19"/>
  <c r="B21" i="19"/>
  <c r="D20" i="19"/>
  <c r="C20" i="19"/>
  <c r="B20" i="19"/>
  <c r="D19" i="19"/>
  <c r="C19" i="19"/>
  <c r="B19" i="19"/>
  <c r="D18" i="19"/>
  <c r="C18" i="19"/>
  <c r="B18" i="19"/>
  <c r="D17" i="19"/>
  <c r="C17" i="19"/>
  <c r="B17" i="19"/>
  <c r="D16" i="19"/>
  <c r="C16" i="19"/>
  <c r="B16" i="19"/>
  <c r="D15" i="19"/>
  <c r="C15" i="19"/>
  <c r="B15" i="19"/>
  <c r="D14" i="19"/>
  <c r="C14" i="19"/>
  <c r="B14" i="19"/>
  <c r="D13" i="19"/>
  <c r="C13" i="19"/>
  <c r="B13" i="19"/>
  <c r="D12" i="19"/>
  <c r="C12" i="19"/>
  <c r="B12" i="19"/>
  <c r="D11" i="19"/>
  <c r="C11" i="19"/>
  <c r="B11" i="19"/>
  <c r="D10" i="19"/>
  <c r="C10" i="19"/>
  <c r="B10" i="19"/>
  <c r="D9" i="19"/>
  <c r="C9" i="19"/>
  <c r="B9" i="19"/>
  <c r="D8" i="19"/>
  <c r="C8" i="19"/>
  <c r="B8" i="19"/>
  <c r="D7" i="19"/>
  <c r="C7" i="19"/>
  <c r="B7" i="19"/>
  <c r="D6" i="19"/>
  <c r="C6" i="19"/>
  <c r="B6" i="19"/>
  <c r="D5" i="19"/>
  <c r="C5" i="19"/>
  <c r="B5" i="19"/>
  <c r="E3" i="6"/>
  <c r="I2" i="20"/>
  <c r="E2" i="5"/>
  <c r="I2" i="4"/>
  <c r="E5" i="56"/>
  <c r="G11" i="8"/>
  <c r="G10" i="33"/>
  <c r="C3" i="19" s="1"/>
  <c r="I10" i="21"/>
  <c r="I225" i="21"/>
  <c r="H220" i="21"/>
  <c r="H221" i="21" s="1"/>
  <c r="H222" i="21" s="1"/>
  <c r="H223" i="21" s="1"/>
  <c r="H224" i="21" s="1"/>
  <c r="H225" i="21" s="1"/>
  <c r="J222" i="21"/>
  <c r="I7" i="21"/>
  <c r="I222" i="21" s="1"/>
  <c r="J221" i="21"/>
  <c r="J220" i="21"/>
  <c r="M216" i="21"/>
  <c r="Q215" i="21"/>
  <c r="C215" i="21"/>
  <c r="P215" i="21"/>
  <c r="Q214" i="21"/>
  <c r="C214" i="21"/>
  <c r="P214" i="21"/>
  <c r="Q213" i="21"/>
  <c r="C213" i="21"/>
  <c r="P213" i="21" s="1"/>
  <c r="Q212" i="21"/>
  <c r="C212" i="21"/>
  <c r="P212" i="21" s="1"/>
  <c r="Q211" i="21"/>
  <c r="C211" i="21"/>
  <c r="P211" i="21"/>
  <c r="Q210" i="21"/>
  <c r="C210" i="21"/>
  <c r="P210" i="21"/>
  <c r="Q209" i="21"/>
  <c r="C209" i="21"/>
  <c r="P209" i="21" s="1"/>
  <c r="Q208" i="21"/>
  <c r="C208" i="21"/>
  <c r="P208" i="21"/>
  <c r="Q207" i="21"/>
  <c r="C207" i="21"/>
  <c r="P207" i="21"/>
  <c r="Q206" i="21"/>
  <c r="C206" i="21"/>
  <c r="P206" i="21"/>
  <c r="Q205" i="21"/>
  <c r="C205" i="21"/>
  <c r="P205" i="21" s="1"/>
  <c r="Q204" i="21"/>
  <c r="C204" i="21"/>
  <c r="P204" i="21"/>
  <c r="Q203" i="21"/>
  <c r="C203" i="21"/>
  <c r="P203" i="21"/>
  <c r="Q202" i="21"/>
  <c r="C202" i="21"/>
  <c r="P202" i="21"/>
  <c r="Q201" i="21"/>
  <c r="C201" i="21"/>
  <c r="P201" i="21" s="1"/>
  <c r="Q200" i="21"/>
  <c r="C200" i="21"/>
  <c r="P200" i="21"/>
  <c r="Q199" i="21"/>
  <c r="C199" i="21"/>
  <c r="P199" i="21"/>
  <c r="Q198" i="21"/>
  <c r="C198" i="21"/>
  <c r="P198" i="21"/>
  <c r="Q197" i="21"/>
  <c r="C197" i="21"/>
  <c r="P197" i="21" s="1"/>
  <c r="Q196" i="21"/>
  <c r="C196" i="21"/>
  <c r="P196" i="21"/>
  <c r="Q195" i="21"/>
  <c r="C195" i="21"/>
  <c r="P195" i="21"/>
  <c r="Q194" i="21"/>
  <c r="C194" i="21"/>
  <c r="P194" i="21"/>
  <c r="Q193" i="21"/>
  <c r="C193" i="21"/>
  <c r="P193" i="21" s="1"/>
  <c r="Q192" i="21"/>
  <c r="C192" i="21"/>
  <c r="P192" i="21"/>
  <c r="Q191" i="21"/>
  <c r="C191" i="21"/>
  <c r="P191" i="21"/>
  <c r="Q190" i="21"/>
  <c r="C190" i="21"/>
  <c r="P190" i="21" s="1"/>
  <c r="Q189" i="21"/>
  <c r="C189" i="21"/>
  <c r="P189" i="21" s="1"/>
  <c r="Q188" i="21"/>
  <c r="C188" i="21"/>
  <c r="P188" i="21"/>
  <c r="Q187" i="21"/>
  <c r="C187" i="21"/>
  <c r="P187" i="21"/>
  <c r="Q186" i="21"/>
  <c r="C186" i="21"/>
  <c r="P186" i="21" s="1"/>
  <c r="Q185" i="21"/>
  <c r="C185" i="21"/>
  <c r="P185" i="21" s="1"/>
  <c r="Q184" i="21"/>
  <c r="C184" i="21"/>
  <c r="P184" i="21"/>
  <c r="Q183" i="21"/>
  <c r="C183" i="21"/>
  <c r="P183" i="21"/>
  <c r="Q182" i="21"/>
  <c r="C182" i="21"/>
  <c r="P182" i="21" s="1"/>
  <c r="Q181" i="21"/>
  <c r="C181" i="21"/>
  <c r="P181" i="21" s="1"/>
  <c r="Q180" i="21"/>
  <c r="C180" i="21"/>
  <c r="P180" i="21"/>
  <c r="Q179" i="21"/>
  <c r="C179" i="21"/>
  <c r="P179" i="21"/>
  <c r="Q178" i="21"/>
  <c r="C178" i="21"/>
  <c r="P178" i="21" s="1"/>
  <c r="Q177" i="21"/>
  <c r="C177" i="21"/>
  <c r="P177" i="21" s="1"/>
  <c r="Q176" i="21"/>
  <c r="C176" i="21"/>
  <c r="P176" i="21"/>
  <c r="Q175" i="21"/>
  <c r="C175" i="21"/>
  <c r="P175" i="21"/>
  <c r="Q174" i="21"/>
  <c r="C174" i="21"/>
  <c r="P174" i="21" s="1"/>
  <c r="Q173" i="21"/>
  <c r="C173" i="21"/>
  <c r="P173" i="21" s="1"/>
  <c r="Q172" i="21"/>
  <c r="C172" i="21"/>
  <c r="P172" i="21" s="1"/>
  <c r="Q171" i="21"/>
  <c r="C171" i="21"/>
  <c r="P171" i="21"/>
  <c r="Q170" i="21"/>
  <c r="C170" i="21"/>
  <c r="P170" i="21" s="1"/>
  <c r="Q169" i="21"/>
  <c r="C169" i="21"/>
  <c r="P169" i="21" s="1"/>
  <c r="Q168" i="21"/>
  <c r="C168" i="21"/>
  <c r="P168" i="21"/>
  <c r="Q167" i="21"/>
  <c r="C167" i="21"/>
  <c r="P167" i="21"/>
  <c r="Q166" i="21"/>
  <c r="C166" i="21"/>
  <c r="P166" i="21" s="1"/>
  <c r="Q165" i="21"/>
  <c r="C165" i="21"/>
  <c r="P165" i="21" s="1"/>
  <c r="Q164" i="21"/>
  <c r="C164" i="21"/>
  <c r="P164" i="21"/>
  <c r="Q163" i="21"/>
  <c r="C163" i="21"/>
  <c r="P163" i="21"/>
  <c r="Q162" i="21"/>
  <c r="C162" i="21"/>
  <c r="P162" i="21" s="1"/>
  <c r="Q161" i="21"/>
  <c r="C161" i="21"/>
  <c r="P161" i="21" s="1"/>
  <c r="Q160" i="21"/>
  <c r="C160" i="21"/>
  <c r="P160" i="21"/>
  <c r="Q159" i="21"/>
  <c r="C159" i="21"/>
  <c r="P159" i="21"/>
  <c r="Q158" i="21"/>
  <c r="C158" i="21"/>
  <c r="P158" i="21" s="1"/>
  <c r="Q157" i="21"/>
  <c r="C157" i="21"/>
  <c r="P157" i="21" s="1"/>
  <c r="Q156" i="21"/>
  <c r="C156" i="21"/>
  <c r="P156" i="21"/>
  <c r="Q155" i="21"/>
  <c r="C155" i="21"/>
  <c r="P155" i="21"/>
  <c r="Q154" i="21"/>
  <c r="C154" i="21"/>
  <c r="P154" i="21" s="1"/>
  <c r="Q153" i="21"/>
  <c r="C153" i="21"/>
  <c r="P153" i="21" s="1"/>
  <c r="Q152" i="21"/>
  <c r="C152" i="21"/>
  <c r="P152" i="21"/>
  <c r="Q151" i="21"/>
  <c r="C151" i="21"/>
  <c r="P151" i="21"/>
  <c r="Q150" i="21"/>
  <c r="C150" i="21"/>
  <c r="P150" i="21" s="1"/>
  <c r="Q149" i="21"/>
  <c r="C149" i="21"/>
  <c r="P149" i="21" s="1"/>
  <c r="Q148" i="21"/>
  <c r="C148" i="21"/>
  <c r="P148" i="21" s="1"/>
  <c r="Q147" i="21"/>
  <c r="C147" i="21"/>
  <c r="P147" i="21"/>
  <c r="Q146" i="21"/>
  <c r="C146" i="21"/>
  <c r="P146" i="21" s="1"/>
  <c r="Q145" i="21"/>
  <c r="C145" i="21"/>
  <c r="P145" i="21" s="1"/>
  <c r="Q144" i="21"/>
  <c r="C144" i="21"/>
  <c r="P144" i="21"/>
  <c r="Q143" i="21"/>
  <c r="C143" i="21"/>
  <c r="P143" i="21"/>
  <c r="Q142" i="21"/>
  <c r="C142" i="21"/>
  <c r="P142" i="21" s="1"/>
  <c r="Q141" i="21"/>
  <c r="C141" i="21"/>
  <c r="P141" i="21" s="1"/>
  <c r="Q140" i="21"/>
  <c r="C140" i="21"/>
  <c r="P140" i="21"/>
  <c r="Q139" i="21"/>
  <c r="C139" i="21"/>
  <c r="P139" i="21"/>
  <c r="Q138" i="21"/>
  <c r="C138" i="21"/>
  <c r="P138" i="21" s="1"/>
  <c r="Q137" i="21"/>
  <c r="C137" i="21"/>
  <c r="P137" i="21" s="1"/>
  <c r="Q136" i="21"/>
  <c r="C136" i="21"/>
  <c r="P136" i="21"/>
  <c r="Q135" i="21"/>
  <c r="C135" i="21"/>
  <c r="P135" i="21"/>
  <c r="Q134" i="21"/>
  <c r="C134" i="21"/>
  <c r="P134" i="21" s="1"/>
  <c r="Q133" i="21"/>
  <c r="C133" i="21"/>
  <c r="P133" i="21" s="1"/>
  <c r="Q132" i="21"/>
  <c r="C132" i="21"/>
  <c r="P132" i="21"/>
  <c r="Q131" i="21"/>
  <c r="C131" i="21"/>
  <c r="P131" i="21" s="1"/>
  <c r="Q130" i="21"/>
  <c r="C130" i="21"/>
  <c r="P130" i="21" s="1"/>
  <c r="Q129" i="21"/>
  <c r="C129" i="21"/>
  <c r="P129" i="21" s="1"/>
  <c r="Q128" i="21"/>
  <c r="C128" i="21"/>
  <c r="P128" i="21"/>
  <c r="Q127" i="21"/>
  <c r="C127" i="21"/>
  <c r="P127" i="21" s="1"/>
  <c r="Q126" i="21"/>
  <c r="C126" i="21"/>
  <c r="P126" i="21" s="1"/>
  <c r="Q125" i="21"/>
  <c r="C125" i="21"/>
  <c r="P125" i="21" s="1"/>
  <c r="Q124" i="21"/>
  <c r="C124" i="21"/>
  <c r="P124" i="21"/>
  <c r="Q123" i="21"/>
  <c r="C123" i="21"/>
  <c r="P123" i="21" s="1"/>
  <c r="Q122" i="21"/>
  <c r="C122" i="21"/>
  <c r="P122" i="21" s="1"/>
  <c r="Q121" i="21"/>
  <c r="C121" i="21"/>
  <c r="P121" i="21" s="1"/>
  <c r="Q120" i="21"/>
  <c r="C120" i="21"/>
  <c r="P120" i="21" s="1"/>
  <c r="Q119" i="21"/>
  <c r="C119" i="21"/>
  <c r="P119" i="21" s="1"/>
  <c r="Q118" i="21"/>
  <c r="C118" i="21"/>
  <c r="P118" i="21" s="1"/>
  <c r="Q117" i="21"/>
  <c r="C117" i="21"/>
  <c r="P117" i="21" s="1"/>
  <c r="Q116" i="21"/>
  <c r="C116" i="21"/>
  <c r="P116" i="21"/>
  <c r="Q115" i="21"/>
  <c r="C115" i="21"/>
  <c r="P115" i="21" s="1"/>
  <c r="Q114" i="21"/>
  <c r="C114" i="21"/>
  <c r="P114" i="21" s="1"/>
  <c r="Q113" i="21"/>
  <c r="C113" i="21"/>
  <c r="P113" i="21" s="1"/>
  <c r="Q112" i="21"/>
  <c r="C112" i="21"/>
  <c r="P112" i="21" s="1"/>
  <c r="Q111" i="21"/>
  <c r="C111" i="21"/>
  <c r="P111" i="21" s="1"/>
  <c r="Q110" i="21"/>
  <c r="C110" i="21"/>
  <c r="P110" i="21" s="1"/>
  <c r="Q109" i="21"/>
  <c r="C109" i="21"/>
  <c r="P109" i="21" s="1"/>
  <c r="Q108" i="21"/>
  <c r="C108" i="21"/>
  <c r="P108" i="21"/>
  <c r="Q107" i="21"/>
  <c r="C107" i="21"/>
  <c r="P107" i="21" s="1"/>
  <c r="Q106" i="21"/>
  <c r="C106" i="21"/>
  <c r="P106" i="21" s="1"/>
  <c r="Q105" i="21"/>
  <c r="C105" i="21"/>
  <c r="P105" i="21" s="1"/>
  <c r="Q104" i="21"/>
  <c r="C104" i="21"/>
  <c r="P104" i="21" s="1"/>
  <c r="Q103" i="21"/>
  <c r="C103" i="21"/>
  <c r="P103" i="21" s="1"/>
  <c r="Q102" i="21"/>
  <c r="C102" i="21"/>
  <c r="P102" i="21" s="1"/>
  <c r="Q101" i="21"/>
  <c r="C101" i="21"/>
  <c r="P101" i="21" s="1"/>
  <c r="Q100" i="21"/>
  <c r="C100" i="21"/>
  <c r="P100" i="21"/>
  <c r="Q99" i="21"/>
  <c r="C99" i="21"/>
  <c r="P99" i="21" s="1"/>
  <c r="Q98" i="21"/>
  <c r="C98" i="21"/>
  <c r="P98" i="21" s="1"/>
  <c r="Q97" i="21"/>
  <c r="C97" i="21"/>
  <c r="P97" i="21" s="1"/>
  <c r="Q96" i="21"/>
  <c r="C96" i="21"/>
  <c r="P96" i="21"/>
  <c r="Q95" i="21"/>
  <c r="C95" i="21"/>
  <c r="P95" i="21" s="1"/>
  <c r="Q94" i="21"/>
  <c r="C94" i="21"/>
  <c r="P94" i="21" s="1"/>
  <c r="C93" i="21"/>
  <c r="P93" i="21"/>
  <c r="Q92" i="21"/>
  <c r="C92" i="21"/>
  <c r="P92" i="21"/>
  <c r="Q91" i="21"/>
  <c r="C91" i="21"/>
  <c r="P91" i="21" s="1"/>
  <c r="Q90" i="21"/>
  <c r="C90" i="21"/>
  <c r="P90" i="21"/>
  <c r="Q89" i="21"/>
  <c r="C89" i="21"/>
  <c r="P89" i="21"/>
  <c r="Q88" i="21"/>
  <c r="C88" i="21"/>
  <c r="P88" i="21" s="1"/>
  <c r="Q87" i="21"/>
  <c r="C87" i="21"/>
  <c r="P87" i="21" s="1"/>
  <c r="C86" i="21"/>
  <c r="P86" i="21" s="1"/>
  <c r="C85" i="21"/>
  <c r="P85" i="21" s="1"/>
  <c r="C84" i="21"/>
  <c r="P84" i="21"/>
  <c r="C83" i="21"/>
  <c r="P83" i="21"/>
  <c r="C82" i="21"/>
  <c r="P82" i="21" s="1"/>
  <c r="C81" i="21"/>
  <c r="P81" i="21" s="1"/>
  <c r="C80" i="21"/>
  <c r="P80" i="21" s="1"/>
  <c r="C79" i="21"/>
  <c r="P79" i="21" s="1"/>
  <c r="C78" i="21"/>
  <c r="P78" i="21"/>
  <c r="C77" i="21"/>
  <c r="P77" i="21"/>
  <c r="C76" i="21"/>
  <c r="P76" i="21"/>
  <c r="C75" i="21"/>
  <c r="P75" i="21" s="1"/>
  <c r="C74" i="21"/>
  <c r="P74" i="21" s="1"/>
  <c r="C73" i="21"/>
  <c r="P73" i="21" s="1"/>
  <c r="C72" i="21"/>
  <c r="P72" i="21"/>
  <c r="C71" i="21"/>
  <c r="P71" i="21"/>
  <c r="C70" i="21"/>
  <c r="P70" i="21"/>
  <c r="C69" i="21"/>
  <c r="P69" i="21" s="1"/>
  <c r="C68" i="21"/>
  <c r="P68" i="21" s="1"/>
  <c r="C67" i="21"/>
  <c r="P67" i="21" s="1"/>
  <c r="C66" i="21"/>
  <c r="P66" i="21"/>
  <c r="C65" i="21"/>
  <c r="P65" i="21"/>
  <c r="C64" i="21"/>
  <c r="P64" i="21"/>
  <c r="C63" i="21"/>
  <c r="P63" i="21" s="1"/>
  <c r="C62" i="21"/>
  <c r="P62" i="21" s="1"/>
  <c r="C61" i="21"/>
  <c r="P61" i="21" s="1"/>
  <c r="C60" i="21"/>
  <c r="P60" i="21"/>
  <c r="C59" i="21"/>
  <c r="P59" i="21"/>
  <c r="C58" i="21"/>
  <c r="P58" i="21" s="1"/>
  <c r="C57" i="21"/>
  <c r="P57" i="21" s="1"/>
  <c r="C56" i="21"/>
  <c r="P56" i="21" s="1"/>
  <c r="C55" i="21"/>
  <c r="P55" i="21" s="1"/>
  <c r="C54" i="21"/>
  <c r="P54" i="21"/>
  <c r="C53" i="21"/>
  <c r="P53" i="21"/>
  <c r="C52" i="21"/>
  <c r="P52" i="21"/>
  <c r="C51" i="21"/>
  <c r="P51" i="21" s="1"/>
  <c r="C50" i="21"/>
  <c r="P50" i="21" s="1"/>
  <c r="C49" i="21"/>
  <c r="P49" i="21" s="1"/>
  <c r="C48" i="21"/>
  <c r="P48" i="21"/>
  <c r="C47" i="21"/>
  <c r="P47" i="21"/>
  <c r="C46" i="21"/>
  <c r="P46" i="21"/>
  <c r="C45" i="21"/>
  <c r="C44" i="21"/>
  <c r="P44" i="21" s="1"/>
  <c r="AO44" i="21"/>
  <c r="C43" i="21"/>
  <c r="P43" i="21" s="1"/>
  <c r="AO43" i="21"/>
  <c r="C42" i="21"/>
  <c r="P42" i="21" s="1"/>
  <c r="C41" i="21"/>
  <c r="P41" i="21" s="1"/>
  <c r="C40" i="21"/>
  <c r="C39" i="21"/>
  <c r="P39" i="21"/>
  <c r="C38" i="21"/>
  <c r="P38" i="21" s="1"/>
  <c r="AE38" i="21"/>
  <c r="C37" i="21"/>
  <c r="P37" i="21"/>
  <c r="C36" i="21"/>
  <c r="P36" i="21" s="1"/>
  <c r="AO36" i="21"/>
  <c r="C35" i="21"/>
  <c r="P35" i="21" s="1"/>
  <c r="C34" i="21"/>
  <c r="P34" i="21" s="1"/>
  <c r="C33" i="21"/>
  <c r="C32" i="21"/>
  <c r="P32" i="21"/>
  <c r="C31" i="21"/>
  <c r="P31" i="21"/>
  <c r="AE31" i="21"/>
  <c r="C30" i="21"/>
  <c r="P30" i="21"/>
  <c r="C29" i="21"/>
  <c r="P29" i="21"/>
  <c r="AO29" i="21"/>
  <c r="C28" i="21"/>
  <c r="P28" i="21" s="1"/>
  <c r="C27" i="21"/>
  <c r="P27" i="21" s="1"/>
  <c r="C26" i="21"/>
  <c r="P26" i="21"/>
  <c r="C25" i="21"/>
  <c r="P25" i="21"/>
  <c r="AG25" i="21"/>
  <c r="C24" i="21"/>
  <c r="P24" i="21" s="1"/>
  <c r="C23" i="21"/>
  <c r="P23" i="21" s="1"/>
  <c r="C22" i="21"/>
  <c r="P22" i="21"/>
  <c r="E22" i="21"/>
  <c r="C21" i="21"/>
  <c r="E21" i="21"/>
  <c r="C20" i="21"/>
  <c r="E20" i="21"/>
  <c r="E19" i="21"/>
  <c r="E18" i="21"/>
  <c r="E17" i="21"/>
  <c r="C16" i="21"/>
  <c r="P16" i="21" s="1"/>
  <c r="E16" i="21"/>
  <c r="A16" i="21"/>
  <c r="AB14" i="21"/>
  <c r="H5" i="21"/>
  <c r="H6" i="21"/>
  <c r="H7" i="21" s="1"/>
  <c r="H8" i="21" s="1"/>
  <c r="H9" i="21" s="1"/>
  <c r="H10" i="21"/>
  <c r="I9" i="21"/>
  <c r="I224" i="21" s="1"/>
  <c r="I8" i="21"/>
  <c r="I223" i="21" s="1"/>
  <c r="I6" i="21"/>
  <c r="I221" i="21" s="1"/>
  <c r="I5" i="21"/>
  <c r="I220" i="21"/>
  <c r="J219" i="21"/>
  <c r="I4" i="21"/>
  <c r="I219" i="21" s="1"/>
  <c r="E67" i="7"/>
  <c r="E69" i="41" s="1"/>
  <c r="E33" i="19"/>
  <c r="BO33" i="19" s="1"/>
  <c r="E29" i="19"/>
  <c r="BO29" i="19"/>
  <c r="E54" i="7"/>
  <c r="C54" i="7"/>
  <c r="E49" i="7"/>
  <c r="K50" i="41" s="1"/>
  <c r="L50" i="41" s="1"/>
  <c r="C49" i="7"/>
  <c r="E21" i="19"/>
  <c r="BO21" i="19"/>
  <c r="H43" i="7"/>
  <c r="E43" i="7"/>
  <c r="E68" i="41" s="1"/>
  <c r="F68" i="41" s="1"/>
  <c r="C43" i="7"/>
  <c r="E18" i="19"/>
  <c r="BO18" i="19"/>
  <c r="E14" i="19"/>
  <c r="BO14" i="19"/>
  <c r="E10" i="19"/>
  <c r="BO10" i="19" s="1"/>
  <c r="F31" i="7"/>
  <c r="G31" i="7" s="1"/>
  <c r="F30" i="7"/>
  <c r="G30" i="7" s="1"/>
  <c r="F29" i="7"/>
  <c r="G29" i="7" s="1"/>
  <c r="F28" i="7"/>
  <c r="G28" i="7"/>
  <c r="D24" i="7"/>
  <c r="G19" i="7"/>
  <c r="G11" i="7"/>
  <c r="H3" i="33"/>
  <c r="E2" i="3"/>
  <c r="E16" i="42" a="1"/>
  <c r="E16" i="42" s="1"/>
  <c r="E16" i="49" a="1"/>
  <c r="E16" i="49" s="1"/>
  <c r="F16" i="49" s="1"/>
  <c r="E16" i="52" a="1"/>
  <c r="E16" i="52" s="1"/>
  <c r="F16" i="52" s="1"/>
  <c r="E16" i="44" a="1"/>
  <c r="E16" i="44" s="1"/>
  <c r="F16" i="44" s="1"/>
  <c r="E16" i="45" a="1"/>
  <c r="E16" i="45" s="1"/>
  <c r="F16" i="45" s="1"/>
  <c r="E16" i="47" a="1"/>
  <c r="E16" i="47" s="1"/>
  <c r="F16" i="47" s="1"/>
  <c r="E16" i="51" a="1"/>
  <c r="E16" i="51" s="1"/>
  <c r="F16" i="51" s="1"/>
  <c r="E16" i="46" a="1"/>
  <c r="E16" i="46" s="1"/>
  <c r="F16" i="46" s="1"/>
  <c r="E16" i="43" a="1"/>
  <c r="E16" i="43" s="1"/>
  <c r="F16" i="43" s="1"/>
  <c r="E16" i="50" a="1"/>
  <c r="E16" i="50" s="1"/>
  <c r="F16" i="50" s="1"/>
  <c r="E16" i="48" a="1"/>
  <c r="E16" i="48" s="1"/>
  <c r="F16" i="48" s="1"/>
  <c r="E16" i="41" a="1"/>
  <c r="E16" i="41" s="1"/>
  <c r="F16" i="41" s="1"/>
  <c r="E19" i="52" a="1"/>
  <c r="E19" i="52" s="1"/>
  <c r="F19" i="52" s="1"/>
  <c r="E19" i="51" a="1"/>
  <c r="E19" i="51" s="1"/>
  <c r="F19" i="51" s="1"/>
  <c r="E19" i="50" a="1"/>
  <c r="E19" i="50" s="1"/>
  <c r="F19" i="50" s="1"/>
  <c r="E19" i="49" a="1"/>
  <c r="E19" i="49"/>
  <c r="F19" i="49" s="1"/>
  <c r="E19" i="48" a="1"/>
  <c r="E19" i="48" s="1"/>
  <c r="F19" i="48" s="1"/>
  <c r="E19" i="47" a="1"/>
  <c r="E19" i="47" s="1"/>
  <c r="F19" i="47" s="1"/>
  <c r="E19" i="46" a="1"/>
  <c r="E19" i="46" s="1"/>
  <c r="F19" i="46" s="1"/>
  <c r="E19" i="45" a="1"/>
  <c r="E19" i="45" s="1"/>
  <c r="F19" i="45" s="1"/>
  <c r="E19" i="44" a="1"/>
  <c r="E19" i="44" s="1"/>
  <c r="F19" i="44" s="1"/>
  <c r="E19" i="43" a="1"/>
  <c r="E19" i="43" s="1"/>
  <c r="F19" i="43" s="1"/>
  <c r="E19" i="42" a="1"/>
  <c r="E19" i="42" s="1"/>
  <c r="E19" i="41" a="1"/>
  <c r="E19" i="41" s="1"/>
  <c r="F19" i="41" s="1"/>
  <c r="E54" i="52" a="1"/>
  <c r="E54" i="52" s="1"/>
  <c r="F54" i="52" s="1"/>
  <c r="E54" i="51" a="1"/>
  <c r="E54" i="51" s="1"/>
  <c r="F54" i="51" s="1"/>
  <c r="E54" i="50" a="1"/>
  <c r="E54" i="50" s="1"/>
  <c r="F54" i="50" s="1"/>
  <c r="E54" i="49" a="1"/>
  <c r="E54" i="49"/>
  <c r="F54" i="49" s="1"/>
  <c r="E54" i="48" a="1"/>
  <c r="E54" i="48" s="1"/>
  <c r="E54" i="47" a="1"/>
  <c r="E54" i="47" s="1"/>
  <c r="F54" i="47" s="1"/>
  <c r="E54" i="46" a="1"/>
  <c r="E54" i="46" s="1"/>
  <c r="F54" i="46" s="1"/>
  <c r="E54" i="45" a="1"/>
  <c r="E54" i="45" s="1"/>
  <c r="F54" i="45" s="1"/>
  <c r="E54" i="44" a="1"/>
  <c r="E54" i="44" s="1"/>
  <c r="F54" i="44" s="1"/>
  <c r="E54" i="43" a="1"/>
  <c r="E54" i="43" s="1"/>
  <c r="F54" i="43" s="1"/>
  <c r="E54" i="42" a="1"/>
  <c r="E54" i="42" s="1"/>
  <c r="F54" i="42" s="1"/>
  <c r="E54" i="41" a="1"/>
  <c r="E54" i="41" s="1"/>
  <c r="F54" i="41" s="1"/>
  <c r="K54" i="52" a="1"/>
  <c r="K54" i="52" s="1"/>
  <c r="L54" i="52" s="1"/>
  <c r="K54" i="51" a="1"/>
  <c r="K54" i="51" s="1"/>
  <c r="L54" i="51" s="1"/>
  <c r="K54" i="50" a="1"/>
  <c r="K54" i="50" s="1"/>
  <c r="L54" i="50"/>
  <c r="K54" i="49" a="1"/>
  <c r="K54" i="49" s="1"/>
  <c r="L54" i="49" s="1"/>
  <c r="K54" i="48" a="1"/>
  <c r="K54" i="48" s="1"/>
  <c r="L54" i="48" s="1"/>
  <c r="K54" i="47" a="1"/>
  <c r="K54" i="47" s="1"/>
  <c r="L54" i="47" s="1"/>
  <c r="K54" i="46" a="1"/>
  <c r="K54" i="46" s="1"/>
  <c r="L54" i="46" s="1"/>
  <c r="K54" i="45" a="1"/>
  <c r="K54" i="45" s="1"/>
  <c r="L54" i="45" s="1"/>
  <c r="K54" i="44" a="1"/>
  <c r="K54" i="44" s="1"/>
  <c r="L54" i="44" s="1"/>
  <c r="K54" i="43" a="1"/>
  <c r="K54" i="43" s="1"/>
  <c r="L54" i="43" s="1"/>
  <c r="K54" i="42" a="1"/>
  <c r="K54" i="42" s="1"/>
  <c r="L54" i="42"/>
  <c r="E55" i="45" a="1"/>
  <c r="E55" i="45" s="1"/>
  <c r="F55" i="45" s="1"/>
  <c r="K32" i="41"/>
  <c r="Z18" i="34"/>
  <c r="K7" i="42" a="1"/>
  <c r="K7" i="42" s="1"/>
  <c r="L7" i="42" s="1"/>
  <c r="K7" i="43" a="1"/>
  <c r="K7" i="43"/>
  <c r="L7" i="43"/>
  <c r="K7" i="44" a="1"/>
  <c r="K7" i="44" s="1"/>
  <c r="L7" i="44" s="1"/>
  <c r="K7" i="45" a="1"/>
  <c r="K7" i="45" s="1"/>
  <c r="L7" i="45" s="1"/>
  <c r="K7" i="46" a="1"/>
  <c r="K7" i="46"/>
  <c r="L7" i="46" s="1"/>
  <c r="K7" i="47" a="1"/>
  <c r="K7" i="47"/>
  <c r="L7" i="47" s="1"/>
  <c r="K7" i="48" a="1"/>
  <c r="K7" i="48" s="1"/>
  <c r="L7" i="48" s="1"/>
  <c r="K7" i="49" a="1"/>
  <c r="K7" i="49" s="1"/>
  <c r="L7" i="49" s="1"/>
  <c r="K7" i="50" a="1"/>
  <c r="K7" i="50" s="1"/>
  <c r="L7" i="50" s="1"/>
  <c r="K7" i="51" a="1"/>
  <c r="K7" i="51"/>
  <c r="L7" i="51" s="1"/>
  <c r="K7" i="52" a="1"/>
  <c r="K7" i="52" s="1"/>
  <c r="L7" i="52" s="1"/>
  <c r="E7" i="56"/>
  <c r="E6" i="56"/>
  <c r="BO6" i="56" s="1"/>
  <c r="T42" i="34"/>
  <c r="T34" i="34"/>
  <c r="T43" i="34"/>
  <c r="O26" i="34"/>
  <c r="C18" i="35" s="1"/>
  <c r="AG48" i="21"/>
  <c r="AG64" i="21"/>
  <c r="AG72" i="21"/>
  <c r="AG80" i="21"/>
  <c r="AG88" i="21"/>
  <c r="AG144" i="21"/>
  <c r="AG160" i="21"/>
  <c r="AG168" i="21"/>
  <c r="AG176" i="21"/>
  <c r="AG184" i="21"/>
  <c r="AG45" i="21"/>
  <c r="AG61" i="21"/>
  <c r="AG69" i="21"/>
  <c r="AG77" i="21"/>
  <c r="AG85" i="21"/>
  <c r="AG141" i="21"/>
  <c r="AG157" i="21"/>
  <c r="BH26" i="40"/>
  <c r="AG207" i="21"/>
  <c r="AG197" i="21"/>
  <c r="AG103" i="21"/>
  <c r="AG71" i="21"/>
  <c r="AG55" i="21"/>
  <c r="AG38" i="21"/>
  <c r="AG20" i="21"/>
  <c r="AK40" i="21"/>
  <c r="AM155" i="21"/>
  <c r="AM211" i="21"/>
  <c r="AM17" i="21"/>
  <c r="AM38" i="21"/>
  <c r="AM82" i="21"/>
  <c r="AM42" i="21"/>
  <c r="AM83" i="21"/>
  <c r="AM167" i="21"/>
  <c r="AM198" i="21"/>
  <c r="AM35" i="21"/>
  <c r="AG206" i="21"/>
  <c r="AG163" i="21"/>
  <c r="AG118" i="21"/>
  <c r="AG86" i="21"/>
  <c r="AG70" i="21"/>
  <c r="AG54" i="21"/>
  <c r="AG37" i="21"/>
  <c r="AM55" i="21"/>
  <c r="AO17" i="21"/>
  <c r="AO23" i="21"/>
  <c r="AO33" i="21"/>
  <c r="AO40" i="21"/>
  <c r="AO49" i="21"/>
  <c r="AO54" i="21"/>
  <c r="AO60" i="21"/>
  <c r="AO65" i="21"/>
  <c r="AO70" i="21"/>
  <c r="AO76" i="21"/>
  <c r="AO81" i="21"/>
  <c r="AO86" i="21"/>
  <c r="AO92" i="21"/>
  <c r="AO97" i="21"/>
  <c r="AO102" i="21"/>
  <c r="AO108" i="21"/>
  <c r="AO113" i="21"/>
  <c r="AO118" i="21"/>
  <c r="AO124" i="21"/>
  <c r="AO129" i="21"/>
  <c r="AO134" i="21"/>
  <c r="AO140" i="21"/>
  <c r="AO145" i="21"/>
  <c r="AO150" i="21"/>
  <c r="AO156" i="21"/>
  <c r="AO161" i="21"/>
  <c r="AO166" i="21"/>
  <c r="AO172" i="21"/>
  <c r="AO177" i="21"/>
  <c r="AO182" i="21"/>
  <c r="AO188" i="21"/>
  <c r="AO193" i="21"/>
  <c r="AO198" i="21"/>
  <c r="AO204" i="21"/>
  <c r="AO209" i="21"/>
  <c r="AO214" i="21"/>
  <c r="BH7" i="40"/>
  <c r="AI17" i="21"/>
  <c r="AI16" i="21"/>
  <c r="AI24" i="21"/>
  <c r="AI35" i="21"/>
  <c r="AI41" i="21"/>
  <c r="AI46" i="21"/>
  <c r="AI52" i="21"/>
  <c r="AI57" i="21"/>
  <c r="AI62" i="21"/>
  <c r="AI68" i="21"/>
  <c r="AI73" i="21"/>
  <c r="AI78" i="21"/>
  <c r="AI84" i="21"/>
  <c r="AI89" i="21"/>
  <c r="AI94" i="21"/>
  <c r="AI100" i="21"/>
  <c r="AI105" i="21"/>
  <c r="AI110" i="21"/>
  <c r="AI116" i="21"/>
  <c r="AI121" i="21"/>
  <c r="AI126" i="21"/>
  <c r="AI132" i="21"/>
  <c r="AI137" i="21"/>
  <c r="AI142" i="21"/>
  <c r="AI148" i="21"/>
  <c r="AI153" i="21"/>
  <c r="AI158" i="21"/>
  <c r="AI163" i="21"/>
  <c r="AI167" i="21"/>
  <c r="AO210" i="21"/>
  <c r="AO202" i="21"/>
  <c r="AO196" i="21"/>
  <c r="AO189" i="21"/>
  <c r="AO181" i="21"/>
  <c r="AO174" i="21"/>
  <c r="AO168" i="21"/>
  <c r="AO160" i="21"/>
  <c r="AO153" i="21"/>
  <c r="AO146" i="21"/>
  <c r="AO138" i="21"/>
  <c r="AO132" i="21"/>
  <c r="AO125" i="21"/>
  <c r="AO117" i="21"/>
  <c r="AO110" i="21"/>
  <c r="AO104" i="21"/>
  <c r="AO96" i="21"/>
  <c r="AO89" i="21"/>
  <c r="AO82" i="21"/>
  <c r="AO74" i="21"/>
  <c r="AO68" i="21"/>
  <c r="AO61" i="21"/>
  <c r="AO53" i="21"/>
  <c r="AO46" i="21"/>
  <c r="AO35" i="21"/>
  <c r="AO21" i="21"/>
  <c r="J29" i="7"/>
  <c r="K29" i="7"/>
  <c r="J32" i="7"/>
  <c r="L32" i="7" s="1"/>
  <c r="J33" i="7"/>
  <c r="L33" i="7"/>
  <c r="J36" i="7"/>
  <c r="L36" i="7" s="1"/>
  <c r="J37" i="7"/>
  <c r="L37" i="7"/>
  <c r="J40" i="7"/>
  <c r="L40" i="7"/>
  <c r="J41" i="7"/>
  <c r="L41" i="7" s="1"/>
  <c r="AC16" i="21"/>
  <c r="AC78" i="21"/>
  <c r="E9" i="19"/>
  <c r="BO9" i="19"/>
  <c r="E13" i="19"/>
  <c r="BO13" i="19" s="1"/>
  <c r="E17" i="19"/>
  <c r="BO17" i="19"/>
  <c r="E25" i="19"/>
  <c r="BO25" i="19"/>
  <c r="E28" i="19"/>
  <c r="BO28" i="19" s="1"/>
  <c r="E32" i="19"/>
  <c r="BO32" i="19"/>
  <c r="M7" i="39"/>
  <c r="M22" i="39"/>
  <c r="M28" i="39"/>
  <c r="G7" i="40"/>
  <c r="G11" i="40"/>
  <c r="J11" i="39" s="1"/>
  <c r="G22" i="40"/>
  <c r="J22" i="39" s="1"/>
  <c r="AC206" i="21"/>
  <c r="AC142" i="21"/>
  <c r="L22" i="41"/>
  <c r="K49" i="7"/>
  <c r="T38" i="34"/>
  <c r="M5" i="39"/>
  <c r="G5" i="40"/>
  <c r="J5" i="39"/>
  <c r="E17" i="42" a="1"/>
  <c r="E17" i="42"/>
  <c r="E17" i="51" a="1"/>
  <c r="E17" i="51" s="1"/>
  <c r="F17" i="51" s="1"/>
  <c r="E17" i="52" a="1"/>
  <c r="E17" i="52" s="1"/>
  <c r="F17" i="52" s="1"/>
  <c r="E17" i="50" a="1"/>
  <c r="E17" i="50" s="1"/>
  <c r="F17" i="50" s="1"/>
  <c r="E17" i="43" a="1"/>
  <c r="E17" i="43" s="1"/>
  <c r="F17" i="43" s="1"/>
  <c r="E17" i="46" a="1"/>
  <c r="E17" i="46" s="1"/>
  <c r="F17" i="46" s="1"/>
  <c r="E17" i="44" a="1"/>
  <c r="E17" i="44" s="1"/>
  <c r="F17" i="44" s="1"/>
  <c r="E17" i="41" a="1"/>
  <c r="E17" i="41" s="1"/>
  <c r="F17" i="41" s="1"/>
  <c r="T41" i="34"/>
  <c r="T33" i="34"/>
  <c r="T45" i="34"/>
  <c r="T25" i="34"/>
  <c r="O32" i="34"/>
  <c r="T48" i="34"/>
  <c r="T44" i="34"/>
  <c r="T36" i="34"/>
  <c r="H88" i="35"/>
  <c r="G89" i="35"/>
  <c r="I94" i="35"/>
  <c r="F93" i="35"/>
  <c r="G91" i="35"/>
  <c r="F94" i="35"/>
  <c r="I88" i="35"/>
  <c r="I90" i="35"/>
  <c r="I93" i="35"/>
  <c r="F89" i="35"/>
  <c r="O23" i="34"/>
  <c r="C15" i="35" s="1"/>
  <c r="L15" i="35" s="1"/>
  <c r="N15" i="34"/>
  <c r="P20" i="34"/>
  <c r="AE21" i="21"/>
  <c r="P21" i="21"/>
  <c r="AE24" i="21"/>
  <c r="AC24" i="21"/>
  <c r="AI40" i="21"/>
  <c r="P40" i="21"/>
  <c r="AO45" i="21"/>
  <c r="P45" i="21"/>
  <c r="AC45" i="21"/>
  <c r="P20" i="21"/>
  <c r="AC20" i="21"/>
  <c r="AI33" i="21"/>
  <c r="P33" i="21"/>
  <c r="AK41" i="21"/>
  <c r="AC41" i="21"/>
  <c r="H10" i="20"/>
  <c r="K59" i="42" a="1"/>
  <c r="K59" i="42"/>
  <c r="L59" i="42"/>
  <c r="K59" i="43" a="1"/>
  <c r="K59" i="43" s="1"/>
  <c r="K59" i="44" a="1"/>
  <c r="K59" i="44" s="1"/>
  <c r="L59" i="44" s="1"/>
  <c r="K59" i="45" a="1"/>
  <c r="K59" i="45"/>
  <c r="L59" i="45" s="1"/>
  <c r="K59" i="46" a="1"/>
  <c r="K59" i="46" s="1"/>
  <c r="L59" i="46" s="1"/>
  <c r="K59" i="47" a="1"/>
  <c r="K59" i="47" s="1"/>
  <c r="L59" i="47" s="1"/>
  <c r="K59" i="48" a="1"/>
  <c r="K59" i="48"/>
  <c r="L59" i="48" s="1"/>
  <c r="K59" i="49" a="1"/>
  <c r="K59" i="49"/>
  <c r="L59" i="49" s="1"/>
  <c r="K59" i="50" a="1"/>
  <c r="K59" i="50" s="1"/>
  <c r="L59" i="50" s="1"/>
  <c r="K59" i="51" a="1"/>
  <c r="K59" i="51" s="1"/>
  <c r="L59" i="51" s="1"/>
  <c r="K59" i="52" a="1"/>
  <c r="K59" i="52"/>
  <c r="L59" i="52" s="1"/>
  <c r="E14" i="42" a="1"/>
  <c r="E14" i="42" s="1"/>
  <c r="F14" i="42" s="1"/>
  <c r="E14" i="46" a="1"/>
  <c r="E14" i="46" s="1"/>
  <c r="F14" i="46" s="1"/>
  <c r="E14" i="50" a="1"/>
  <c r="E14" i="50" s="1"/>
  <c r="F14" i="50" s="1"/>
  <c r="K14" i="43" a="1"/>
  <c r="K14" i="43" s="1"/>
  <c r="L14" i="43" s="1"/>
  <c r="K14" i="44" a="1"/>
  <c r="K14" i="44" s="1"/>
  <c r="L14" i="44" s="1"/>
  <c r="K14" i="45" a="1"/>
  <c r="K14" i="45" s="1"/>
  <c r="L14" i="45"/>
  <c r="K14" i="46" a="1"/>
  <c r="K14" i="46" s="1"/>
  <c r="L14" i="46" s="1"/>
  <c r="K14" i="47" a="1"/>
  <c r="K14" i="47" s="1"/>
  <c r="L14" i="47" s="1"/>
  <c r="K14" i="48" a="1"/>
  <c r="K14" i="48" s="1"/>
  <c r="L14" i="48" s="1"/>
  <c r="K14" i="49" a="1"/>
  <c r="K14" i="49" s="1"/>
  <c r="L14" i="49" s="1"/>
  <c r="K14" i="50" a="1"/>
  <c r="K14" i="50" s="1"/>
  <c r="L14" i="50" s="1"/>
  <c r="K14" i="51" a="1"/>
  <c r="K14" i="51" s="1"/>
  <c r="L14" i="51" s="1"/>
  <c r="K14" i="52" a="1"/>
  <c r="K14" i="52" s="1"/>
  <c r="L14" i="52" s="1"/>
  <c r="K17" i="45" a="1"/>
  <c r="K17" i="45" s="1"/>
  <c r="L17" i="45" s="1"/>
  <c r="K17" i="49" a="1"/>
  <c r="K17" i="49" s="1"/>
  <c r="L17" i="49" s="1"/>
  <c r="E25" i="42" a="1"/>
  <c r="E25" i="42" s="1"/>
  <c r="F25" i="42" s="1"/>
  <c r="E25" i="43" a="1"/>
  <c r="E25" i="43" s="1"/>
  <c r="F25" i="43" s="1"/>
  <c r="E25" i="44" a="1"/>
  <c r="E25" i="44" s="1"/>
  <c r="F25" i="44" s="1"/>
  <c r="E25" i="45" a="1"/>
  <c r="E25" i="45" s="1"/>
  <c r="F25" i="45" s="1"/>
  <c r="E25" i="46" a="1"/>
  <c r="E25" i="46" s="1"/>
  <c r="F25" i="46" s="1"/>
  <c r="E25" i="47" a="1"/>
  <c r="E25" i="47" s="1"/>
  <c r="F25" i="47" s="1"/>
  <c r="E25" i="48" a="1"/>
  <c r="E25" i="48"/>
  <c r="F25" i="48" s="1"/>
  <c r="E25" i="49" a="1"/>
  <c r="E25" i="49" s="1"/>
  <c r="F25" i="49" s="1"/>
  <c r="E25" i="50" a="1"/>
  <c r="E25" i="50" s="1"/>
  <c r="F25" i="50" s="1"/>
  <c r="E25" i="51" a="1"/>
  <c r="E25" i="51" s="1"/>
  <c r="F25" i="51" s="1"/>
  <c r="E25" i="52" a="1"/>
  <c r="E25" i="52" s="1"/>
  <c r="F25" i="52" s="1"/>
  <c r="K23" i="42" a="1"/>
  <c r="K23" i="42" s="1"/>
  <c r="L23" i="42" s="1"/>
  <c r="K23" i="43" a="1"/>
  <c r="K23" i="43" s="1"/>
  <c r="L23" i="43" s="1"/>
  <c r="K23" i="44" a="1"/>
  <c r="K23" i="44" s="1"/>
  <c r="L23" i="44" s="1"/>
  <c r="K23" i="45" a="1"/>
  <c r="K23" i="45" s="1"/>
  <c r="L23" i="45" s="1"/>
  <c r="K23" i="46" a="1"/>
  <c r="K23" i="46"/>
  <c r="L23" i="46" s="1"/>
  <c r="K23" i="47" a="1"/>
  <c r="K23" i="47" s="1"/>
  <c r="L23" i="47" s="1"/>
  <c r="K23" i="48" a="1"/>
  <c r="K23" i="48" s="1"/>
  <c r="L23" i="48" s="1"/>
  <c r="K23" i="49" a="1"/>
  <c r="K23" i="49" s="1"/>
  <c r="L23" i="49" s="1"/>
  <c r="K23" i="50" a="1"/>
  <c r="K23" i="50" s="1"/>
  <c r="L23" i="50" s="1"/>
  <c r="K23" i="51" a="1"/>
  <c r="K23" i="51" s="1"/>
  <c r="L23" i="51" s="1"/>
  <c r="K23" i="52" a="1"/>
  <c r="K23" i="52" s="1"/>
  <c r="L23" i="52" s="1"/>
  <c r="K25" i="42" a="1"/>
  <c r="K25" i="42" s="1"/>
  <c r="L25" i="42"/>
  <c r="K25" i="45" a="1"/>
  <c r="K25" i="45" s="1"/>
  <c r="L25" i="45" s="1"/>
  <c r="K25" i="46" a="1"/>
  <c r="K25" i="46" s="1"/>
  <c r="L25" i="46" s="1"/>
  <c r="K25" i="49" a="1"/>
  <c r="K25" i="49" s="1"/>
  <c r="L25" i="49" s="1"/>
  <c r="K25" i="50" a="1"/>
  <c r="K25" i="50" s="1"/>
  <c r="L25" i="50" s="1"/>
  <c r="E32" i="42" a="1"/>
  <c r="E32" i="42"/>
  <c r="F32" i="42" s="1"/>
  <c r="E32" i="43" a="1"/>
  <c r="E32" i="43" s="1"/>
  <c r="F32" i="43" s="1"/>
  <c r="E32" i="44" a="1"/>
  <c r="E32" i="44" s="1"/>
  <c r="F32" i="44" s="1"/>
  <c r="E32" i="45" a="1"/>
  <c r="E32" i="45"/>
  <c r="F32" i="45" s="1"/>
  <c r="E32" i="46" a="1"/>
  <c r="E32" i="46" s="1"/>
  <c r="F32" i="46" s="1"/>
  <c r="E32" i="47" a="1"/>
  <c r="E32" i="47" s="1"/>
  <c r="E32" i="48" a="1"/>
  <c r="E32" i="48" s="1"/>
  <c r="F32" i="48" s="1"/>
  <c r="E32" i="49" a="1"/>
  <c r="E32" i="49" s="1"/>
  <c r="F32" i="49" s="1"/>
  <c r="E32" i="50" a="1"/>
  <c r="E32" i="50" s="1"/>
  <c r="F32" i="50" s="1"/>
  <c r="E32" i="51" a="1"/>
  <c r="E32" i="51"/>
  <c r="F32" i="51" s="1"/>
  <c r="E32" i="52" a="1"/>
  <c r="E32" i="52" s="1"/>
  <c r="F32" i="52" s="1"/>
  <c r="E33" i="42" a="1"/>
  <c r="E33" i="42" s="1"/>
  <c r="F33" i="42" s="1"/>
  <c r="E33" i="43" a="1"/>
  <c r="E33" i="43"/>
  <c r="F33" i="43" s="1"/>
  <c r="E33" i="44" a="1"/>
  <c r="E33" i="44" s="1"/>
  <c r="F33" i="44" s="1"/>
  <c r="E33" i="45" a="1"/>
  <c r="E33" i="45"/>
  <c r="F33" i="45" s="1"/>
  <c r="E33" i="46" a="1"/>
  <c r="E33" i="46"/>
  <c r="F33" i="46" s="1"/>
  <c r="E33" i="47" a="1"/>
  <c r="E33" i="47" s="1"/>
  <c r="F33" i="47" s="1"/>
  <c r="E33" i="48" a="1"/>
  <c r="E33" i="48" s="1"/>
  <c r="F33" i="48" s="1"/>
  <c r="E33" i="49" a="1"/>
  <c r="E33" i="49" s="1"/>
  <c r="F33" i="49" s="1"/>
  <c r="E33" i="50" a="1"/>
  <c r="E33" i="50" s="1"/>
  <c r="F33" i="50" s="1"/>
  <c r="E33" i="51" a="1"/>
  <c r="E33" i="51" s="1"/>
  <c r="F33" i="51" s="1"/>
  <c r="E33" i="52" a="1"/>
  <c r="E33" i="52"/>
  <c r="F33" i="52" s="1"/>
  <c r="C28" i="35"/>
  <c r="E35" i="42" a="1"/>
  <c r="E35" i="42" s="1"/>
  <c r="F35" i="42" s="1"/>
  <c r="E35" i="43" a="1"/>
  <c r="E35" i="43" s="1"/>
  <c r="F35" i="43" s="1"/>
  <c r="E35" i="44" a="1"/>
  <c r="E35" i="44"/>
  <c r="F35" i="44" s="1"/>
  <c r="E35" i="45" a="1"/>
  <c r="E35" i="45"/>
  <c r="F35" i="45" s="1"/>
  <c r="E35" i="46" a="1"/>
  <c r="E35" i="46" s="1"/>
  <c r="F35" i="46" s="1"/>
  <c r="E35" i="47" a="1"/>
  <c r="E35" i="47" s="1"/>
  <c r="F35" i="47" s="1"/>
  <c r="E35" i="48" a="1"/>
  <c r="E35" i="48"/>
  <c r="F35" i="48" s="1"/>
  <c r="E35" i="49" a="1"/>
  <c r="E35" i="49"/>
  <c r="F35" i="49" s="1"/>
  <c r="E35" i="50" a="1"/>
  <c r="E35" i="50" s="1"/>
  <c r="F35" i="50" s="1"/>
  <c r="E35" i="51" a="1"/>
  <c r="E35" i="51" s="1"/>
  <c r="F35" i="51" s="1"/>
  <c r="E35" i="52" a="1"/>
  <c r="E35" i="52" s="1"/>
  <c r="F35" i="52" s="1"/>
  <c r="K34" i="42" a="1"/>
  <c r="K34" i="42" s="1"/>
  <c r="L34" i="42" s="1"/>
  <c r="K34" i="43" a="1"/>
  <c r="K34" i="43" s="1"/>
  <c r="L34" i="43" s="1"/>
  <c r="K34" i="44" a="1"/>
  <c r="K34" i="44" s="1"/>
  <c r="L34" i="44" s="1"/>
  <c r="K34" i="45" a="1"/>
  <c r="K34" i="45" s="1"/>
  <c r="L34" i="45" s="1"/>
  <c r="K34" i="46" a="1"/>
  <c r="K34" i="46" s="1"/>
  <c r="L34" i="46" s="1"/>
  <c r="K34" i="47" a="1"/>
  <c r="K34" i="47" s="1"/>
  <c r="L34" i="47" s="1"/>
  <c r="K34" i="48" a="1"/>
  <c r="K34" i="48" s="1"/>
  <c r="L34" i="48" s="1"/>
  <c r="K34" i="49" a="1"/>
  <c r="K34" i="49" s="1"/>
  <c r="L34" i="49" s="1"/>
  <c r="K34" i="50" a="1"/>
  <c r="K34" i="50" s="1"/>
  <c r="L34" i="50" s="1"/>
  <c r="K34" i="51" a="1"/>
  <c r="K34" i="51" s="1"/>
  <c r="L34" i="51" s="1"/>
  <c r="K34" i="52" a="1"/>
  <c r="K34" i="52" s="1"/>
  <c r="L34" i="52" s="1"/>
  <c r="K35" i="42" a="1"/>
  <c r="K35" i="42"/>
  <c r="L35" i="42" s="1"/>
  <c r="K35" i="43" a="1"/>
  <c r="K35" i="43" s="1"/>
  <c r="L35" i="43" s="1"/>
  <c r="K35" i="44" a="1"/>
  <c r="K35" i="44" s="1"/>
  <c r="L35" i="44" s="1"/>
  <c r="K35" i="45" a="1"/>
  <c r="K35" i="45" s="1"/>
  <c r="L35" i="45" s="1"/>
  <c r="K35" i="46" a="1"/>
  <c r="K35" i="46"/>
  <c r="L35" i="46" s="1"/>
  <c r="K35" i="47" a="1"/>
  <c r="K35" i="47" s="1"/>
  <c r="L35" i="47" s="1"/>
  <c r="K35" i="48" a="1"/>
  <c r="K35" i="48" s="1"/>
  <c r="L35" i="48" s="1"/>
  <c r="K35" i="49" a="1"/>
  <c r="K35" i="49" s="1"/>
  <c r="L35" i="49" s="1"/>
  <c r="K35" i="50" a="1"/>
  <c r="K35" i="50" s="1"/>
  <c r="L35" i="50" s="1"/>
  <c r="K35" i="51" a="1"/>
  <c r="K35" i="51" s="1"/>
  <c r="L35" i="51" s="1"/>
  <c r="K35" i="52" a="1"/>
  <c r="K35" i="52" s="1"/>
  <c r="L35" i="52" s="1"/>
  <c r="E41" i="42" a="1"/>
  <c r="E41" i="42" s="1"/>
  <c r="F41" i="42" s="1"/>
  <c r="E41" i="43" a="1"/>
  <c r="E41" i="43" s="1"/>
  <c r="F41" i="43" s="1"/>
  <c r="E41" i="44" a="1"/>
  <c r="E41" i="44" s="1"/>
  <c r="F41" i="44" s="1"/>
  <c r="E41" i="45" a="1"/>
  <c r="E41" i="45" s="1"/>
  <c r="F41" i="45" s="1"/>
  <c r="E41" i="46" a="1"/>
  <c r="E41" i="46" s="1"/>
  <c r="F41" i="46" s="1"/>
  <c r="E41" i="47" a="1"/>
  <c r="E41" i="47"/>
  <c r="F41" i="47" s="1"/>
  <c r="E41" i="48" a="1"/>
  <c r="E41" i="48" s="1"/>
  <c r="F41" i="48" s="1"/>
  <c r="E41" i="49" a="1"/>
  <c r="E41" i="49" s="1"/>
  <c r="F41" i="49" s="1"/>
  <c r="E41" i="50" a="1"/>
  <c r="E41" i="50" s="1"/>
  <c r="F41" i="50" s="1"/>
  <c r="E41" i="51" a="1"/>
  <c r="E41" i="51"/>
  <c r="F41" i="51" s="1"/>
  <c r="E41" i="52" a="1"/>
  <c r="E41" i="52" s="1"/>
  <c r="F41" i="52" s="1"/>
  <c r="C34" i="35"/>
  <c r="E44" i="42" a="1"/>
  <c r="E44" i="42" s="1"/>
  <c r="F44" i="42"/>
  <c r="E44" i="43" a="1"/>
  <c r="E44" i="43" s="1"/>
  <c r="F44" i="43" s="1"/>
  <c r="E44" i="44" a="1"/>
  <c r="E44" i="44" s="1"/>
  <c r="F44" i="44" s="1"/>
  <c r="E44" i="45" a="1"/>
  <c r="E44" i="45" s="1"/>
  <c r="F44" i="45" s="1"/>
  <c r="E44" i="46" a="1"/>
  <c r="E44" i="46" s="1"/>
  <c r="F44" i="46" s="1"/>
  <c r="E44" i="47" a="1"/>
  <c r="E44" i="47" s="1"/>
  <c r="F44" i="47" s="1"/>
  <c r="E44" i="48" a="1"/>
  <c r="E44" i="48" s="1"/>
  <c r="F44" i="48" s="1"/>
  <c r="E44" i="49" a="1"/>
  <c r="E44" i="49" s="1"/>
  <c r="F44" i="49" s="1"/>
  <c r="E44" i="50" a="1"/>
  <c r="E44" i="50" s="1"/>
  <c r="F44" i="50"/>
  <c r="E44" i="51" a="1"/>
  <c r="E44" i="51" s="1"/>
  <c r="F44" i="51" s="1"/>
  <c r="E44" i="52" a="1"/>
  <c r="E44" i="52" s="1"/>
  <c r="F44" i="52" s="1"/>
  <c r="C39" i="35"/>
  <c r="L39" i="35" s="1"/>
  <c r="K43" i="42" a="1"/>
  <c r="K43" i="42" s="1"/>
  <c r="L43" i="42" s="1"/>
  <c r="K43" i="43" a="1"/>
  <c r="K43" i="43"/>
  <c r="L43" i="43" s="1"/>
  <c r="K43" i="44" a="1"/>
  <c r="K43" i="44" s="1"/>
  <c r="L43" i="44" s="1"/>
  <c r="K43" i="45" a="1"/>
  <c r="K43" i="45"/>
  <c r="L43" i="45" s="1"/>
  <c r="K43" i="46" a="1"/>
  <c r="K43" i="46" s="1"/>
  <c r="L43" i="46" s="1"/>
  <c r="K43" i="47" a="1"/>
  <c r="K43" i="47" s="1"/>
  <c r="L43" i="47" s="1"/>
  <c r="K43" i="48" a="1"/>
  <c r="K43" i="48" s="1"/>
  <c r="L43" i="48" s="1"/>
  <c r="K43" i="49" a="1"/>
  <c r="K43" i="49" s="1"/>
  <c r="L43" i="49" s="1"/>
  <c r="K43" i="50" a="1"/>
  <c r="K43" i="50" s="1"/>
  <c r="L43" i="50" s="1"/>
  <c r="K43" i="51" a="1"/>
  <c r="K43" i="51"/>
  <c r="L43" i="51" s="1"/>
  <c r="K43" i="52" a="1"/>
  <c r="K43" i="52" s="1"/>
  <c r="L43" i="52" s="1"/>
  <c r="E50" i="42" a="1"/>
  <c r="E50" i="42" s="1"/>
  <c r="F50" i="42" s="1"/>
  <c r="E50" i="43" a="1"/>
  <c r="E50" i="43"/>
  <c r="F50" i="43" s="1"/>
  <c r="E50" i="44" a="1"/>
  <c r="E50" i="44"/>
  <c r="F50" i="44" s="1"/>
  <c r="E50" i="45" a="1"/>
  <c r="E50" i="45"/>
  <c r="F50" i="45" s="1"/>
  <c r="E50" i="46" a="1"/>
  <c r="E50" i="46"/>
  <c r="F50" i="46" s="1"/>
  <c r="E50" i="47" a="1"/>
  <c r="E50" i="47" s="1"/>
  <c r="F50" i="47" s="1"/>
  <c r="E50" i="48" a="1"/>
  <c r="E50" i="48" s="1"/>
  <c r="F50" i="48" s="1"/>
  <c r="E50" i="49" a="1"/>
  <c r="E50" i="49" s="1"/>
  <c r="F50" i="49" s="1"/>
  <c r="E50" i="50" a="1"/>
  <c r="E50" i="50" s="1"/>
  <c r="F50" i="50" s="1"/>
  <c r="E50" i="51" a="1"/>
  <c r="E50" i="51" s="1"/>
  <c r="F50" i="51" s="1"/>
  <c r="E50" i="52" a="1"/>
  <c r="E50" i="52"/>
  <c r="F50" i="52" s="1"/>
  <c r="E51" i="44" a="1"/>
  <c r="E51" i="44" s="1"/>
  <c r="F51" i="44" s="1"/>
  <c r="E51" i="48" a="1"/>
  <c r="E51" i="48" s="1"/>
  <c r="F51" i="48" s="1"/>
  <c r="E51" i="49" a="1"/>
  <c r="E51" i="49" s="1"/>
  <c r="F51" i="49" s="1"/>
  <c r="E53" i="42" a="1"/>
  <c r="E53" i="42" s="1"/>
  <c r="F53" i="42" s="1"/>
  <c r="E53" i="43" a="1"/>
  <c r="E53" i="43" s="1"/>
  <c r="F53" i="43" s="1"/>
  <c r="E53" i="44" a="1"/>
  <c r="E53" i="44"/>
  <c r="F53" i="44" s="1"/>
  <c r="E53" i="45" a="1"/>
  <c r="E53" i="45" s="1"/>
  <c r="F53" i="45" s="1"/>
  <c r="E53" i="46" a="1"/>
  <c r="E53" i="46" s="1"/>
  <c r="F53" i="46" s="1"/>
  <c r="E53" i="47" a="1"/>
  <c r="E53" i="47" s="1"/>
  <c r="F53" i="47" s="1"/>
  <c r="E53" i="48" a="1"/>
  <c r="E53" i="48" s="1"/>
  <c r="F53" i="48" s="1"/>
  <c r="E53" i="49" a="1"/>
  <c r="E53" i="49" s="1"/>
  <c r="F53" i="49" s="1"/>
  <c r="E53" i="50" a="1"/>
  <c r="E53" i="50" s="1"/>
  <c r="F53" i="50" s="1"/>
  <c r="E53" i="51" a="1"/>
  <c r="E53" i="51" s="1"/>
  <c r="F53" i="51" s="1"/>
  <c r="E53" i="52" a="1"/>
  <c r="E53" i="52" s="1"/>
  <c r="F53" i="52" s="1"/>
  <c r="K51" i="42" a="1"/>
  <c r="K51" i="42" s="1"/>
  <c r="L51" i="42" s="1"/>
  <c r="K51" i="43" a="1"/>
  <c r="K51" i="43" s="1"/>
  <c r="L51" i="43" s="1"/>
  <c r="K51" i="44" a="1"/>
  <c r="K51" i="44" s="1"/>
  <c r="L51" i="44" s="1"/>
  <c r="K51" i="45" a="1"/>
  <c r="K51" i="45" s="1"/>
  <c r="L51" i="45" s="1"/>
  <c r="K51" i="46" a="1"/>
  <c r="K51" i="46" s="1"/>
  <c r="L51" i="46" s="1"/>
  <c r="K51" i="47" a="1"/>
  <c r="K51" i="47" s="1"/>
  <c r="L51" i="47" s="1"/>
  <c r="K51" i="48" a="1"/>
  <c r="K51" i="48" s="1"/>
  <c r="L51" i="48" s="1"/>
  <c r="K51" i="49" a="1"/>
  <c r="K51" i="49"/>
  <c r="L51" i="49" s="1"/>
  <c r="K51" i="50" a="1"/>
  <c r="K51" i="50" s="1"/>
  <c r="L51" i="50" s="1"/>
  <c r="K51" i="51" a="1"/>
  <c r="K51" i="51" s="1"/>
  <c r="L51" i="51" s="1"/>
  <c r="K51" i="52" a="1"/>
  <c r="K51" i="52" s="1"/>
  <c r="L51" i="52"/>
  <c r="K52" i="42" a="1"/>
  <c r="K52" i="42"/>
  <c r="L52" i="42" s="1"/>
  <c r="K52" i="43" a="1"/>
  <c r="K52" i="43" s="1"/>
  <c r="L52" i="43" s="1"/>
  <c r="K52" i="44" a="1"/>
  <c r="K52" i="44" s="1"/>
  <c r="L52" i="44" s="1"/>
  <c r="K52" i="45" a="1"/>
  <c r="K52" i="45" s="1"/>
  <c r="L52" i="45" s="1"/>
  <c r="K52" i="46" a="1"/>
  <c r="K52" i="46" s="1"/>
  <c r="L52" i="46" s="1"/>
  <c r="K52" i="47" a="1"/>
  <c r="K52" i="47" s="1"/>
  <c r="L52" i="47" s="1"/>
  <c r="K52" i="48" a="1"/>
  <c r="K52" i="48" s="1"/>
  <c r="L52" i="48" s="1"/>
  <c r="K52" i="49" a="1"/>
  <c r="K52" i="49" s="1"/>
  <c r="L52" i="49" s="1"/>
  <c r="K52" i="50" a="1"/>
  <c r="K52" i="50" s="1"/>
  <c r="L52" i="50" s="1"/>
  <c r="K52" i="51" a="1"/>
  <c r="K52" i="51" s="1"/>
  <c r="L52" i="51" s="1"/>
  <c r="K52" i="52" a="1"/>
  <c r="K52" i="52"/>
  <c r="L52" i="52"/>
  <c r="K53" i="42" a="1"/>
  <c r="K53" i="42" s="1"/>
  <c r="L53" i="42"/>
  <c r="K53" i="43" a="1"/>
  <c r="K53" i="43"/>
  <c r="L53" i="43" s="1"/>
  <c r="K53" i="44" a="1"/>
  <c r="K53" i="44" s="1"/>
  <c r="L53" i="44" s="1"/>
  <c r="K53" i="45" a="1"/>
  <c r="K53" i="45" s="1"/>
  <c r="L53" i="45" s="1"/>
  <c r="K53" i="46" a="1"/>
  <c r="K53" i="46" s="1"/>
  <c r="L53" i="46" s="1"/>
  <c r="K53" i="47" a="1"/>
  <c r="K53" i="47" s="1"/>
  <c r="L53" i="47" s="1"/>
  <c r="K53" i="48" a="1"/>
  <c r="K53" i="48" s="1"/>
  <c r="L53" i="48" s="1"/>
  <c r="K53" i="49" a="1"/>
  <c r="K53" i="49" s="1"/>
  <c r="L53" i="49" s="1"/>
  <c r="K53" i="50" a="1"/>
  <c r="K53" i="50" s="1"/>
  <c r="L53" i="50" s="1"/>
  <c r="K53" i="51" a="1"/>
  <c r="K53" i="51" s="1"/>
  <c r="L53" i="51" s="1"/>
  <c r="K53" i="52" a="1"/>
  <c r="K53" i="52" s="1"/>
  <c r="L53" i="52" s="1"/>
  <c r="C48" i="35"/>
  <c r="E59" i="42" a="1"/>
  <c r="E59" i="42" s="1"/>
  <c r="F59" i="42" s="1"/>
  <c r="E59" i="43" a="1"/>
  <c r="E59" i="43"/>
  <c r="F59" i="43" s="1"/>
  <c r="E59" i="44" a="1"/>
  <c r="E59" i="44" s="1"/>
  <c r="F59" i="44" s="1"/>
  <c r="E59" i="45" a="1"/>
  <c r="E59" i="45" s="1"/>
  <c r="F59" i="45" s="1"/>
  <c r="E59" i="46" a="1"/>
  <c r="E59" i="46" s="1"/>
  <c r="F59" i="46" s="1"/>
  <c r="E59" i="47" a="1"/>
  <c r="E59" i="47"/>
  <c r="F59" i="47" s="1"/>
  <c r="E59" i="48" a="1"/>
  <c r="E59" i="48" s="1"/>
  <c r="F59" i="48" s="1"/>
  <c r="E59" i="49" a="1"/>
  <c r="E59" i="49" s="1"/>
  <c r="F59" i="49" s="1"/>
  <c r="E59" i="50" a="1"/>
  <c r="E59" i="50" s="1"/>
  <c r="F59" i="50" s="1"/>
  <c r="E59" i="51" a="1"/>
  <c r="E59" i="51"/>
  <c r="F59" i="51" s="1"/>
  <c r="E59" i="52" a="1"/>
  <c r="E59" i="52" s="1"/>
  <c r="F59" i="52" s="1"/>
  <c r="E60" i="42" a="1"/>
  <c r="E60" i="42" s="1"/>
  <c r="F60" i="42" s="1"/>
  <c r="E60" i="43" a="1"/>
  <c r="E60" i="43" s="1"/>
  <c r="F60" i="43" s="1"/>
  <c r="E60" i="45" a="1"/>
  <c r="E60" i="45" s="1"/>
  <c r="F60" i="45" s="1"/>
  <c r="E60" i="46" a="1"/>
  <c r="E60" i="46" s="1"/>
  <c r="F60" i="46" s="1"/>
  <c r="E60" i="47" a="1"/>
  <c r="E60" i="47"/>
  <c r="F60" i="47" s="1"/>
  <c r="E60" i="49" a="1"/>
  <c r="E60" i="49" s="1"/>
  <c r="F60" i="49" s="1"/>
  <c r="E60" i="50" a="1"/>
  <c r="E60" i="50"/>
  <c r="F60" i="50" s="1"/>
  <c r="E60" i="51" a="1"/>
  <c r="E60" i="51" s="1"/>
  <c r="F60" i="51" s="1"/>
  <c r="E60" i="52" a="1"/>
  <c r="E60" i="52" s="1"/>
  <c r="F60" i="52" s="1"/>
  <c r="E61" i="42" a="1"/>
  <c r="E61" i="42" s="1"/>
  <c r="F61" i="42" s="1"/>
  <c r="E61" i="43" a="1"/>
  <c r="E61" i="43" s="1"/>
  <c r="F61" i="43" s="1"/>
  <c r="E61" i="44" a="1"/>
  <c r="E61" i="44"/>
  <c r="F61" i="44" s="1"/>
  <c r="E61" i="45" a="1"/>
  <c r="E61" i="45" s="1"/>
  <c r="F61" i="45" s="1"/>
  <c r="E61" i="46" a="1"/>
  <c r="E61" i="46" s="1"/>
  <c r="F61" i="46" s="1"/>
  <c r="E61" i="47" a="1"/>
  <c r="E61" i="47" s="1"/>
  <c r="F61" i="47" s="1"/>
  <c r="E61" i="48" a="1"/>
  <c r="E61" i="48" s="1"/>
  <c r="F61" i="48" s="1"/>
  <c r="E61" i="49" a="1"/>
  <c r="E61" i="49" s="1"/>
  <c r="F61" i="49" s="1"/>
  <c r="E61" i="50" a="1"/>
  <c r="E61" i="50" s="1"/>
  <c r="F61" i="50" s="1"/>
  <c r="E61" i="51" a="1"/>
  <c r="E61" i="51" s="1"/>
  <c r="F61" i="51" s="1"/>
  <c r="E61" i="52" a="1"/>
  <c r="E61" i="52"/>
  <c r="F61" i="52" s="1"/>
  <c r="C53" i="35"/>
  <c r="E24" i="45" a="1"/>
  <c r="E24" i="45"/>
  <c r="F24" i="45" s="1"/>
  <c r="E24" i="49" a="1"/>
  <c r="E24" i="49"/>
  <c r="F24" i="49" s="1"/>
  <c r="E15" i="44" a="1"/>
  <c r="E15" i="44"/>
  <c r="F15" i="44" s="1"/>
  <c r="E15" i="48" a="1"/>
  <c r="E15" i="48" s="1"/>
  <c r="F15" i="48" s="1"/>
  <c r="E15" i="52" a="1"/>
  <c r="E15" i="52" s="1"/>
  <c r="F15" i="52" s="1"/>
  <c r="K15" i="43" a="1"/>
  <c r="K15" i="43" s="1"/>
  <c r="L15" i="43" s="1"/>
  <c r="K15" i="47" a="1"/>
  <c r="K15" i="47"/>
  <c r="L15" i="47" s="1"/>
  <c r="E34" i="42" a="1"/>
  <c r="E34" i="42" s="1"/>
  <c r="F34" i="42" s="1"/>
  <c r="E34" i="43" a="1"/>
  <c r="E34" i="43" s="1"/>
  <c r="F34" i="43" s="1"/>
  <c r="E34" i="44" a="1"/>
  <c r="E34" i="44"/>
  <c r="F34" i="44" s="1"/>
  <c r="E34" i="45" a="1"/>
  <c r="E34" i="45" s="1"/>
  <c r="F34" i="45" s="1"/>
  <c r="E34" i="46" a="1"/>
  <c r="E34" i="46" s="1"/>
  <c r="F34" i="46" s="1"/>
  <c r="E34" i="47" a="1"/>
  <c r="E34" i="47"/>
  <c r="F34" i="47" s="1"/>
  <c r="E34" i="48" a="1"/>
  <c r="E34" i="48"/>
  <c r="F34" i="48" s="1"/>
  <c r="E34" i="49" a="1"/>
  <c r="E34" i="49" s="1"/>
  <c r="F34" i="49" s="1"/>
  <c r="E34" i="50" a="1"/>
  <c r="E34" i="50" s="1"/>
  <c r="F34" i="50" s="1"/>
  <c r="E34" i="51" a="1"/>
  <c r="E34" i="51"/>
  <c r="F34" i="51" s="1"/>
  <c r="E34" i="52" a="1"/>
  <c r="E34" i="52" s="1"/>
  <c r="F34" i="52" s="1"/>
  <c r="K42" i="42" a="1"/>
  <c r="K42" i="42" s="1"/>
  <c r="L42" i="42" s="1"/>
  <c r="K42" i="43" a="1"/>
  <c r="K42" i="43" s="1"/>
  <c r="L42" i="43" s="1"/>
  <c r="K42" i="44" a="1"/>
  <c r="K42" i="44" s="1"/>
  <c r="L42" i="44" s="1"/>
  <c r="K42" i="45" a="1"/>
  <c r="K42" i="45" s="1"/>
  <c r="L42" i="45" s="1"/>
  <c r="K42" i="46" a="1"/>
  <c r="K42" i="46" s="1"/>
  <c r="L42" i="46" s="1"/>
  <c r="K42" i="47" a="1"/>
  <c r="K42" i="47" s="1"/>
  <c r="L42" i="47" s="1"/>
  <c r="K42" i="48" a="1"/>
  <c r="K42" i="48" s="1"/>
  <c r="L42" i="48" s="1"/>
  <c r="K42" i="49" a="1"/>
  <c r="K42" i="49" s="1"/>
  <c r="L42" i="49" s="1"/>
  <c r="K42" i="50" a="1"/>
  <c r="K42" i="50" s="1"/>
  <c r="L42" i="50" s="1"/>
  <c r="K42" i="51" a="1"/>
  <c r="K42" i="51" s="1"/>
  <c r="L42" i="51" s="1"/>
  <c r="K42" i="52" a="1"/>
  <c r="K42" i="52" s="1"/>
  <c r="L42" i="52"/>
  <c r="E43" i="42" a="1"/>
  <c r="E43" i="42" s="1"/>
  <c r="F43" i="42" s="1"/>
  <c r="E43" i="43" a="1"/>
  <c r="E43" i="43" s="1"/>
  <c r="F43" i="43" s="1"/>
  <c r="E43" i="44" a="1"/>
  <c r="E43" i="44" s="1"/>
  <c r="F43" i="44" s="1"/>
  <c r="E43" i="45" a="1"/>
  <c r="E43" i="45" s="1"/>
  <c r="F43" i="45" s="1"/>
  <c r="E43" i="46" a="1"/>
  <c r="E43" i="46"/>
  <c r="F43" i="46" s="1"/>
  <c r="E43" i="47" a="1"/>
  <c r="E43" i="47" s="1"/>
  <c r="F43" i="47" s="1"/>
  <c r="E43" i="48" a="1"/>
  <c r="E43" i="48" s="1"/>
  <c r="F43" i="48" s="1"/>
  <c r="E43" i="49" a="1"/>
  <c r="E43" i="49" s="1"/>
  <c r="F43" i="49" s="1"/>
  <c r="E43" i="50" a="1"/>
  <c r="E43" i="50" s="1"/>
  <c r="F43" i="50" s="1"/>
  <c r="E43" i="51" a="1"/>
  <c r="E43" i="51" s="1"/>
  <c r="F43" i="51" s="1"/>
  <c r="E43" i="52" a="1"/>
  <c r="E43" i="52" s="1"/>
  <c r="F43" i="52" s="1"/>
  <c r="K24" i="42" a="1"/>
  <c r="K24" i="42" s="1"/>
  <c r="L24" i="42" s="1"/>
  <c r="K24" i="43" a="1"/>
  <c r="K24" i="43" s="1"/>
  <c r="L24" i="43" s="1"/>
  <c r="K24" i="44" a="1"/>
  <c r="K24" i="44" s="1"/>
  <c r="L24" i="44" s="1"/>
  <c r="K24" i="45" a="1"/>
  <c r="K24" i="45" s="1"/>
  <c r="L24" i="45" s="1"/>
  <c r="K24" i="46" a="1"/>
  <c r="K24" i="46" s="1"/>
  <c r="L24" i="46" s="1"/>
  <c r="K24" i="47" a="1"/>
  <c r="K24" i="47"/>
  <c r="K24" i="48" a="1"/>
  <c r="K24" i="48" s="1"/>
  <c r="L24" i="48" s="1"/>
  <c r="K24" i="49" a="1"/>
  <c r="K24" i="49"/>
  <c r="L24" i="49" s="1"/>
  <c r="K24" i="50" a="1"/>
  <c r="K24" i="50" s="1"/>
  <c r="L24" i="50" s="1"/>
  <c r="K24" i="51" a="1"/>
  <c r="K24" i="51" s="1"/>
  <c r="L24" i="51" s="1"/>
  <c r="K24" i="52" a="1"/>
  <c r="K24" i="52" s="1"/>
  <c r="L24" i="52" s="1"/>
  <c r="K33" i="42" a="1"/>
  <c r="K33" i="42"/>
  <c r="L33" i="42" s="1"/>
  <c r="K33" i="43" a="1"/>
  <c r="K33" i="43" s="1"/>
  <c r="L33" i="43" s="1"/>
  <c r="K33" i="44" a="1"/>
  <c r="K33" i="44" s="1"/>
  <c r="L33" i="44" s="1"/>
  <c r="K33" i="45" a="1"/>
  <c r="K33" i="45" s="1"/>
  <c r="L33" i="45" s="1"/>
  <c r="K33" i="46" a="1"/>
  <c r="K33" i="46" s="1"/>
  <c r="L33" i="46" s="1"/>
  <c r="K33" i="47" a="1"/>
  <c r="K33" i="47" s="1"/>
  <c r="L33" i="47" s="1"/>
  <c r="K33" i="48" a="1"/>
  <c r="K33" i="48" s="1"/>
  <c r="L33" i="48" s="1"/>
  <c r="K33" i="49" a="1"/>
  <c r="K33" i="49" s="1"/>
  <c r="L33" i="49" s="1"/>
  <c r="K33" i="50" a="1"/>
  <c r="K33" i="50"/>
  <c r="L33" i="50" s="1"/>
  <c r="K33" i="51" a="1"/>
  <c r="K33" i="51" s="1"/>
  <c r="L33" i="51" s="1"/>
  <c r="K33" i="52" a="1"/>
  <c r="K33" i="52"/>
  <c r="L33" i="52" s="1"/>
  <c r="I12" i="39"/>
  <c r="E12" i="40"/>
  <c r="J31" i="7"/>
  <c r="E15" i="19"/>
  <c r="BO15" i="19"/>
  <c r="J38" i="7"/>
  <c r="L38" i="7"/>
  <c r="G92" i="35"/>
  <c r="F92" i="35"/>
  <c r="H5" i="40"/>
  <c r="K5" i="39"/>
  <c r="G9" i="40"/>
  <c r="E31" i="19"/>
  <c r="BO31" i="19" s="1"/>
  <c r="AC17" i="21"/>
  <c r="AC21" i="21"/>
  <c r="AC25" i="21"/>
  <c r="AC29" i="21"/>
  <c r="AC34" i="21"/>
  <c r="AC39" i="21"/>
  <c r="AC43" i="21"/>
  <c r="AC47" i="21"/>
  <c r="AC51" i="21"/>
  <c r="AC55" i="21"/>
  <c r="AC59" i="21"/>
  <c r="AC63" i="21"/>
  <c r="AC67" i="21"/>
  <c r="AC71" i="21"/>
  <c r="AC75" i="21"/>
  <c r="AC79" i="21"/>
  <c r="AC83" i="21"/>
  <c r="AC87" i="21"/>
  <c r="AC91" i="21"/>
  <c r="AC95" i="21"/>
  <c r="AC99" i="21"/>
  <c r="AC103" i="21"/>
  <c r="AC107" i="21"/>
  <c r="AC111" i="21"/>
  <c r="AC115" i="21"/>
  <c r="AC119" i="21"/>
  <c r="AC123" i="21"/>
  <c r="AC127" i="21"/>
  <c r="AC131" i="21"/>
  <c r="AC135" i="21"/>
  <c r="AC139" i="21"/>
  <c r="AC143" i="21"/>
  <c r="AC147" i="21"/>
  <c r="AC151" i="21"/>
  <c r="AC155" i="21"/>
  <c r="AC159" i="21"/>
  <c r="AC163" i="21"/>
  <c r="AC167" i="21"/>
  <c r="AC171" i="21"/>
  <c r="AC175" i="21"/>
  <c r="AC179" i="21"/>
  <c r="AC183" i="21"/>
  <c r="AC187" i="21"/>
  <c r="AC191" i="21"/>
  <c r="AC195" i="21"/>
  <c r="AC199" i="21"/>
  <c r="AC203" i="21"/>
  <c r="AC207" i="21"/>
  <c r="AC211" i="21"/>
  <c r="AC215" i="21"/>
  <c r="AC14" i="21"/>
  <c r="AB16" i="21" s="1"/>
  <c r="AB17" i="21" s="1"/>
  <c r="AC22" i="21"/>
  <c r="AC26" i="21"/>
  <c r="AC31" i="21"/>
  <c r="AC35" i="21"/>
  <c r="AC40" i="21"/>
  <c r="AC44" i="21"/>
  <c r="AC48" i="21"/>
  <c r="AC52" i="21"/>
  <c r="AC56" i="21"/>
  <c r="AC60" i="21"/>
  <c r="AC64" i="21"/>
  <c r="AC68" i="21"/>
  <c r="AC72" i="21"/>
  <c r="AC76" i="21"/>
  <c r="AC80" i="21"/>
  <c r="AC84" i="21"/>
  <c r="AC88" i="21"/>
  <c r="AC92" i="21"/>
  <c r="AC96" i="21"/>
  <c r="AC100" i="21"/>
  <c r="AC104" i="21"/>
  <c r="AC108" i="21"/>
  <c r="AC112" i="21"/>
  <c r="AC116" i="21"/>
  <c r="AC120" i="21"/>
  <c r="AC124" i="21"/>
  <c r="AC128" i="21"/>
  <c r="AC132" i="21"/>
  <c r="AC136" i="21"/>
  <c r="AC140" i="21"/>
  <c r="AC144" i="21"/>
  <c r="AC148" i="21"/>
  <c r="AC152" i="21"/>
  <c r="AC156" i="21"/>
  <c r="AC160" i="21"/>
  <c r="AC164" i="21"/>
  <c r="AC168" i="21"/>
  <c r="AC172" i="21"/>
  <c r="AC176" i="21"/>
  <c r="AC180" i="21"/>
  <c r="AC184" i="21"/>
  <c r="AC188" i="21"/>
  <c r="AC192" i="21"/>
  <c r="AC196" i="21"/>
  <c r="AC200" i="21"/>
  <c r="AC204" i="21"/>
  <c r="AC208" i="21"/>
  <c r="AC212" i="21"/>
  <c r="AC23" i="21"/>
  <c r="AC32" i="21"/>
  <c r="AC49" i="21"/>
  <c r="AC57" i="21"/>
  <c r="AC65" i="21"/>
  <c r="AC73" i="21"/>
  <c r="AC81" i="21"/>
  <c r="AC89" i="21"/>
  <c r="AC97" i="21"/>
  <c r="AC105" i="21"/>
  <c r="AC113" i="21"/>
  <c r="AC121" i="21"/>
  <c r="AC129" i="21"/>
  <c r="AC137" i="21"/>
  <c r="AC145" i="21"/>
  <c r="AC153" i="21"/>
  <c r="AC161" i="21"/>
  <c r="AC169" i="21"/>
  <c r="AC177" i="21"/>
  <c r="AC185" i="21"/>
  <c r="AC193" i="21"/>
  <c r="AC201" i="21"/>
  <c r="AC209" i="21"/>
  <c r="AC18" i="21"/>
  <c r="AC36" i="21"/>
  <c r="AC53" i="21"/>
  <c r="AC69" i="21"/>
  <c r="AC85" i="21"/>
  <c r="AC101" i="21"/>
  <c r="AC117" i="21"/>
  <c r="AC133" i="21"/>
  <c r="AC157" i="21"/>
  <c r="AC173" i="21"/>
  <c r="AC189" i="21"/>
  <c r="AC205" i="21"/>
  <c r="AC33" i="21"/>
  <c r="AC42" i="21"/>
  <c r="AC50" i="21"/>
  <c r="AC58" i="21"/>
  <c r="AC66" i="21"/>
  <c r="AC74" i="21"/>
  <c r="AC82" i="21"/>
  <c r="AC90" i="21"/>
  <c r="AC98" i="21"/>
  <c r="AC106" i="21"/>
  <c r="AC114" i="21"/>
  <c r="AC122" i="21"/>
  <c r="AC130" i="21"/>
  <c r="AC138" i="21"/>
  <c r="AC146" i="21"/>
  <c r="AC154" i="21"/>
  <c r="AC162" i="21"/>
  <c r="AC170" i="21"/>
  <c r="AC178" i="21"/>
  <c r="AC186" i="21"/>
  <c r="AC194" i="21"/>
  <c r="AC202" i="21"/>
  <c r="AC210" i="21"/>
  <c r="AC27" i="21"/>
  <c r="AC61" i="21"/>
  <c r="AC77" i="21"/>
  <c r="AC93" i="21"/>
  <c r="AC109" i="21"/>
  <c r="AC125" i="21"/>
  <c r="AC141" i="21"/>
  <c r="AC149" i="21"/>
  <c r="AC165" i="21"/>
  <c r="AC181" i="21"/>
  <c r="AC197" i="21"/>
  <c r="AC213" i="21"/>
  <c r="G16" i="40"/>
  <c r="G24" i="40"/>
  <c r="J24" i="39" s="1"/>
  <c r="G34" i="40"/>
  <c r="AC166" i="21"/>
  <c r="AC102" i="21"/>
  <c r="AC38" i="21"/>
  <c r="F21" i="7"/>
  <c r="E60" i="41" a="1"/>
  <c r="E60" i="41" s="1"/>
  <c r="F60" i="41" s="1"/>
  <c r="C40" i="35"/>
  <c r="C44" i="35"/>
  <c r="P52" i="34"/>
  <c r="C51" i="35"/>
  <c r="G88" i="35"/>
  <c r="F88" i="35"/>
  <c r="I89" i="35"/>
  <c r="H91" i="35"/>
  <c r="H92" i="35"/>
  <c r="G93" i="35"/>
  <c r="H94" i="35"/>
  <c r="G94" i="35"/>
  <c r="F91" i="35"/>
  <c r="I91" i="35"/>
  <c r="M9" i="39"/>
  <c r="M16" i="39"/>
  <c r="M24" i="39"/>
  <c r="M32" i="39"/>
  <c r="AC190" i="21"/>
  <c r="AC158" i="21"/>
  <c r="AC126" i="21"/>
  <c r="AC94" i="21"/>
  <c r="AC62" i="21"/>
  <c r="AC28" i="21"/>
  <c r="AK17" i="21"/>
  <c r="AK38" i="21"/>
  <c r="AK43" i="21"/>
  <c r="AK47" i="21"/>
  <c r="AK51" i="21"/>
  <c r="AK55" i="21"/>
  <c r="AK59" i="21"/>
  <c r="AK63" i="21"/>
  <c r="AK67" i="21"/>
  <c r="AK71" i="21"/>
  <c r="AK75" i="21"/>
  <c r="AK79" i="21"/>
  <c r="AK83" i="21"/>
  <c r="AK87" i="21"/>
  <c r="AK91" i="21"/>
  <c r="AK95" i="21"/>
  <c r="AK99" i="21"/>
  <c r="AK103" i="21"/>
  <c r="AK107" i="21"/>
  <c r="AK111" i="21"/>
  <c r="AK115" i="21"/>
  <c r="AK119" i="21"/>
  <c r="AK123" i="21"/>
  <c r="AK127" i="21"/>
  <c r="AK131" i="21"/>
  <c r="AK135" i="21"/>
  <c r="AK139" i="21"/>
  <c r="AK143" i="21"/>
  <c r="AK147" i="21"/>
  <c r="AK151" i="21"/>
  <c r="AK155" i="21"/>
  <c r="AK159" i="21"/>
  <c r="AK163" i="21"/>
  <c r="AK167" i="21"/>
  <c r="AK171" i="21"/>
  <c r="AK175" i="21"/>
  <c r="AK179" i="21"/>
  <c r="AK183" i="21"/>
  <c r="AK187" i="21"/>
  <c r="AK191" i="21"/>
  <c r="AK195" i="21"/>
  <c r="AK199" i="21"/>
  <c r="AK203" i="21"/>
  <c r="AK207" i="21"/>
  <c r="AK211" i="21"/>
  <c r="AK215" i="21"/>
  <c r="AK16" i="21"/>
  <c r="AJ16" i="21" s="1"/>
  <c r="AJ17" i="21" s="1"/>
  <c r="AK19" i="21"/>
  <c r="AK22" i="21"/>
  <c r="AK27" i="21"/>
  <c r="AK30" i="21"/>
  <c r="AK37" i="21"/>
  <c r="AK44" i="21"/>
  <c r="AK49" i="21"/>
  <c r="AK54" i="21"/>
  <c r="AK60" i="21"/>
  <c r="AK65" i="21"/>
  <c r="AK70" i="21"/>
  <c r="AK76" i="21"/>
  <c r="AK81" i="21"/>
  <c r="AK86" i="21"/>
  <c r="AK92" i="21"/>
  <c r="AK97" i="21"/>
  <c r="AK102" i="21"/>
  <c r="AK108" i="21"/>
  <c r="AK113" i="21"/>
  <c r="AK118" i="21"/>
  <c r="AK124" i="21"/>
  <c r="AK129" i="21"/>
  <c r="AK134" i="21"/>
  <c r="AK140" i="21"/>
  <c r="AK145" i="21"/>
  <c r="AK150" i="21"/>
  <c r="AK156" i="21"/>
  <c r="AK161" i="21"/>
  <c r="AK166" i="21"/>
  <c r="AK172" i="21"/>
  <c r="AK177" i="21"/>
  <c r="AK182" i="21"/>
  <c r="AK188" i="21"/>
  <c r="AK193" i="21"/>
  <c r="AK198" i="21"/>
  <c r="AK204" i="21"/>
  <c r="AK209" i="21"/>
  <c r="AK214" i="21"/>
  <c r="AK20" i="21"/>
  <c r="AK25" i="21"/>
  <c r="AK28" i="21"/>
  <c r="AK33" i="21"/>
  <c r="AK39" i="21"/>
  <c r="AK45" i="21"/>
  <c r="AK50" i="21"/>
  <c r="AK56" i="21"/>
  <c r="AK61" i="21"/>
  <c r="AK66" i="21"/>
  <c r="AK72" i="21"/>
  <c r="AK77" i="21"/>
  <c r="AK82" i="21"/>
  <c r="AK88" i="21"/>
  <c r="AK93" i="21"/>
  <c r="AK98" i="21"/>
  <c r="AK104" i="21"/>
  <c r="AK109" i="21"/>
  <c r="AK114" i="21"/>
  <c r="AK120" i="21"/>
  <c r="AK125" i="21"/>
  <c r="AK130" i="21"/>
  <c r="AK136" i="21"/>
  <c r="AK141" i="21"/>
  <c r="AK146" i="21"/>
  <c r="AK152" i="21"/>
  <c r="AK157" i="21"/>
  <c r="AK162" i="21"/>
  <c r="AK168" i="21"/>
  <c r="AK173" i="21"/>
  <c r="AK178" i="21"/>
  <c r="AK184" i="21"/>
  <c r="AK189" i="21"/>
  <c r="AK194" i="21"/>
  <c r="AK200" i="21"/>
  <c r="AK205" i="21"/>
  <c r="AK210" i="21"/>
  <c r="AK18" i="21"/>
  <c r="AJ18" i="21" s="1"/>
  <c r="AJ19" i="21" s="1"/>
  <c r="AJ20" i="21" s="1"/>
  <c r="AJ21" i="21" s="1"/>
  <c r="AJ22" i="21" s="1"/>
  <c r="AJ23" i="21" s="1"/>
  <c r="AJ24" i="21" s="1"/>
  <c r="AJ25" i="21" s="1"/>
  <c r="AJ26" i="21" s="1"/>
  <c r="AJ27" i="21" s="1"/>
  <c r="AJ28" i="21" s="1"/>
  <c r="AJ29" i="21" s="1"/>
  <c r="AJ30" i="21" s="1"/>
  <c r="AK23" i="21"/>
  <c r="AK35" i="21"/>
  <c r="AK46" i="21"/>
  <c r="AK57" i="21"/>
  <c r="AK68" i="21"/>
  <c r="AK78" i="21"/>
  <c r="AK89" i="21"/>
  <c r="AK100" i="21"/>
  <c r="AK110" i="21"/>
  <c r="AK121" i="21"/>
  <c r="AK132" i="21"/>
  <c r="AK142" i="21"/>
  <c r="AK153" i="21"/>
  <c r="AK164" i="21"/>
  <c r="AK174" i="21"/>
  <c r="AK185" i="21"/>
  <c r="AK196" i="21"/>
  <c r="AK206" i="21"/>
  <c r="AK24" i="21"/>
  <c r="AK29" i="21"/>
  <c r="AK36" i="21"/>
  <c r="AK48" i="21"/>
  <c r="AK58" i="21"/>
  <c r="AK69" i="21"/>
  <c r="AK80" i="21"/>
  <c r="AK90" i="21"/>
  <c r="AK101" i="21"/>
  <c r="AK112" i="21"/>
  <c r="AK122" i="21"/>
  <c r="AK133" i="21"/>
  <c r="AK144" i="21"/>
  <c r="AK154" i="21"/>
  <c r="AK165" i="21"/>
  <c r="AK176" i="21"/>
  <c r="AK186" i="21"/>
  <c r="AK197" i="21"/>
  <c r="AK208" i="21"/>
  <c r="AK14" i="21"/>
  <c r="AK42" i="21"/>
  <c r="AK64" i="21"/>
  <c r="AK85" i="21"/>
  <c r="AK106" i="21"/>
  <c r="AK128" i="21"/>
  <c r="AK149" i="21"/>
  <c r="AK170" i="21"/>
  <c r="AK192" i="21"/>
  <c r="AK213" i="21"/>
  <c r="AK31" i="21"/>
  <c r="AK52" i="21"/>
  <c r="AK73" i="21"/>
  <c r="AK94" i="21"/>
  <c r="AK116" i="21"/>
  <c r="AK137" i="21"/>
  <c r="AK158" i="21"/>
  <c r="AK180" i="21"/>
  <c r="AK201" i="21"/>
  <c r="AK21" i="21"/>
  <c r="AK53" i="21"/>
  <c r="AK96" i="21"/>
  <c r="AK138" i="21"/>
  <c r="AK181" i="21"/>
  <c r="AK74" i="21"/>
  <c r="AK117" i="21"/>
  <c r="AK202" i="21"/>
  <c r="AK26" i="21"/>
  <c r="AK62" i="21"/>
  <c r="AK105" i="21"/>
  <c r="AK148" i="21"/>
  <c r="AK190" i="21"/>
  <c r="AK32" i="21"/>
  <c r="AK160" i="21"/>
  <c r="J30" i="7"/>
  <c r="L30" i="7" s="1"/>
  <c r="L43" i="7" s="1"/>
  <c r="K30" i="7"/>
  <c r="J39" i="7"/>
  <c r="L39" i="7" s="1"/>
  <c r="H11" i="40"/>
  <c r="K11" i="39" s="1"/>
  <c r="E30" i="19"/>
  <c r="BO30" i="19"/>
  <c r="BO5" i="56"/>
  <c r="G90" i="35"/>
  <c r="F90" i="35"/>
  <c r="G18" i="40"/>
  <c r="G26" i="40"/>
  <c r="G32" i="40"/>
  <c r="AC198" i="21"/>
  <c r="AC134" i="21"/>
  <c r="AC70" i="21"/>
  <c r="E11" i="19"/>
  <c r="BO11" i="19" s="1"/>
  <c r="J34" i="7"/>
  <c r="L34" i="7"/>
  <c r="J35" i="7"/>
  <c r="L35" i="7" s="1"/>
  <c r="E19" i="19"/>
  <c r="BO19" i="19" s="1"/>
  <c r="J42" i="7"/>
  <c r="L42" i="7"/>
  <c r="E23" i="19"/>
  <c r="BO23" i="19" s="1"/>
  <c r="E26" i="19"/>
  <c r="BO26" i="19" s="1"/>
  <c r="E27" i="19"/>
  <c r="BO27" i="19"/>
  <c r="E34" i="19"/>
  <c r="BO34" i="19" s="1"/>
  <c r="E35" i="19"/>
  <c r="BO35" i="19" s="1"/>
  <c r="AC37" i="21"/>
  <c r="J223" i="21"/>
  <c r="J225" i="21"/>
  <c r="E8" i="19"/>
  <c r="BO8" i="19"/>
  <c r="E12" i="19"/>
  <c r="BO12" i="19" s="1"/>
  <c r="E16" i="19"/>
  <c r="BO16" i="19"/>
  <c r="E20" i="19"/>
  <c r="BO20" i="19"/>
  <c r="E24" i="19"/>
  <c r="BO24" i="19" s="1"/>
  <c r="E87" i="35"/>
  <c r="I87" i="35"/>
  <c r="J87" i="35" s="1"/>
  <c r="E88" i="35"/>
  <c r="H90" i="35"/>
  <c r="I92" i="35"/>
  <c r="M11" i="39"/>
  <c r="M18" i="39"/>
  <c r="M26" i="39"/>
  <c r="M34" i="39"/>
  <c r="AC214" i="21"/>
  <c r="AC182" i="21"/>
  <c r="AC150" i="21"/>
  <c r="AC118" i="21"/>
  <c r="AC86" i="21"/>
  <c r="AC54" i="21"/>
  <c r="AC19" i="21"/>
  <c r="AC30" i="21"/>
  <c r="AK34" i="21"/>
  <c r="J224" i="21"/>
  <c r="E22" i="19"/>
  <c r="BO22" i="19"/>
  <c r="K52" i="41" a="1"/>
  <c r="K52" i="41" s="1"/>
  <c r="L52" i="41" s="1"/>
  <c r="H89" i="35"/>
  <c r="H93" i="35"/>
  <c r="A6" i="40"/>
  <c r="BH6" i="40"/>
  <c r="A8" i="40"/>
  <c r="BH8" i="40" s="1"/>
  <c r="A10" i="40"/>
  <c r="BH10" i="40" s="1"/>
  <c r="A13" i="40"/>
  <c r="BH13" i="40"/>
  <c r="A15" i="40"/>
  <c r="BH15" i="40" s="1"/>
  <c r="BH17" i="40"/>
  <c r="A19" i="40"/>
  <c r="BH19" i="40"/>
  <c r="A21" i="40"/>
  <c r="BH21" i="40" s="1"/>
  <c r="A23" i="40"/>
  <c r="G23" i="40" s="1"/>
  <c r="H23" i="40" s="1"/>
  <c r="BH23" i="40"/>
  <c r="A25" i="40"/>
  <c r="A27" i="40"/>
  <c r="BH27" i="40" s="1"/>
  <c r="A29" i="40"/>
  <c r="BH29" i="40"/>
  <c r="A31" i="40"/>
  <c r="BH31" i="40"/>
  <c r="A33" i="40"/>
  <c r="BH33" i="40" s="1"/>
  <c r="AD16" i="21"/>
  <c r="AE17" i="21"/>
  <c r="AM16" i="21"/>
  <c r="AL16" i="21" s="1"/>
  <c r="AM39" i="21"/>
  <c r="AM44" i="21"/>
  <c r="AM48" i="21"/>
  <c r="AM52" i="21"/>
  <c r="AM56" i="21"/>
  <c r="AM60" i="21"/>
  <c r="AM64" i="21"/>
  <c r="AM68" i="21"/>
  <c r="AM72" i="21"/>
  <c r="AM76" i="21"/>
  <c r="AM80" i="21"/>
  <c r="AM84" i="21"/>
  <c r="AM88" i="21"/>
  <c r="AM92" i="21"/>
  <c r="AM96" i="21"/>
  <c r="AM100" i="21"/>
  <c r="AM104" i="21"/>
  <c r="AM108" i="21"/>
  <c r="AM112" i="21"/>
  <c r="AM116" i="21"/>
  <c r="AM120" i="21"/>
  <c r="AM124" i="21"/>
  <c r="AM128" i="21"/>
  <c r="AM132" i="21"/>
  <c r="AM136" i="21"/>
  <c r="AM140" i="21"/>
  <c r="AM144" i="21"/>
  <c r="AM148" i="21"/>
  <c r="AM152" i="21"/>
  <c r="AM156" i="21"/>
  <c r="AM160" i="21"/>
  <c r="AM164" i="21"/>
  <c r="AM168" i="21"/>
  <c r="AM172" i="21"/>
  <c r="AM176" i="21"/>
  <c r="AM180" i="21"/>
  <c r="AM184" i="21"/>
  <c r="AM188" i="21"/>
  <c r="AM192" i="21"/>
  <c r="AM196" i="21"/>
  <c r="AM200" i="21"/>
  <c r="AM204" i="21"/>
  <c r="AM208" i="21"/>
  <c r="AM212" i="21"/>
  <c r="AM14" i="21"/>
  <c r="AM19" i="21"/>
  <c r="AM24" i="21"/>
  <c r="AM27" i="21"/>
  <c r="AM32" i="21"/>
  <c r="AM36" i="21"/>
  <c r="AM41" i="21"/>
  <c r="AM47" i="21"/>
  <c r="AM53" i="21"/>
  <c r="AM58" i="21"/>
  <c r="AM63" i="21"/>
  <c r="AM69" i="21"/>
  <c r="AM74" i="21"/>
  <c r="AM79" i="21"/>
  <c r="AM85" i="21"/>
  <c r="AM90" i="21"/>
  <c r="AM95" i="21"/>
  <c r="AM101" i="21"/>
  <c r="AM106" i="21"/>
  <c r="AM111" i="21"/>
  <c r="AM117" i="21"/>
  <c r="AM122" i="21"/>
  <c r="AM127" i="21"/>
  <c r="AM133" i="21"/>
  <c r="AM138" i="21"/>
  <c r="AM143" i="21"/>
  <c r="AM149" i="21"/>
  <c r="AM154" i="21"/>
  <c r="AM159" i="21"/>
  <c r="AM165" i="21"/>
  <c r="AM170" i="21"/>
  <c r="AM175" i="21"/>
  <c r="AM181" i="21"/>
  <c r="AM186" i="21"/>
  <c r="AM191" i="21"/>
  <c r="AM197" i="21"/>
  <c r="AM202" i="21"/>
  <c r="AM207" i="21"/>
  <c r="AM213" i="21"/>
  <c r="AM20" i="21"/>
  <c r="AM31" i="21"/>
  <c r="AM34" i="21"/>
  <c r="AM43" i="21"/>
  <c r="AM50" i="21"/>
  <c r="AM57" i="21"/>
  <c r="AM65" i="21"/>
  <c r="AM71" i="21"/>
  <c r="AM78" i="21"/>
  <c r="AM86" i="21"/>
  <c r="AM93" i="21"/>
  <c r="AM99" i="21"/>
  <c r="AM107" i="21"/>
  <c r="AM114" i="21"/>
  <c r="AM121" i="21"/>
  <c r="AM129" i="21"/>
  <c r="AM135" i="21"/>
  <c r="AM142" i="21"/>
  <c r="AM150" i="21"/>
  <c r="AM157" i="21"/>
  <c r="AM163" i="21"/>
  <c r="AM171" i="21"/>
  <c r="AM178" i="21"/>
  <c r="AM185" i="21"/>
  <c r="AM193" i="21"/>
  <c r="AM199" i="21"/>
  <c r="AM206" i="21"/>
  <c r="AM214" i="21"/>
  <c r="AM21" i="21"/>
  <c r="AM25" i="21"/>
  <c r="AM28" i="21"/>
  <c r="AM37" i="21"/>
  <c r="AM45" i="21"/>
  <c r="AM51" i="21"/>
  <c r="AM59" i="21"/>
  <c r="AM66" i="21"/>
  <c r="AM73" i="21"/>
  <c r="AM81" i="21"/>
  <c r="AM87" i="21"/>
  <c r="AM94" i="21"/>
  <c r="AM102" i="21"/>
  <c r="AM109" i="21"/>
  <c r="AM115" i="21"/>
  <c r="AM123" i="21"/>
  <c r="AM130" i="21"/>
  <c r="AM137" i="21"/>
  <c r="AM145" i="21"/>
  <c r="AM151" i="21"/>
  <c r="AM158" i="21"/>
  <c r="AM166" i="21"/>
  <c r="AM173" i="21"/>
  <c r="AM179" i="21"/>
  <c r="AM187" i="21"/>
  <c r="AM194" i="21"/>
  <c r="AM201" i="21"/>
  <c r="AM209" i="21"/>
  <c r="AM215" i="21"/>
  <c r="AM18" i="21"/>
  <c r="AM33" i="21"/>
  <c r="AM46" i="21"/>
  <c r="AM61" i="21"/>
  <c r="AM75" i="21"/>
  <c r="AM89" i="21"/>
  <c r="AM103" i="21"/>
  <c r="AM118" i="21"/>
  <c r="AM131" i="21"/>
  <c r="AM146" i="21"/>
  <c r="AM161" i="21"/>
  <c r="AM174" i="21"/>
  <c r="AM189" i="21"/>
  <c r="AM203" i="21"/>
  <c r="AM26" i="21"/>
  <c r="AM49" i="21"/>
  <c r="AM62" i="21"/>
  <c r="AM77" i="21"/>
  <c r="AM91" i="21"/>
  <c r="AM105" i="21"/>
  <c r="AM119" i="21"/>
  <c r="AM134" i="21"/>
  <c r="AM147" i="21"/>
  <c r="AM162" i="21"/>
  <c r="AM177" i="21"/>
  <c r="AM190" i="21"/>
  <c r="AM205" i="21"/>
  <c r="AI22" i="21"/>
  <c r="AI14" i="21"/>
  <c r="AI19" i="21"/>
  <c r="AI21" i="21"/>
  <c r="AI23" i="21"/>
  <c r="AI25" i="21"/>
  <c r="AI27" i="21"/>
  <c r="AI29" i="21"/>
  <c r="AI31" i="21"/>
  <c r="AI34" i="21"/>
  <c r="AI38" i="21"/>
  <c r="AI43" i="21"/>
  <c r="AI47" i="21"/>
  <c r="AI51" i="21"/>
  <c r="AI55" i="21"/>
  <c r="AI59" i="21"/>
  <c r="AI63" i="21"/>
  <c r="AI67" i="21"/>
  <c r="AI71" i="21"/>
  <c r="AI75" i="21"/>
  <c r="AI79" i="21"/>
  <c r="AI83" i="21"/>
  <c r="AI87" i="21"/>
  <c r="AI91" i="21"/>
  <c r="AI95" i="21"/>
  <c r="AI99" i="21"/>
  <c r="AI103" i="21"/>
  <c r="AI107" i="21"/>
  <c r="AI111" i="21"/>
  <c r="AI115" i="21"/>
  <c r="AI119" i="21"/>
  <c r="AI123" i="21"/>
  <c r="AI127" i="21"/>
  <c r="AI131" i="21"/>
  <c r="AI135" i="21"/>
  <c r="AI139" i="21"/>
  <c r="AI143" i="21"/>
  <c r="AI147" i="21"/>
  <c r="AI151" i="21"/>
  <c r="AI155" i="21"/>
  <c r="AI159" i="21"/>
  <c r="AO14" i="21"/>
  <c r="AN16" i="21" s="1"/>
  <c r="AN17" i="21"/>
  <c r="AN18" i="21" s="1"/>
  <c r="AO18" i="21"/>
  <c r="AO20" i="21"/>
  <c r="AO22" i="21"/>
  <c r="AO24" i="21"/>
  <c r="AO26" i="21"/>
  <c r="AO28" i="21"/>
  <c r="AO30" i="21"/>
  <c r="AO32" i="21"/>
  <c r="AO34" i="21"/>
  <c r="AO37" i="21"/>
  <c r="AO41" i="21"/>
  <c r="AO47" i="21"/>
  <c r="AO51" i="21"/>
  <c r="AO55" i="21"/>
  <c r="AO59" i="21"/>
  <c r="AO63" i="21"/>
  <c r="AO67" i="21"/>
  <c r="AO71" i="21"/>
  <c r="AO75" i="21"/>
  <c r="AO79" i="21"/>
  <c r="AO83" i="21"/>
  <c r="AO87" i="21"/>
  <c r="AO91" i="21"/>
  <c r="AO95" i="21"/>
  <c r="AO99" i="21"/>
  <c r="AO103" i="21"/>
  <c r="AO107" i="21"/>
  <c r="AO111" i="21"/>
  <c r="AO115" i="21"/>
  <c r="AO119" i="21"/>
  <c r="AO123" i="21"/>
  <c r="AO127" i="21"/>
  <c r="AO131" i="21"/>
  <c r="AO135" i="21"/>
  <c r="AO139" i="21"/>
  <c r="AO143" i="21"/>
  <c r="AO147" i="21"/>
  <c r="AO151" i="21"/>
  <c r="AO155" i="21"/>
  <c r="AO159" i="21"/>
  <c r="AO163" i="21"/>
  <c r="AO167" i="21"/>
  <c r="AO171" i="21"/>
  <c r="AO175" i="21"/>
  <c r="AO179" i="21"/>
  <c r="AO183" i="21"/>
  <c r="AO187" i="21"/>
  <c r="AO191" i="21"/>
  <c r="AO195" i="21"/>
  <c r="AO199" i="21"/>
  <c r="AO203" i="21"/>
  <c r="AO207" i="21"/>
  <c r="AO211" i="21"/>
  <c r="AO215" i="21"/>
  <c r="F38" i="41"/>
  <c r="I38" i="41"/>
  <c r="F2" i="41"/>
  <c r="I2" i="41" s="1"/>
  <c r="E70" i="7"/>
  <c r="J28" i="7"/>
  <c r="K28" i="7"/>
  <c r="K43" i="7" s="1"/>
  <c r="K68" i="7" s="1"/>
  <c r="HE22" i="34"/>
  <c r="HF21" i="34"/>
  <c r="FS25" i="34"/>
  <c r="FS26" i="34" s="1"/>
  <c r="FT26" i="34" s="1"/>
  <c r="FT24" i="34"/>
  <c r="FM25" i="34"/>
  <c r="FN24" i="34"/>
  <c r="AK25" i="34"/>
  <c r="AL24" i="34"/>
  <c r="E25" i="41" a="1"/>
  <c r="E25" i="41" s="1"/>
  <c r="F25" i="41" s="1"/>
  <c r="E32" i="41" a="1"/>
  <c r="E32" i="41"/>
  <c r="F32" i="41" s="1"/>
  <c r="E33" i="41" a="1"/>
  <c r="E33" i="41"/>
  <c r="F33" i="41" s="1"/>
  <c r="K23" i="41" a="1"/>
  <c r="K23" i="41"/>
  <c r="L23" i="41" s="1"/>
  <c r="E24" i="41" a="1"/>
  <c r="E24" i="41" s="1"/>
  <c r="F24" i="41" s="1"/>
  <c r="E35" i="41" a="1"/>
  <c r="E35" i="41" s="1"/>
  <c r="F35" i="41" s="1"/>
  <c r="K59" i="41" a="1"/>
  <c r="K59" i="41" s="1"/>
  <c r="L59" i="41" s="1"/>
  <c r="K34" i="41" a="1"/>
  <c r="K34" i="41"/>
  <c r="L34" i="41"/>
  <c r="K35" i="41" a="1"/>
  <c r="K35" i="41" s="1"/>
  <c r="L35" i="41" s="1"/>
  <c r="K51" i="41" a="1"/>
  <c r="K51" i="41" s="1"/>
  <c r="L51" i="41" s="1"/>
  <c r="K53" i="41" a="1"/>
  <c r="K53" i="41" s="1"/>
  <c r="L53" i="41" s="1"/>
  <c r="E53" i="41" a="1"/>
  <c r="E53" i="41" s="1"/>
  <c r="F53" i="41" s="1"/>
  <c r="K43" i="41" a="1"/>
  <c r="K43" i="41" s="1"/>
  <c r="L43" i="41" s="1"/>
  <c r="E44" i="41" a="1"/>
  <c r="E44" i="41" s="1"/>
  <c r="F44" i="41" s="1"/>
  <c r="P61" i="34"/>
  <c r="P19" i="34"/>
  <c r="K14" i="41" a="1"/>
  <c r="K14" i="41" s="1"/>
  <c r="L14" i="41" s="1"/>
  <c r="E34" i="41" a="1"/>
  <c r="E34" i="41" s="1"/>
  <c r="F34" i="41" s="1"/>
  <c r="K33" i="41" a="1"/>
  <c r="K33" i="41" s="1"/>
  <c r="L33" i="41" s="1"/>
  <c r="E41" i="41" a="1"/>
  <c r="E41" i="41" s="1"/>
  <c r="F41" i="41" s="1"/>
  <c r="E43" i="41" a="1"/>
  <c r="E43" i="41" s="1"/>
  <c r="F43" i="41" s="1"/>
  <c r="E50" i="41" a="1"/>
  <c r="E50" i="41" s="1"/>
  <c r="F50" i="41" s="1"/>
  <c r="E51" i="41" a="1"/>
  <c r="E51" i="41" s="1"/>
  <c r="F51" i="41" s="1"/>
  <c r="E59" i="41" a="1"/>
  <c r="E59" i="41" s="1"/>
  <c r="F59" i="41" s="1"/>
  <c r="E61" i="41" a="1"/>
  <c r="E61" i="41" s="1"/>
  <c r="F61" i="41" s="1"/>
  <c r="F69" i="41"/>
  <c r="E36" i="41" a="1"/>
  <c r="E36" i="41" s="1"/>
  <c r="F36" i="41" s="1"/>
  <c r="E36" i="42" a="1"/>
  <c r="E36" i="42" s="1"/>
  <c r="F36" i="42" s="1"/>
  <c r="E36" i="43" a="1"/>
  <c r="E36" i="43"/>
  <c r="F36" i="43" s="1"/>
  <c r="E36" i="44" a="1"/>
  <c r="E36" i="44"/>
  <c r="F36" i="44" s="1"/>
  <c r="E36" i="45" a="1"/>
  <c r="E36" i="45"/>
  <c r="F36" i="45" s="1"/>
  <c r="E36" i="46" a="1"/>
  <c r="E36" i="46" s="1"/>
  <c r="F36" i="46" s="1"/>
  <c r="E36" i="47" a="1"/>
  <c r="E36" i="47" s="1"/>
  <c r="F36" i="47" s="1"/>
  <c r="E36" i="48" a="1"/>
  <c r="E36" i="48"/>
  <c r="F36" i="48" s="1"/>
  <c r="E36" i="49" a="1"/>
  <c r="E36" i="49"/>
  <c r="F36" i="49" s="1"/>
  <c r="E36" i="50" a="1"/>
  <c r="E36" i="50"/>
  <c r="F36" i="50"/>
  <c r="E36" i="51" a="1"/>
  <c r="E36" i="51"/>
  <c r="F36" i="51" s="1"/>
  <c r="E36" i="52" a="1"/>
  <c r="E36" i="52" s="1"/>
  <c r="F36" i="52" s="1"/>
  <c r="C24" i="35"/>
  <c r="K36" i="52" a="1"/>
  <c r="K36" i="52" s="1"/>
  <c r="L36" i="52" s="1"/>
  <c r="K36" i="51" a="1"/>
  <c r="K36" i="51" s="1"/>
  <c r="L36" i="51" s="1"/>
  <c r="K36" i="50" a="1"/>
  <c r="K36" i="50" s="1"/>
  <c r="L36" i="50" s="1"/>
  <c r="K36" i="49" a="1"/>
  <c r="K36" i="49"/>
  <c r="L36" i="49" s="1"/>
  <c r="K36" i="48" a="1"/>
  <c r="K36" i="48" s="1"/>
  <c r="L36" i="48" s="1"/>
  <c r="K36" i="47" a="1"/>
  <c r="K36" i="47" s="1"/>
  <c r="L36" i="47" s="1"/>
  <c r="K36" i="46" a="1"/>
  <c r="K36" i="46"/>
  <c r="L36" i="46"/>
  <c r="K36" i="45" a="1"/>
  <c r="K36" i="45"/>
  <c r="L36" i="45" s="1"/>
  <c r="K36" i="44" a="1"/>
  <c r="K36" i="44" s="1"/>
  <c r="L36" i="44" s="1"/>
  <c r="K36" i="43" a="1"/>
  <c r="K36" i="43"/>
  <c r="L36" i="43" s="1"/>
  <c r="K36" i="42" a="1"/>
  <c r="K36" i="42" s="1"/>
  <c r="L36" i="42" s="1"/>
  <c r="K36" i="41" a="1"/>
  <c r="K36" i="41" s="1"/>
  <c r="L36" i="41" s="1"/>
  <c r="L31" i="7"/>
  <c r="K31" i="7"/>
  <c r="E5" i="19"/>
  <c r="BO5" i="19"/>
  <c r="L28" i="7"/>
  <c r="E7" i="19"/>
  <c r="BO7" i="19"/>
  <c r="E6" i="19"/>
  <c r="BO6" i="19"/>
  <c r="L29" i="7"/>
  <c r="E76" i="41"/>
  <c r="BO20" i="56"/>
  <c r="BO7" i="56"/>
  <c r="K32" i="7"/>
  <c r="K17" i="41" a="1"/>
  <c r="K17" i="41" s="1"/>
  <c r="L17" i="41" s="1"/>
  <c r="E15" i="46" a="1"/>
  <c r="E15" i="46" s="1"/>
  <c r="F15" i="46" s="1"/>
  <c r="K17" i="47" a="1"/>
  <c r="K17" i="47" s="1"/>
  <c r="L17" i="47" s="1"/>
  <c r="E15" i="50" a="1"/>
  <c r="E15" i="50" s="1"/>
  <c r="F15" i="50" s="1"/>
  <c r="E15" i="42" a="1"/>
  <c r="E15" i="42" s="1"/>
  <c r="K17" i="51" a="1"/>
  <c r="K17" i="51" s="1"/>
  <c r="L17" i="51" s="1"/>
  <c r="K17" i="43" a="1"/>
  <c r="K17" i="43" s="1"/>
  <c r="L17" i="43" s="1"/>
  <c r="E15" i="49" a="1"/>
  <c r="E15" i="49" s="1"/>
  <c r="F15" i="49" s="1"/>
  <c r="E15" i="45" a="1"/>
  <c r="E15" i="45"/>
  <c r="F15" i="45" s="1"/>
  <c r="E15" i="41" a="1"/>
  <c r="E15" i="41" s="1"/>
  <c r="F15" i="41" s="1"/>
  <c r="K17" i="52" a="1"/>
  <c r="K17" i="52" s="1"/>
  <c r="L17" i="52" s="1"/>
  <c r="K17" i="48" a="1"/>
  <c r="K17" i="48"/>
  <c r="L17" i="48" s="1"/>
  <c r="K17" i="44" a="1"/>
  <c r="K17" i="44" s="1"/>
  <c r="L17" i="44" s="1"/>
  <c r="E15" i="51" a="1"/>
  <c r="E15" i="51" s="1"/>
  <c r="F15" i="51" s="1"/>
  <c r="E15" i="47" a="1"/>
  <c r="E15" i="47" s="1"/>
  <c r="F15" i="47" s="1"/>
  <c r="E15" i="43" a="1"/>
  <c r="E15" i="43" s="1"/>
  <c r="F15" i="43" s="1"/>
  <c r="K17" i="50" a="1"/>
  <c r="K17" i="50" s="1"/>
  <c r="L17" i="50" s="1"/>
  <c r="K17" i="46" a="1"/>
  <c r="K17" i="46" s="1"/>
  <c r="L17" i="46" s="1"/>
  <c r="K17" i="42" a="1"/>
  <c r="K17" i="42" s="1"/>
  <c r="L17" i="42" s="1"/>
  <c r="AB18" i="21"/>
  <c r="AB19" i="21" s="1"/>
  <c r="AB20" i="21" s="1"/>
  <c r="AB21" i="21" s="1"/>
  <c r="AB22" i="21" s="1"/>
  <c r="AB23" i="21" s="1"/>
  <c r="AB24" i="21"/>
  <c r="AB25" i="21"/>
  <c r="AB26" i="21" s="1"/>
  <c r="AB27" i="21" s="1"/>
  <c r="AB28" i="21" s="1"/>
  <c r="AB29" i="21" s="1"/>
  <c r="AB30" i="21" s="1"/>
  <c r="E14" i="49" a="1"/>
  <c r="E14" i="49" s="1"/>
  <c r="F14" i="49" s="1"/>
  <c r="E14" i="41" a="1"/>
  <c r="E14" i="41" s="1"/>
  <c r="F14" i="41" s="1"/>
  <c r="K25" i="41" a="1"/>
  <c r="K25" i="41" s="1"/>
  <c r="L25" i="41" s="1"/>
  <c r="G43" i="7"/>
  <c r="G49" i="7"/>
  <c r="G54" i="7"/>
  <c r="L49" i="7"/>
  <c r="K25" i="51" a="1"/>
  <c r="K25" i="51"/>
  <c r="L25" i="51" s="1"/>
  <c r="K25" i="47" a="1"/>
  <c r="K25" i="47"/>
  <c r="L25" i="47" s="1"/>
  <c r="K25" i="43" a="1"/>
  <c r="K25" i="43" s="1"/>
  <c r="L25" i="43"/>
  <c r="E14" i="51" a="1"/>
  <c r="E14" i="51" s="1"/>
  <c r="F14" i="51" s="1"/>
  <c r="E14" i="47" a="1"/>
  <c r="E14" i="47" s="1"/>
  <c r="F14" i="47" s="1"/>
  <c r="E14" i="43" a="1"/>
  <c r="E14" i="43" s="1"/>
  <c r="F14" i="43" s="1"/>
  <c r="AH16" i="21"/>
  <c r="AH17" i="21" s="1"/>
  <c r="E14" i="45" a="1"/>
  <c r="E14" i="45" s="1"/>
  <c r="F14" i="45" s="1"/>
  <c r="C14" i="35"/>
  <c r="L14" i="35"/>
  <c r="H22" i="40"/>
  <c r="K22" i="39" s="1"/>
  <c r="K25" i="52" a="1"/>
  <c r="K25" i="52" s="1"/>
  <c r="L25" i="52" s="1"/>
  <c r="K25" i="48" a="1"/>
  <c r="K25" i="48" s="1"/>
  <c r="L25" i="48" s="1"/>
  <c r="K25" i="44" a="1"/>
  <c r="K25" i="44" s="1"/>
  <c r="L25" i="44" s="1"/>
  <c r="E14" i="52" a="1"/>
  <c r="E14" i="52" s="1"/>
  <c r="F14" i="52" s="1"/>
  <c r="E14" i="48" a="1"/>
  <c r="E14" i="48" s="1"/>
  <c r="F14" i="48" s="1"/>
  <c r="O15" i="34"/>
  <c r="N17" i="34"/>
  <c r="O17" i="34" s="1"/>
  <c r="P18" i="34"/>
  <c r="J53" i="35"/>
  <c r="J51" i="35"/>
  <c r="J48" i="35"/>
  <c r="J44" i="35"/>
  <c r="J40" i="35"/>
  <c r="J39" i="35"/>
  <c r="J34" i="35"/>
  <c r="J28" i="35"/>
  <c r="J24" i="35"/>
  <c r="J22" i="35"/>
  <c r="J15" i="35"/>
  <c r="J14" i="35"/>
  <c r="L51" i="35"/>
  <c r="L44" i="35"/>
  <c r="L40" i="35"/>
  <c r="L53" i="35"/>
  <c r="L48" i="35"/>
  <c r="L34" i="35"/>
  <c r="L28" i="35"/>
  <c r="L24" i="35"/>
  <c r="P21" i="34"/>
  <c r="Q59" i="34"/>
  <c r="P60" i="34"/>
  <c r="P56" i="34"/>
  <c r="P51" i="34"/>
  <c r="P47" i="34"/>
  <c r="P43" i="34"/>
  <c r="P39" i="34"/>
  <c r="P35" i="34"/>
  <c r="P31" i="34"/>
  <c r="P27" i="34"/>
  <c r="P23" i="34"/>
  <c r="P57" i="34"/>
  <c r="P53" i="34"/>
  <c r="P48" i="34"/>
  <c r="P44" i="34"/>
  <c r="P40" i="34"/>
  <c r="P36" i="34"/>
  <c r="P32" i="34"/>
  <c r="P28" i="34"/>
  <c r="P58" i="34"/>
  <c r="P54" i="34"/>
  <c r="P49" i="34"/>
  <c r="P45" i="34"/>
  <c r="P41" i="34"/>
  <c r="P37" i="34"/>
  <c r="P33" i="34"/>
  <c r="P25" i="34"/>
  <c r="P59" i="34"/>
  <c r="P55" i="34"/>
  <c r="P50" i="34"/>
  <c r="P46" i="34"/>
  <c r="P42" i="34"/>
  <c r="P38" i="34"/>
  <c r="P34" i="34"/>
  <c r="P30" i="34"/>
  <c r="P26" i="34"/>
  <c r="P22" i="34"/>
  <c r="Q16" i="21"/>
  <c r="F12" i="20"/>
  <c r="H12" i="20" s="1"/>
  <c r="F2" i="42"/>
  <c r="V10" i="20"/>
  <c r="J13" i="21" s="1"/>
  <c r="L24" i="47"/>
  <c r="F54" i="48"/>
  <c r="F32" i="47"/>
  <c r="AD17" i="21"/>
  <c r="G29" i="40"/>
  <c r="H29" i="40" s="1"/>
  <c r="K29" i="39" s="1"/>
  <c r="G21" i="40"/>
  <c r="J21" i="39" s="1"/>
  <c r="G13" i="40"/>
  <c r="H13" i="40" s="1"/>
  <c r="K13" i="39" s="1"/>
  <c r="J32" i="39"/>
  <c r="H32" i="40"/>
  <c r="K32" i="39" s="1"/>
  <c r="H24" i="40"/>
  <c r="K24" i="39" s="1"/>
  <c r="G27" i="40"/>
  <c r="H27" i="40"/>
  <c r="K27" i="39" s="1"/>
  <c r="G19" i="40"/>
  <c r="H19" i="40" s="1"/>
  <c r="L54" i="7"/>
  <c r="G10" i="40"/>
  <c r="J10" i="39" s="1"/>
  <c r="J16" i="39"/>
  <c r="H16" i="40"/>
  <c r="K16" i="39" s="1"/>
  <c r="G33" i="40"/>
  <c r="H33" i="40"/>
  <c r="K33" i="39"/>
  <c r="G17" i="40"/>
  <c r="J18" i="39"/>
  <c r="H18" i="40"/>
  <c r="K18" i="39" s="1"/>
  <c r="G8" i="40"/>
  <c r="J9" i="39"/>
  <c r="H9" i="40"/>
  <c r="K9" i="39"/>
  <c r="AL17" i="21"/>
  <c r="AL18" i="21" s="1"/>
  <c r="AL19" i="21"/>
  <c r="AL20" i="21"/>
  <c r="AL21" i="21" s="1"/>
  <c r="G31" i="40"/>
  <c r="G15" i="40"/>
  <c r="J26" i="39"/>
  <c r="H26" i="40"/>
  <c r="K26" i="39"/>
  <c r="G6" i="40"/>
  <c r="H6" i="40" s="1"/>
  <c r="K6" i="39" s="1"/>
  <c r="HQ62" i="34"/>
  <c r="C69" i="34"/>
  <c r="HW62" i="34"/>
  <c r="C75" i="34"/>
  <c r="HV62" i="34"/>
  <c r="C74" i="34" s="1"/>
  <c r="HR62" i="34"/>
  <c r="C70" i="34"/>
  <c r="HM18" i="34"/>
  <c r="HM62" i="34" s="1"/>
  <c r="C65" i="34" s="1"/>
  <c r="HU62" i="34"/>
  <c r="C73" i="34"/>
  <c r="J34" i="39"/>
  <c r="H34" i="40"/>
  <c r="K34" i="39" s="1"/>
  <c r="HL18" i="34"/>
  <c r="HL62" i="34" s="1"/>
  <c r="C64" i="34" s="1"/>
  <c r="O64" i="34"/>
  <c r="HE23" i="34"/>
  <c r="HF23" i="34"/>
  <c r="HF22" i="34"/>
  <c r="AK26" i="34"/>
  <c r="AL25" i="34"/>
  <c r="FM26" i="34"/>
  <c r="FM27" i="34" s="1"/>
  <c r="FM28" i="34" s="1"/>
  <c r="FM29" i="34" s="1"/>
  <c r="FM30" i="34" s="1"/>
  <c r="FN26" i="34"/>
  <c r="FN25" i="34"/>
  <c r="Q22" i="34"/>
  <c r="Q23" i="34"/>
  <c r="Q39" i="34"/>
  <c r="K54" i="7"/>
  <c r="K67" i="7"/>
  <c r="Q52" i="34"/>
  <c r="J10" i="35"/>
  <c r="J11" i="35"/>
  <c r="L11" i="35"/>
  <c r="J12" i="35"/>
  <c r="L12" i="35"/>
  <c r="J13" i="35"/>
  <c r="L13" i="35"/>
  <c r="J16" i="35"/>
  <c r="J17" i="35"/>
  <c r="J18" i="35"/>
  <c r="L18" i="35"/>
  <c r="J19" i="35"/>
  <c r="L19" i="35"/>
  <c r="J20" i="35"/>
  <c r="L20" i="35"/>
  <c r="J21" i="35"/>
  <c r="J23" i="35"/>
  <c r="L23" i="35"/>
  <c r="J25" i="35"/>
  <c r="L25" i="35"/>
  <c r="J26" i="35"/>
  <c r="J27" i="35"/>
  <c r="J29" i="35"/>
  <c r="L29" i="35"/>
  <c r="J30" i="35"/>
  <c r="J31" i="35"/>
  <c r="L31" i="35"/>
  <c r="J32" i="35"/>
  <c r="J33" i="35"/>
  <c r="J35" i="35"/>
  <c r="L35" i="35"/>
  <c r="J36" i="35"/>
  <c r="L36" i="35"/>
  <c r="J37" i="35"/>
  <c r="L37" i="35"/>
  <c r="J38" i="35"/>
  <c r="J41" i="35"/>
  <c r="L41" i="35"/>
  <c r="J42" i="35"/>
  <c r="L42" i="35"/>
  <c r="J43" i="35"/>
  <c r="L43" i="35"/>
  <c r="J45" i="35"/>
  <c r="L45" i="35"/>
  <c r="J46" i="35"/>
  <c r="L46" i="35"/>
  <c r="J47" i="35"/>
  <c r="L47" i="35"/>
  <c r="J49" i="35"/>
  <c r="L49" i="35"/>
  <c r="J50" i="35"/>
  <c r="L50" i="35"/>
  <c r="J52" i="35"/>
  <c r="L52" i="35"/>
  <c r="J54" i="35"/>
  <c r="K54" i="35" s="1"/>
  <c r="L54" i="35"/>
  <c r="J55" i="35"/>
  <c r="K55" i="35"/>
  <c r="L55" i="35"/>
  <c r="J56" i="35"/>
  <c r="K56" i="35" s="1"/>
  <c r="L56" i="35"/>
  <c r="J57" i="35"/>
  <c r="K57" i="35"/>
  <c r="L57" i="35"/>
  <c r="J58" i="35"/>
  <c r="K58" i="35" s="1"/>
  <c r="L58" i="35"/>
  <c r="J59" i="35"/>
  <c r="K59" i="35" s="1"/>
  <c r="L59" i="35"/>
  <c r="J60" i="35"/>
  <c r="K60" i="35" s="1"/>
  <c r="L60" i="35"/>
  <c r="J61" i="35"/>
  <c r="K61" i="35"/>
  <c r="L61" i="35"/>
  <c r="J62" i="35"/>
  <c r="K62" i="35" s="1"/>
  <c r="L62" i="35"/>
  <c r="J63" i="35"/>
  <c r="K63" i="35"/>
  <c r="L63" i="35"/>
  <c r="J64" i="35"/>
  <c r="K64" i="35" s="1"/>
  <c r="L64" i="35"/>
  <c r="J65" i="35"/>
  <c r="K65" i="35"/>
  <c r="L65" i="35"/>
  <c r="J66" i="35"/>
  <c r="K66" i="35" s="1"/>
  <c r="L66" i="35"/>
  <c r="J67" i="35"/>
  <c r="K67" i="35"/>
  <c r="L67" i="35"/>
  <c r="J68" i="35"/>
  <c r="K68" i="35" s="1"/>
  <c r="L68" i="35"/>
  <c r="J69" i="35"/>
  <c r="K69" i="35"/>
  <c r="L69" i="35"/>
  <c r="J70" i="35"/>
  <c r="K70" i="35" s="1"/>
  <c r="L70" i="35"/>
  <c r="J71" i="35"/>
  <c r="K71" i="35"/>
  <c r="L71" i="35"/>
  <c r="J72" i="35"/>
  <c r="K72" i="35" s="1"/>
  <c r="L72" i="35"/>
  <c r="J73" i="35"/>
  <c r="K73" i="35"/>
  <c r="L73" i="35"/>
  <c r="J74" i="35"/>
  <c r="K74" i="35" s="1"/>
  <c r="L74" i="35"/>
  <c r="J75" i="35"/>
  <c r="K75" i="35"/>
  <c r="L75" i="35"/>
  <c r="J76" i="35"/>
  <c r="K76" i="35" s="1"/>
  <c r="L76" i="35"/>
  <c r="J77" i="35"/>
  <c r="K77" i="35"/>
  <c r="L77" i="35"/>
  <c r="J78" i="35"/>
  <c r="K78" i="35" s="1"/>
  <c r="L78" i="35"/>
  <c r="J79" i="35"/>
  <c r="K79" i="35"/>
  <c r="L79" i="35"/>
  <c r="J80" i="35"/>
  <c r="K80" i="35" s="1"/>
  <c r="L80" i="35"/>
  <c r="J81" i="35"/>
  <c r="K81" i="35"/>
  <c r="L81" i="35"/>
  <c r="J82" i="35"/>
  <c r="K82" i="35" s="1"/>
  <c r="L82" i="35"/>
  <c r="J83" i="35"/>
  <c r="K83" i="35" s="1"/>
  <c r="L83" i="35"/>
  <c r="J84" i="35"/>
  <c r="K84" i="35" s="1"/>
  <c r="L84" i="35"/>
  <c r="Q26" i="34"/>
  <c r="Q47" i="34"/>
  <c r="Q20" i="21"/>
  <c r="Q31" i="34"/>
  <c r="Q54" i="34"/>
  <c r="Q35" i="34"/>
  <c r="Q34" i="34"/>
  <c r="Q42" i="34"/>
  <c r="Q50" i="34"/>
  <c r="Q55" i="34"/>
  <c r="Q30" i="34"/>
  <c r="Q38" i="34"/>
  <c r="Q46" i="34"/>
  <c r="Q27" i="34"/>
  <c r="Q43" i="34"/>
  <c r="Q51" i="34"/>
  <c r="Q58" i="34"/>
  <c r="Q60" i="34"/>
  <c r="Q61" i="34"/>
  <c r="Q25" i="34"/>
  <c r="Q29" i="34"/>
  <c r="Q33" i="34"/>
  <c r="Q37" i="34"/>
  <c r="Q41" i="34"/>
  <c r="Q45" i="34"/>
  <c r="Q49" i="34"/>
  <c r="Q53" i="34"/>
  <c r="Q57" i="34"/>
  <c r="Q28" i="34"/>
  <c r="Q32" i="34"/>
  <c r="Q36" i="34"/>
  <c r="Q40" i="34"/>
  <c r="Q44" i="34"/>
  <c r="Q48" i="34"/>
  <c r="Q56" i="34"/>
  <c r="Q20" i="34"/>
  <c r="Q21" i="34"/>
  <c r="Q22" i="21"/>
  <c r="Q19" i="21"/>
  <c r="F14" i="20"/>
  <c r="Q17" i="21"/>
  <c r="K23" i="39"/>
  <c r="J23" i="39"/>
  <c r="K19" i="39"/>
  <c r="J19" i="39"/>
  <c r="J13" i="39"/>
  <c r="J6" i="39"/>
  <c r="J8" i="39"/>
  <c r="H8" i="40"/>
  <c r="K8" i="39" s="1"/>
  <c r="Q21" i="21"/>
  <c r="Q23" i="21"/>
  <c r="HE24" i="34"/>
  <c r="HF24" i="34" s="1"/>
  <c r="HE25" i="34"/>
  <c r="HE26" i="34" s="1"/>
  <c r="FN28" i="34"/>
  <c r="J93" i="41"/>
  <c r="J89" i="41"/>
  <c r="Q18" i="21"/>
  <c r="Q25" i="21"/>
  <c r="Q24" i="21"/>
  <c r="FN27" i="34"/>
  <c r="BO7" i="57"/>
  <c r="BO5" i="57"/>
  <c r="BO8" i="57"/>
  <c r="BO6" i="57"/>
  <c r="BO20" i="57"/>
  <c r="Q26" i="21"/>
  <c r="Q27" i="21"/>
  <c r="FN29" i="34"/>
  <c r="BO20" i="59"/>
  <c r="BO5" i="59"/>
  <c r="BO8" i="59"/>
  <c r="Q28" i="21"/>
  <c r="Q93" i="21"/>
  <c r="Q29" i="21"/>
  <c r="BO7" i="60"/>
  <c r="BO6" i="60"/>
  <c r="BO5" i="60"/>
  <c r="BO20" i="60"/>
  <c r="AB31" i="21"/>
  <c r="AB32" i="21" s="1"/>
  <c r="AB33" i="21" s="1"/>
  <c r="AB34" i="21" s="1"/>
  <c r="AB35" i="21" s="1"/>
  <c r="AB36" i="21" s="1"/>
  <c r="AB37" i="21" s="1"/>
  <c r="AB38" i="21" s="1"/>
  <c r="AB39" i="21" s="1"/>
  <c r="AB40" i="21" s="1"/>
  <c r="AB41" i="21" s="1"/>
  <c r="AB42" i="21" s="1"/>
  <c r="AB43" i="21" s="1"/>
  <c r="AB44" i="21" s="1"/>
  <c r="AB45" i="21" s="1"/>
  <c r="AB46" i="21" s="1"/>
  <c r="AB47" i="21" s="1"/>
  <c r="AB48" i="21" s="1"/>
  <c r="AB49" i="21" s="1"/>
  <c r="AB50" i="21" s="1"/>
  <c r="AB51" i="21" s="1"/>
  <c r="AB52" i="21" s="1"/>
  <c r="AB53" i="21" s="1"/>
  <c r="AB54" i="21" s="1"/>
  <c r="AB55" i="21" s="1"/>
  <c r="AB56" i="21" s="1"/>
  <c r="AB57" i="21" s="1"/>
  <c r="AB58" i="21" s="1"/>
  <c r="AB59" i="21" s="1"/>
  <c r="AB60" i="21" s="1"/>
  <c r="AB61" i="21" s="1"/>
  <c r="AB62" i="21" s="1"/>
  <c r="Q30" i="21"/>
  <c r="Q31" i="21"/>
  <c r="BO20" i="61"/>
  <c r="BO8" i="61"/>
  <c r="BO5" i="61"/>
  <c r="BO7" i="61"/>
  <c r="BO6" i="61"/>
  <c r="Q32" i="21"/>
  <c r="Q33" i="21"/>
  <c r="BO20" i="62"/>
  <c r="BO8" i="62"/>
  <c r="BO6" i="62"/>
  <c r="BO7" i="62"/>
  <c r="Q34" i="21"/>
  <c r="Q35" i="21"/>
  <c r="BO20" i="63"/>
  <c r="BO6" i="63"/>
  <c r="BO5" i="63"/>
  <c r="Q36" i="21"/>
  <c r="Q37" i="21"/>
  <c r="BO20" i="64"/>
  <c r="BO8" i="64"/>
  <c r="BO6" i="64"/>
  <c r="Q38" i="21"/>
  <c r="Q39" i="21"/>
  <c r="BO20" i="65"/>
  <c r="BO5" i="65"/>
  <c r="BO7" i="65"/>
  <c r="BO6" i="65"/>
  <c r="Q40" i="21"/>
  <c r="Q41" i="21"/>
  <c r="BO20" i="66"/>
  <c r="BO8" i="66"/>
  <c r="BO6" i="66"/>
  <c r="BO7" i="66"/>
  <c r="BO5" i="66"/>
  <c r="Q42" i="21"/>
  <c r="Q43" i="21"/>
  <c r="BO5" i="67"/>
  <c r="BO7" i="67"/>
  <c r="BO6" i="67"/>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80" i="21"/>
  <c r="Q79" i="21"/>
  <c r="Q81" i="21"/>
  <c r="Q83" i="21"/>
  <c r="Q82" i="21"/>
  <c r="Q84" i="21"/>
  <c r="Q85" i="21"/>
  <c r="Q86" i="21"/>
  <c r="Q35" i="22"/>
  <c r="Q33" i="22"/>
  <c r="Q21" i="22"/>
  <c r="Q25" i="22"/>
  <c r="Q32" i="22"/>
  <c r="Q38" i="22"/>
  <c r="Q27" i="22"/>
  <c r="Q28" i="22"/>
  <c r="Q40" i="22"/>
  <c r="Q43" i="22"/>
  <c r="Q22" i="22"/>
  <c r="Q45" i="22"/>
  <c r="Q26" i="22"/>
  <c r="Q41" i="22"/>
  <c r="Q39" i="22"/>
  <c r="Q29" i="22"/>
  <c r="Q24" i="22"/>
  <c r="Q31" i="22"/>
  <c r="Q44" i="22"/>
  <c r="Q36" i="22"/>
  <c r="Q42" i="22"/>
  <c r="Q34" i="22"/>
  <c r="Q16" i="22"/>
  <c r="Q17" i="22"/>
  <c r="Q23" i="22"/>
  <c r="Q18" i="22"/>
  <c r="Q30" i="22"/>
  <c r="Q19" i="22"/>
  <c r="Q37" i="22"/>
  <c r="Q20" i="22"/>
  <c r="Q80" i="22"/>
  <c r="Q41" i="23"/>
  <c r="Q22" i="23"/>
  <c r="Q35" i="23"/>
  <c r="Q18" i="23"/>
  <c r="Q29" i="23"/>
  <c r="Q44" i="23"/>
  <c r="Q26" i="23"/>
  <c r="Q27" i="23"/>
  <c r="Q21" i="23"/>
  <c r="Q33" i="23"/>
  <c r="Q17" i="23"/>
  <c r="Q25" i="23"/>
  <c r="Q34" i="23"/>
  <c r="Q43" i="23"/>
  <c r="Q45" i="23"/>
  <c r="Q38" i="23"/>
  <c r="Q36" i="23"/>
  <c r="Q42" i="23"/>
  <c r="Q32" i="23"/>
  <c r="Q19" i="23"/>
  <c r="Q31" i="23"/>
  <c r="Q39" i="23"/>
  <c r="Q24" i="23"/>
  <c r="Q28" i="23"/>
  <c r="Q40" i="23"/>
  <c r="Q20" i="23"/>
  <c r="Q16" i="23"/>
  <c r="Q23" i="23"/>
  <c r="Q30" i="23"/>
  <c r="Q37" i="23"/>
  <c r="Q39" i="24"/>
  <c r="Q20" i="24"/>
  <c r="Q22" i="24"/>
  <c r="Q19" i="24"/>
  <c r="Q21" i="24"/>
  <c r="Q45" i="24"/>
  <c r="Q42" i="24"/>
  <c r="Q33" i="24"/>
  <c r="Q24" i="24"/>
  <c r="Q26" i="24"/>
  <c r="Q18" i="24"/>
  <c r="Q44" i="24"/>
  <c r="Q17" i="24"/>
  <c r="Q34" i="24"/>
  <c r="Q28" i="24"/>
  <c r="Q29" i="24"/>
  <c r="Q35" i="24"/>
  <c r="Q27" i="24"/>
  <c r="Q43" i="24"/>
  <c r="Q41" i="24"/>
  <c r="Q38" i="24"/>
  <c r="Q40" i="24"/>
  <c r="Q32" i="24"/>
  <c r="Q25" i="24"/>
  <c r="Q31" i="24"/>
  <c r="Q36" i="24"/>
  <c r="Q16" i="24"/>
  <c r="Q23" i="24"/>
  <c r="Q30" i="24"/>
  <c r="Q37" i="24"/>
  <c r="Q36" i="25"/>
  <c r="Q19" i="25"/>
  <c r="Q17" i="25"/>
  <c r="Q33" i="25"/>
  <c r="Q20" i="25"/>
  <c r="Q41" i="25"/>
  <c r="Q24" i="25"/>
  <c r="Q18" i="25"/>
  <c r="Q29" i="25"/>
  <c r="Q32" i="25"/>
  <c r="Q44" i="25"/>
  <c r="Q31" i="25"/>
  <c r="Q22" i="25"/>
  <c r="Q40" i="25"/>
  <c r="Q45" i="25"/>
  <c r="Q25" i="25"/>
  <c r="Q28" i="25"/>
  <c r="Q43" i="25"/>
  <c r="Q21" i="25"/>
  <c r="Q38" i="25"/>
  <c r="Q35" i="25"/>
  <c r="Q27" i="25"/>
  <c r="Q39" i="25"/>
  <c r="Q26" i="25"/>
  <c r="Q42" i="25"/>
  <c r="Q34" i="25"/>
  <c r="Q16" i="25"/>
  <c r="Q23" i="25"/>
  <c r="Q30" i="25"/>
  <c r="Q37" i="25"/>
  <c r="Q39" i="26"/>
  <c r="Q26" i="26"/>
  <c r="Q44" i="26"/>
  <c r="Q17" i="26"/>
  <c r="Q20" i="26"/>
  <c r="Q36" i="26"/>
  <c r="Q34" i="26"/>
  <c r="Q40" i="26"/>
  <c r="Q18" i="26"/>
  <c r="Q27" i="26"/>
  <c r="Q31" i="26"/>
  <c r="Q42" i="26"/>
  <c r="Q43" i="26"/>
  <c r="Q22" i="26"/>
  <c r="Q28" i="26"/>
  <c r="Q25" i="26"/>
  <c r="Q24" i="26"/>
  <c r="Q19" i="26"/>
  <c r="Q38" i="26"/>
  <c r="Q33" i="26"/>
  <c r="Q41" i="26"/>
  <c r="Q35" i="26"/>
  <c r="Q45" i="26"/>
  <c r="Q21" i="26"/>
  <c r="Q29" i="26"/>
  <c r="Q32" i="26"/>
  <c r="Q16" i="26"/>
  <c r="Q23" i="26"/>
  <c r="Q30" i="26"/>
  <c r="Q37" i="26"/>
  <c r="Q38" i="27"/>
  <c r="Q43" i="27"/>
  <c r="Q18" i="27"/>
  <c r="Q28" i="27"/>
  <c r="Q25" i="27"/>
  <c r="Q41" i="27"/>
  <c r="Q35" i="27"/>
  <c r="Q19" i="27"/>
  <c r="Q40" i="27"/>
  <c r="Q33" i="27"/>
  <c r="Q32" i="27"/>
  <c r="Q31" i="27"/>
  <c r="Q36" i="27"/>
  <c r="Q39" i="27"/>
  <c r="Q21" i="27"/>
  <c r="Q44" i="27"/>
  <c r="Q29" i="27"/>
  <c r="Q24" i="27"/>
  <c r="Q20" i="27"/>
  <c r="Q27" i="27"/>
  <c r="Q34" i="27"/>
  <c r="Q17" i="27"/>
  <c r="Q45" i="27"/>
  <c r="Q22" i="27"/>
  <c r="Q26" i="27"/>
  <c r="Q42" i="27"/>
  <c r="Q16" i="27"/>
  <c r="Q23" i="27"/>
  <c r="Q30" i="27"/>
  <c r="Q37" i="27"/>
  <c r="Q39" i="28"/>
  <c r="Q22" i="28"/>
  <c r="Q42" i="28"/>
  <c r="Q24" i="28"/>
  <c r="Q25" i="28"/>
  <c r="Q31" i="28"/>
  <c r="Q29" i="28"/>
  <c r="Q20" i="28"/>
  <c r="Q21" i="28"/>
  <c r="Q36" i="28"/>
  <c r="Q17" i="28"/>
  <c r="Q45" i="28"/>
  <c r="Q33" i="28"/>
  <c r="Q28" i="28"/>
  <c r="Q18" i="28"/>
  <c r="Q34" i="28"/>
  <c r="Q19" i="28"/>
  <c r="Q44" i="28"/>
  <c r="Q40" i="28"/>
  <c r="Q35" i="28"/>
  <c r="Q26" i="28"/>
  <c r="Q43" i="28"/>
  <c r="Q41" i="28"/>
  <c r="Q38" i="28"/>
  <c r="Q27" i="28"/>
  <c r="Q32" i="28"/>
  <c r="Q16" i="28"/>
  <c r="Q23" i="28"/>
  <c r="Q30" i="28"/>
  <c r="Q37" i="28"/>
  <c r="Q42" i="29"/>
  <c r="Q18" i="29"/>
  <c r="Q24" i="29"/>
  <c r="Q32" i="29"/>
  <c r="Q19" i="29"/>
  <c r="Q36" i="29"/>
  <c r="Q39" i="29"/>
  <c r="Q31" i="29"/>
  <c r="Q28" i="29"/>
  <c r="Q27" i="29"/>
  <c r="Q40" i="29"/>
  <c r="Q45" i="29"/>
  <c r="Q35" i="29"/>
  <c r="Q20" i="29"/>
  <c r="Q34" i="29"/>
  <c r="Q41" i="29"/>
  <c r="Q22" i="29"/>
  <c r="Q29" i="29"/>
  <c r="Q21" i="29"/>
  <c r="Q25" i="29"/>
  <c r="Q17" i="29"/>
  <c r="Q26" i="29"/>
  <c r="Q33" i="29"/>
  <c r="Q43" i="29"/>
  <c r="Q38" i="29"/>
  <c r="Q44" i="29"/>
  <c r="Q16" i="29"/>
  <c r="Q23" i="29"/>
  <c r="Q30" i="29"/>
  <c r="Q37" i="29"/>
  <c r="Q28" i="30"/>
  <c r="Q43" i="30"/>
  <c r="Q32" i="30"/>
  <c r="Q19" i="30"/>
  <c r="Q25" i="30"/>
  <c r="Q26" i="30"/>
  <c r="Q45" i="30"/>
  <c r="Q31" i="30"/>
  <c r="Q21" i="30"/>
  <c r="Q24" i="30"/>
  <c r="Q27" i="30"/>
  <c r="Q33" i="30"/>
  <c r="Q39" i="30"/>
  <c r="Q18" i="30"/>
  <c r="Q17" i="30"/>
  <c r="Q29" i="30"/>
  <c r="Q35" i="30"/>
  <c r="Q40" i="30"/>
  <c r="Q20" i="30"/>
  <c r="Q41" i="30"/>
  <c r="Q34" i="30"/>
  <c r="Q36" i="30"/>
  <c r="Q38" i="30"/>
  <c r="Q42" i="30"/>
  <c r="Q22" i="30"/>
  <c r="Q44" i="30"/>
  <c r="Q16" i="30"/>
  <c r="Q23" i="30"/>
  <c r="Q30" i="30"/>
  <c r="Q37" i="30"/>
  <c r="Q28" i="31"/>
  <c r="Q43" i="31"/>
  <c r="Q42" i="31"/>
  <c r="Q41" i="31"/>
  <c r="Q25" i="31"/>
  <c r="Q17" i="31"/>
  <c r="Q27" i="31"/>
  <c r="Q35" i="31"/>
  <c r="Q40" i="31"/>
  <c r="Q21" i="31"/>
  <c r="Q24" i="31"/>
  <c r="Q29" i="31"/>
  <c r="Q33" i="31"/>
  <c r="Q39" i="31"/>
  <c r="Q18" i="31"/>
  <c r="Q26" i="31"/>
  <c r="Q36" i="31"/>
  <c r="Q38" i="31"/>
  <c r="Q20" i="31"/>
  <c r="Q34" i="31"/>
  <c r="Q45" i="31"/>
  <c r="Q19" i="31"/>
  <c r="Q32" i="31"/>
  <c r="Q22" i="31"/>
  <c r="Q31" i="31"/>
  <c r="Q44" i="31"/>
  <c r="Q16" i="31"/>
  <c r="Q23" i="31"/>
  <c r="Q30" i="31"/>
  <c r="Q37" i="31"/>
  <c r="Q33" i="32"/>
  <c r="Q43" i="32"/>
  <c r="Q18" i="32"/>
  <c r="Q22" i="32"/>
  <c r="Q31" i="32"/>
  <c r="Q38" i="32"/>
  <c r="Q26" i="32"/>
  <c r="Q44" i="32"/>
  <c r="Q40" i="32"/>
  <c r="Q28" i="32"/>
  <c r="Q29" i="32"/>
  <c r="Q19" i="32"/>
  <c r="Q41" i="32"/>
  <c r="Q39" i="32"/>
  <c r="Q21" i="32"/>
  <c r="Q32" i="32"/>
  <c r="Q35" i="32"/>
  <c r="Q42" i="32"/>
  <c r="Q45" i="32"/>
  <c r="Q20" i="32"/>
  <c r="Q27" i="32"/>
  <c r="Q34" i="32"/>
  <c r="Q17" i="32"/>
  <c r="Q24" i="32"/>
  <c r="Q25" i="32"/>
  <c r="Q36" i="32"/>
  <c r="Q16" i="32"/>
  <c r="Q23" i="32"/>
  <c r="Q30" i="32"/>
  <c r="Q37" i="32"/>
  <c r="E76" i="42"/>
  <c r="I2" i="42"/>
  <c r="V11" i="20"/>
  <c r="J13" i="22"/>
  <c r="U11" i="20"/>
  <c r="I13" i="22"/>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HF25" i="34"/>
  <c r="F2" i="43"/>
  <c r="U12" i="20"/>
  <c r="I13" i="23"/>
  <c r="B16" i="23"/>
  <c r="B17" i="23"/>
  <c r="B18" i="23" s="1"/>
  <c r="B19" i="23" s="1"/>
  <c r="B20" i="23" s="1"/>
  <c r="B21" i="23"/>
  <c r="B22" i="23" s="1"/>
  <c r="B23" i="23" s="1"/>
  <c r="B24" i="23" s="1"/>
  <c r="B25" i="23" s="1"/>
  <c r="B26" i="23" s="1"/>
  <c r="B27" i="23" s="1"/>
  <c r="B28" i="23" s="1"/>
  <c r="B29" i="23" s="1"/>
  <c r="B30" i="23" s="1"/>
  <c r="B31" i="23" s="1"/>
  <c r="B32" i="23" s="1"/>
  <c r="B33" i="23" s="1"/>
  <c r="B34" i="23" s="1"/>
  <c r="B35" i="23"/>
  <c r="B36" i="23" s="1"/>
  <c r="B37" i="23" s="1"/>
  <c r="B38" i="23" s="1"/>
  <c r="B39" i="23" s="1"/>
  <c r="B40" i="23" s="1"/>
  <c r="B41" i="23" s="1"/>
  <c r="B42" i="23" s="1"/>
  <c r="B43" i="23" s="1"/>
  <c r="B44" i="23" s="1"/>
  <c r="B45" i="23" s="1"/>
  <c r="B46" i="23" s="1"/>
  <c r="H14" i="20"/>
  <c r="P64" i="34"/>
  <c r="Q64" i="34"/>
  <c r="N64" i="34"/>
  <c r="E26" i="36"/>
  <c r="F26" i="36"/>
  <c r="D1" i="7"/>
  <c r="U10" i="33"/>
  <c r="I10" i="33"/>
  <c r="N62" i="34"/>
  <c r="O18" i="34"/>
  <c r="AC5" i="38"/>
  <c r="D15" i="38"/>
  <c r="D16" i="38"/>
  <c r="A12" i="38"/>
  <c r="A30" i="40"/>
  <c r="M30" i="39"/>
  <c r="C33" i="35"/>
  <c r="L33" i="35"/>
  <c r="E14" i="44" a="1"/>
  <c r="E14" i="44" s="1"/>
  <c r="F14" i="44" s="1"/>
  <c r="BI23" i="34"/>
  <c r="BJ22" i="34"/>
  <c r="J27" i="39"/>
  <c r="J33" i="39"/>
  <c r="AC110" i="21"/>
  <c r="AC46" i="21"/>
  <c r="AB63" i="21"/>
  <c r="AB64" i="21" s="1"/>
  <c r="AB65" i="21" s="1"/>
  <c r="AB66" i="21" s="1"/>
  <c r="AB67" i="21" s="1"/>
  <c r="AB68" i="21" s="1"/>
  <c r="AB69" i="21" s="1"/>
  <c r="AB70" i="21" s="1"/>
  <c r="AB71" i="21" s="1"/>
  <c r="AB72" i="21" s="1"/>
  <c r="AB73" i="21" s="1"/>
  <c r="AB74" i="21" s="1"/>
  <c r="AB75" i="21" s="1"/>
  <c r="AB76" i="21" s="1"/>
  <c r="AB77" i="21" s="1"/>
  <c r="AB78" i="21" s="1"/>
  <c r="AB79" i="21" s="1"/>
  <c r="AB80" i="21" s="1"/>
  <c r="AB81" i="21" s="1"/>
  <c r="AB82" i="21" s="1"/>
  <c r="AB83" i="21" s="1"/>
  <c r="AB84" i="21" s="1"/>
  <c r="AB85" i="21" s="1"/>
  <c r="AB86" i="21" s="1"/>
  <c r="AB87" i="21" s="1"/>
  <c r="AB88" i="21" s="1"/>
  <c r="AB89" i="21" s="1"/>
  <c r="AB90" i="21" s="1"/>
  <c r="AB91" i="21" s="1"/>
  <c r="AB92" i="21" s="1"/>
  <c r="AB93" i="21" s="1"/>
  <c r="AB94" i="21" s="1"/>
  <c r="AB95" i="21" s="1"/>
  <c r="AB96" i="21" s="1"/>
  <c r="AB97" i="21" s="1"/>
  <c r="AB98" i="21" s="1"/>
  <c r="AB99" i="21" s="1"/>
  <c r="AB100" i="21" s="1"/>
  <c r="AB101" i="21" s="1"/>
  <c r="AB102" i="21" s="1"/>
  <c r="AB103" i="21" s="1"/>
  <c r="AB104" i="21" s="1"/>
  <c r="AB105" i="21" s="1"/>
  <c r="AB106" i="21" s="1"/>
  <c r="AB107" i="21" s="1"/>
  <c r="AB108" i="21" s="1"/>
  <c r="AB109" i="21" s="1"/>
  <c r="AB110" i="21" s="1"/>
  <c r="AB111" i="21" s="1"/>
  <c r="AB112" i="21" s="1"/>
  <c r="AB113" i="21" s="1"/>
  <c r="AB114" i="21" s="1"/>
  <c r="AB115" i="21" s="1"/>
  <c r="AB116" i="21" s="1"/>
  <c r="AB117" i="21" s="1"/>
  <c r="AB118" i="21" s="1"/>
  <c r="AB119" i="21" s="1"/>
  <c r="AB120" i="21" s="1"/>
  <c r="AB121" i="21" s="1"/>
  <c r="AB122" i="21" s="1"/>
  <c r="AB123" i="21" s="1"/>
  <c r="AB124" i="21" s="1"/>
  <c r="AB125" i="21" s="1"/>
  <c r="AB126" i="21" s="1"/>
  <c r="AB127" i="21" s="1"/>
  <c r="AB128" i="21" s="1"/>
  <c r="AB129" i="21" s="1"/>
  <c r="AB130" i="21" s="1"/>
  <c r="AB131" i="21" s="1"/>
  <c r="AB132" i="21" s="1"/>
  <c r="AB133" i="21" s="1"/>
  <c r="AB134" i="21" s="1"/>
  <c r="AB135" i="21" s="1"/>
  <c r="AB136" i="21" s="1"/>
  <c r="AB137" i="21" s="1"/>
  <c r="AB138" i="21" s="1"/>
  <c r="AB139" i="21" s="1"/>
  <c r="AB140" i="21" s="1"/>
  <c r="AB141" i="21" s="1"/>
  <c r="AB142" i="21" s="1"/>
  <c r="AB143" i="21" s="1"/>
  <c r="AB144" i="21" s="1"/>
  <c r="AB145" i="21" s="1"/>
  <c r="AB146" i="21" s="1"/>
  <c r="AB147" i="21" s="1"/>
  <c r="AB148" i="21" s="1"/>
  <c r="AB149" i="21" s="1"/>
  <c r="AB150" i="21" s="1"/>
  <c r="AB151" i="21" s="1"/>
  <c r="AB152" i="21" s="1"/>
  <c r="AB153" i="21" s="1"/>
  <c r="AB154" i="21" s="1"/>
  <c r="AB155" i="21" s="1"/>
  <c r="AB156" i="21" s="1"/>
  <c r="AB157" i="21" s="1"/>
  <c r="AB158" i="21" s="1"/>
  <c r="AB159" i="21"/>
  <c r="AB160" i="21" s="1"/>
  <c r="AB161" i="21" s="1"/>
  <c r="AB162" i="21" s="1"/>
  <c r="AB163" i="21" s="1"/>
  <c r="AB164" i="21" s="1"/>
  <c r="AB165" i="21" s="1"/>
  <c r="AB166" i="21" s="1"/>
  <c r="AB167" i="21" s="1"/>
  <c r="AB168" i="21" s="1"/>
  <c r="AB169" i="21" s="1"/>
  <c r="AB170" i="21" s="1"/>
  <c r="AB171" i="21" s="1"/>
  <c r="AB172" i="21" s="1"/>
  <c r="AB173" i="21" s="1"/>
  <c r="AB174" i="21" s="1"/>
  <c r="AB175" i="21" s="1"/>
  <c r="AB176" i="21" s="1"/>
  <c r="AB177" i="21" s="1"/>
  <c r="AB178" i="21" s="1"/>
  <c r="AB179" i="21" s="1"/>
  <c r="AB180" i="21" s="1"/>
  <c r="AB181" i="21" s="1"/>
  <c r="AB182" i="21" s="1"/>
  <c r="AB183" i="21" s="1"/>
  <c r="AB184" i="21" s="1"/>
  <c r="AB185" i="21" s="1"/>
  <c r="AB186" i="21" s="1"/>
  <c r="AB187" i="21" s="1"/>
  <c r="AB188" i="21" s="1"/>
  <c r="AB189" i="21" s="1"/>
  <c r="AB190" i="21" s="1"/>
  <c r="AB191" i="21" s="1"/>
  <c r="AB192" i="21" s="1"/>
  <c r="AB193" i="21" s="1"/>
  <c r="AB194" i="21" s="1"/>
  <c r="AB195" i="21" s="1"/>
  <c r="AB196" i="21" s="1"/>
  <c r="AB197" i="21" s="1"/>
  <c r="AB198" i="21" s="1"/>
  <c r="AB199" i="21" s="1"/>
  <c r="AB200" i="21" s="1"/>
  <c r="AB201" i="21" s="1"/>
  <c r="AB202" i="21" s="1"/>
  <c r="AB203" i="21" s="1"/>
  <c r="AB204" i="21" s="1"/>
  <c r="AB205" i="21" s="1"/>
  <c r="AB206" i="21" s="1"/>
  <c r="AB207" i="21" s="1"/>
  <c r="AB208" i="21" s="1"/>
  <c r="AB209" i="21" s="1"/>
  <c r="AB210" i="21" s="1"/>
  <c r="AB211" i="21" s="1"/>
  <c r="AB212" i="21" s="1"/>
  <c r="AB213" i="21" s="1"/>
  <c r="AB214" i="21" s="1"/>
  <c r="AB215" i="21" s="1"/>
  <c r="K219" i="21" s="1"/>
  <c r="AC174" i="21"/>
  <c r="AC13" i="38"/>
  <c r="A14" i="40"/>
  <c r="M14" i="39"/>
  <c r="AG23" i="21"/>
  <c r="AG24" i="21"/>
  <c r="AG42" i="21"/>
  <c r="AG50" i="21"/>
  <c r="AG58" i="21"/>
  <c r="AG66" i="21"/>
  <c r="AG74" i="21"/>
  <c r="AG82" i="21"/>
  <c r="AG90" i="21"/>
  <c r="AG98" i="21"/>
  <c r="AG106" i="21"/>
  <c r="AG114" i="21"/>
  <c r="AG122" i="21"/>
  <c r="AG130" i="21"/>
  <c r="AG138" i="21"/>
  <c r="AG146" i="21"/>
  <c r="AG154" i="21"/>
  <c r="AG161" i="21"/>
  <c r="AG166" i="21"/>
  <c r="AG171" i="21"/>
  <c r="AG177" i="21"/>
  <c r="AG182" i="21"/>
  <c r="AG187" i="21"/>
  <c r="AG193" i="21"/>
  <c r="AG198" i="21"/>
  <c r="AG203" i="21"/>
  <c r="AG209" i="21"/>
  <c r="AG214" i="21"/>
  <c r="AG33" i="21"/>
  <c r="AG14" i="21"/>
  <c r="AG26" i="21"/>
  <c r="AG35" i="21"/>
  <c r="AG44" i="21"/>
  <c r="AG52" i="21"/>
  <c r="AG60" i="21"/>
  <c r="AG68" i="21"/>
  <c r="AG76" i="21"/>
  <c r="AG84" i="21"/>
  <c r="AG92" i="21"/>
  <c r="AG100" i="21"/>
  <c r="AG108" i="21"/>
  <c r="AG116" i="21"/>
  <c r="AG124" i="21"/>
  <c r="AG132" i="21"/>
  <c r="AG140" i="21"/>
  <c r="AG148" i="21"/>
  <c r="AG156" i="21"/>
  <c r="AG164" i="21"/>
  <c r="AG172" i="21"/>
  <c r="AG180" i="21"/>
  <c r="AG188" i="21"/>
  <c r="AG196" i="21"/>
  <c r="AG204" i="21"/>
  <c r="AG212" i="21"/>
  <c r="AG22" i="21"/>
  <c r="AG31" i="21"/>
  <c r="AG41" i="21"/>
  <c r="AG49" i="21"/>
  <c r="AG57" i="21"/>
  <c r="AG65" i="21"/>
  <c r="AG73" i="21"/>
  <c r="AG81" i="21"/>
  <c r="AG89" i="21"/>
  <c r="AG97" i="21"/>
  <c r="AG105" i="21"/>
  <c r="AG113" i="21"/>
  <c r="AG121" i="21"/>
  <c r="AG129" i="21"/>
  <c r="AG137" i="21"/>
  <c r="AG145" i="21"/>
  <c r="AG153" i="21"/>
  <c r="AG213" i="21"/>
  <c r="AG202" i="21"/>
  <c r="AG191" i="21"/>
  <c r="AG181" i="21"/>
  <c r="AG170" i="21"/>
  <c r="AG159" i="21"/>
  <c r="AG143" i="21"/>
  <c r="AG127" i="21"/>
  <c r="AG111" i="21"/>
  <c r="AG95" i="21"/>
  <c r="AG79" i="21"/>
  <c r="AG63" i="21"/>
  <c r="AG47" i="21"/>
  <c r="AG29" i="21"/>
  <c r="AG211" i="21"/>
  <c r="AG201" i="21"/>
  <c r="AG190" i="21"/>
  <c r="AG179" i="21"/>
  <c r="AG169" i="21"/>
  <c r="AG158" i="21"/>
  <c r="AG142" i="21"/>
  <c r="AG126" i="21"/>
  <c r="AG110" i="21"/>
  <c r="AG94" i="21"/>
  <c r="AG78" i="21"/>
  <c r="AG62" i="21"/>
  <c r="AG46" i="21"/>
  <c r="AG28" i="21"/>
  <c r="AK169" i="21"/>
  <c r="AK126" i="21"/>
  <c r="AK84" i="21"/>
  <c r="E17" i="49" a="1"/>
  <c r="E17" i="49" s="1"/>
  <c r="F17" i="49" s="1"/>
  <c r="E17" i="45" a="1"/>
  <c r="E17" i="45"/>
  <c r="F17" i="45" s="1"/>
  <c r="E17" i="47" a="1"/>
  <c r="E17" i="47" s="1"/>
  <c r="F17" i="47" s="1"/>
  <c r="E17" i="48" a="1"/>
  <c r="E17" i="48" s="1"/>
  <c r="F17" i="48" s="1"/>
  <c r="BC22" i="34"/>
  <c r="BD21" i="34"/>
  <c r="BA22" i="34"/>
  <c r="BB21" i="34"/>
  <c r="AY22" i="34"/>
  <c r="AZ21" i="34"/>
  <c r="AW22" i="34"/>
  <c r="AX21" i="34"/>
  <c r="AS22" i="34"/>
  <c r="AT21" i="34"/>
  <c r="AO22" i="34"/>
  <c r="AP21" i="34"/>
  <c r="AM22" i="34"/>
  <c r="AN21" i="34"/>
  <c r="AE23" i="34"/>
  <c r="AF22" i="34"/>
  <c r="BM23" i="34"/>
  <c r="BN22" i="34"/>
  <c r="L16" i="41"/>
  <c r="K5" i="42" a="1"/>
  <c r="K5" i="42"/>
  <c r="L5" i="42" s="1"/>
  <c r="K5" i="44" a="1"/>
  <c r="K5" i="44" s="1"/>
  <c r="L5" i="44" s="1"/>
  <c r="K5" i="46" a="1"/>
  <c r="K5" i="46" s="1"/>
  <c r="L5" i="46" s="1"/>
  <c r="K5" i="48" a="1"/>
  <c r="K5" i="48" s="1"/>
  <c r="L5" i="48" s="1"/>
  <c r="K5" i="50" a="1"/>
  <c r="K5" i="50" s="1"/>
  <c r="L5" i="50" s="1"/>
  <c r="K5" i="52" a="1"/>
  <c r="K5" i="52" s="1"/>
  <c r="L5" i="52" s="1"/>
  <c r="K5" i="43" a="1"/>
  <c r="K5" i="43" s="1"/>
  <c r="L5" i="43" s="1"/>
  <c r="K5" i="45" a="1"/>
  <c r="K5" i="45" s="1"/>
  <c r="L5" i="45" s="1"/>
  <c r="K5" i="47" a="1"/>
  <c r="K5" i="47"/>
  <c r="L5" i="47" s="1"/>
  <c r="K5" i="49" a="1"/>
  <c r="K5" i="49" s="1"/>
  <c r="L5" i="49" s="1"/>
  <c r="K5" i="51" a="1"/>
  <c r="K5" i="51" s="1"/>
  <c r="L5" i="51" s="1"/>
  <c r="CD19" i="34"/>
  <c r="CC20" i="34"/>
  <c r="CH19" i="34"/>
  <c r="CG20" i="34"/>
  <c r="CL19" i="34"/>
  <c r="CK20" i="34"/>
  <c r="EF19" i="34"/>
  <c r="EE20" i="34"/>
  <c r="EJ19" i="34"/>
  <c r="EI20" i="34"/>
  <c r="EN19" i="34"/>
  <c r="EM20" i="34"/>
  <c r="ER19" i="34"/>
  <c r="EQ20" i="34"/>
  <c r="GL19" i="34"/>
  <c r="GK20" i="34"/>
  <c r="GP19" i="34"/>
  <c r="GO20" i="34"/>
  <c r="GT19" i="34"/>
  <c r="GS20" i="34"/>
  <c r="HJ19" i="34"/>
  <c r="HI20" i="34"/>
  <c r="HB19" i="34"/>
  <c r="HA20" i="34"/>
  <c r="T39" i="34"/>
  <c r="T66" i="34" s="1"/>
  <c r="T27" i="34"/>
  <c r="O30" i="34"/>
  <c r="O40" i="34"/>
  <c r="K13" i="41" a="1"/>
  <c r="K13" i="41" s="1"/>
  <c r="L13" i="41" s="1"/>
  <c r="K49" i="41" a="1"/>
  <c r="K49" i="41" s="1"/>
  <c r="I82" i="41"/>
  <c r="J49" i="41"/>
  <c r="L6" i="41"/>
  <c r="D10" i="41"/>
  <c r="F10" i="41" s="1"/>
  <c r="D9" i="41"/>
  <c r="F9" i="41" s="1"/>
  <c r="D18" i="41"/>
  <c r="J81" i="41" s="1"/>
  <c r="J19" i="41"/>
  <c r="L19" i="41" s="1"/>
  <c r="J18" i="41"/>
  <c r="J82" i="41" s="1"/>
  <c r="D28" i="41"/>
  <c r="D27" i="41"/>
  <c r="D46" i="41"/>
  <c r="D45" i="41"/>
  <c r="F45" i="41" s="1"/>
  <c r="J46" i="41"/>
  <c r="J45" i="41"/>
  <c r="D64" i="41"/>
  <c r="D63" i="41"/>
  <c r="J64" i="41"/>
  <c r="J63" i="41"/>
  <c r="CB19" i="34"/>
  <c r="CA20" i="34"/>
  <c r="CF19" i="34"/>
  <c r="CE20" i="34"/>
  <c r="CJ19" i="34"/>
  <c r="CI20" i="34"/>
  <c r="CN19" i="34"/>
  <c r="CM20" i="34"/>
  <c r="EH19" i="34"/>
  <c r="EG20" i="34"/>
  <c r="EL19" i="34"/>
  <c r="EK20" i="34"/>
  <c r="EP19" i="34"/>
  <c r="EO20" i="34"/>
  <c r="GJ19" i="34"/>
  <c r="GI20" i="34"/>
  <c r="GN19" i="34"/>
  <c r="GM20" i="34"/>
  <c r="GR19" i="34"/>
  <c r="GQ20" i="34"/>
  <c r="GV19" i="34"/>
  <c r="GU20" i="34"/>
  <c r="HH19" i="34"/>
  <c r="HG20" i="34"/>
  <c r="HD19" i="34"/>
  <c r="HC20" i="34"/>
  <c r="GZ19" i="34"/>
  <c r="GY20" i="34"/>
  <c r="D67" i="44"/>
  <c r="J93" i="44" s="1"/>
  <c r="J40" i="44"/>
  <c r="L40" i="44" s="1"/>
  <c r="L55" i="51"/>
  <c r="L55" i="50"/>
  <c r="L55" i="49"/>
  <c r="I79" i="42"/>
  <c r="I80" i="42"/>
  <c r="E8" i="42" a="1"/>
  <c r="E8" i="42" s="1"/>
  <c r="F8" i="42" s="1"/>
  <c r="K8" i="42" a="1"/>
  <c r="K8" i="42" s="1"/>
  <c r="L8" i="42" s="1"/>
  <c r="I81" i="42"/>
  <c r="I82" i="42"/>
  <c r="E26" i="42" a="1"/>
  <c r="E26" i="42" s="1"/>
  <c r="F26" i="42" s="1"/>
  <c r="K26" i="42" a="1"/>
  <c r="K26" i="42" s="1"/>
  <c r="L26" i="42" s="1"/>
  <c r="I85" i="42"/>
  <c r="I86" i="42"/>
  <c r="K44" i="42" a="1"/>
  <c r="K44" i="42" s="1"/>
  <c r="L44" i="42" s="1"/>
  <c r="I89" i="42"/>
  <c r="I90" i="42"/>
  <c r="E52" i="42" a="1"/>
  <c r="E52" i="42" s="1"/>
  <c r="F52" i="42" s="1"/>
  <c r="K61" i="42" a="1"/>
  <c r="K61" i="42" s="1"/>
  <c r="L61" i="42" s="1"/>
  <c r="K6" i="43" a="1"/>
  <c r="K6" i="43" s="1"/>
  <c r="L6" i="43" s="1"/>
  <c r="E7" i="43" a="1"/>
  <c r="E7" i="43"/>
  <c r="F7" i="43" s="1"/>
  <c r="I83" i="43"/>
  <c r="I87" i="43"/>
  <c r="I88" i="43"/>
  <c r="I91" i="43"/>
  <c r="I92" i="43"/>
  <c r="K60" i="43" a="1"/>
  <c r="K60" i="43"/>
  <c r="L60" i="43" s="1"/>
  <c r="K62" i="43" a="1"/>
  <c r="K62" i="43" s="1"/>
  <c r="L62" i="43" s="1"/>
  <c r="I93" i="43"/>
  <c r="D7" i="44"/>
  <c r="E7" i="44" a="1"/>
  <c r="E7" i="44"/>
  <c r="F7" i="44" s="1"/>
  <c r="D22" i="44"/>
  <c r="F22" i="44"/>
  <c r="I83" i="44"/>
  <c r="I88" i="44"/>
  <c r="J58" i="44"/>
  <c r="L58" i="44" s="1"/>
  <c r="I92" i="44"/>
  <c r="J60" i="44"/>
  <c r="K60" i="44" a="1"/>
  <c r="K60" i="44" s="1"/>
  <c r="L60" i="44" s="1"/>
  <c r="I93" i="44"/>
  <c r="J4" i="45"/>
  <c r="L4" i="45"/>
  <c r="I80" i="45"/>
  <c r="J8" i="45"/>
  <c r="K8" i="45" a="1"/>
  <c r="K8" i="45" s="1"/>
  <c r="J13" i="45"/>
  <c r="L13" i="45" s="1"/>
  <c r="I82" i="45"/>
  <c r="J26" i="45"/>
  <c r="K26" i="45" a="1"/>
  <c r="K26" i="45" s="1"/>
  <c r="L26" i="45" s="1"/>
  <c r="J31" i="45"/>
  <c r="L31" i="45"/>
  <c r="I86" i="45"/>
  <c r="J44" i="45"/>
  <c r="K44" i="45" a="1"/>
  <c r="K44" i="45" s="1"/>
  <c r="L44" i="45" s="1"/>
  <c r="J49" i="45"/>
  <c r="J90" i="45" s="1"/>
  <c r="I90" i="45"/>
  <c r="J61" i="45"/>
  <c r="K61" i="45" a="1"/>
  <c r="K61" i="45" s="1"/>
  <c r="L61" i="45" s="1"/>
  <c r="D7" i="46"/>
  <c r="E7" i="46" a="1"/>
  <c r="E7" i="46" s="1"/>
  <c r="F7" i="46" s="1"/>
  <c r="D22" i="46"/>
  <c r="F22" i="46"/>
  <c r="I83" i="46"/>
  <c r="J40" i="46"/>
  <c r="L40" i="46"/>
  <c r="I88" i="46"/>
  <c r="J58" i="46"/>
  <c r="L58" i="46"/>
  <c r="I92" i="46"/>
  <c r="J60" i="46"/>
  <c r="K60" i="46" a="1"/>
  <c r="K60" i="46"/>
  <c r="L60" i="46" s="1"/>
  <c r="D67" i="46"/>
  <c r="J93" i="46" s="1"/>
  <c r="I93" i="46"/>
  <c r="J4" i="47"/>
  <c r="L4" i="47"/>
  <c r="I80" i="47"/>
  <c r="J8" i="47"/>
  <c r="K8" i="47" a="1"/>
  <c r="K8" i="47"/>
  <c r="L8" i="47" s="1"/>
  <c r="J13" i="47"/>
  <c r="I82" i="47"/>
  <c r="J26" i="47"/>
  <c r="K26" i="47" a="1"/>
  <c r="K26" i="47"/>
  <c r="L26" i="47" s="1"/>
  <c r="J31" i="47"/>
  <c r="I86" i="47"/>
  <c r="J44" i="47"/>
  <c r="K44" i="47" a="1"/>
  <c r="K44" i="47"/>
  <c r="L44" i="47" s="1"/>
  <c r="J49" i="47"/>
  <c r="J90" i="47" s="1"/>
  <c r="I90" i="47"/>
  <c r="J61" i="47"/>
  <c r="K61" i="47" a="1"/>
  <c r="K61" i="47" s="1"/>
  <c r="L61" i="47" s="1"/>
  <c r="D7" i="48"/>
  <c r="E7" i="48" a="1"/>
  <c r="E7" i="48" s="1"/>
  <c r="F7" i="48" s="1"/>
  <c r="D22" i="48"/>
  <c r="F22" i="48"/>
  <c r="I83" i="48"/>
  <c r="J40" i="48"/>
  <c r="L40" i="48"/>
  <c r="I88" i="48"/>
  <c r="J58" i="48"/>
  <c r="I92" i="48"/>
  <c r="J60" i="48"/>
  <c r="K60" i="48" a="1"/>
  <c r="K60" i="48"/>
  <c r="L60" i="48" s="1"/>
  <c r="D67" i="48"/>
  <c r="J93" i="48" s="1"/>
  <c r="I93" i="48"/>
  <c r="J4" i="49"/>
  <c r="L4" i="49"/>
  <c r="I80" i="49"/>
  <c r="J8" i="49"/>
  <c r="K8" i="49" a="1"/>
  <c r="K8" i="49" s="1"/>
  <c r="L8" i="49" s="1"/>
  <c r="J13" i="49"/>
  <c r="L13" i="49"/>
  <c r="I82" i="49"/>
  <c r="J26" i="49"/>
  <c r="K26" i="49" a="1"/>
  <c r="K26" i="49"/>
  <c r="L26" i="49" s="1"/>
  <c r="J31" i="49"/>
  <c r="L31" i="49"/>
  <c r="I86" i="49"/>
  <c r="J44" i="49"/>
  <c r="K44" i="49" a="1"/>
  <c r="K44" i="49" s="1"/>
  <c r="L44" i="49" s="1"/>
  <c r="J49" i="49"/>
  <c r="J90" i="49"/>
  <c r="I90" i="49"/>
  <c r="J61" i="49"/>
  <c r="K61" i="49" a="1"/>
  <c r="K61" i="49"/>
  <c r="L61" i="49" s="1"/>
  <c r="D7" i="50"/>
  <c r="E7" i="50" a="1"/>
  <c r="E7" i="50" s="1"/>
  <c r="D22" i="50"/>
  <c r="F22" i="50" s="1"/>
  <c r="I83" i="50"/>
  <c r="J40" i="50"/>
  <c r="I88" i="50"/>
  <c r="J58" i="50"/>
  <c r="L58" i="50" s="1"/>
  <c r="I92" i="50"/>
  <c r="J60" i="50"/>
  <c r="K60" i="50" a="1"/>
  <c r="K60" i="50"/>
  <c r="D67" i="50"/>
  <c r="J93" i="50" s="1"/>
  <c r="I93" i="50"/>
  <c r="J4" i="51"/>
  <c r="I80" i="51"/>
  <c r="J8" i="51"/>
  <c r="K8" i="51" a="1"/>
  <c r="K8" i="51" s="1"/>
  <c r="L8" i="51" s="1"/>
  <c r="J13" i="51"/>
  <c r="L13" i="51"/>
  <c r="I82" i="51"/>
  <c r="J26" i="51"/>
  <c r="L26" i="51" s="1"/>
  <c r="K26" i="51" a="1"/>
  <c r="K26" i="51"/>
  <c r="J31" i="51"/>
  <c r="L31" i="51"/>
  <c r="I86" i="51"/>
  <c r="J44" i="51"/>
  <c r="K44" i="51" a="1"/>
  <c r="K44" i="51" s="1"/>
  <c r="L44" i="51" s="1"/>
  <c r="J49" i="51"/>
  <c r="J90" i="51"/>
  <c r="I90" i="51"/>
  <c r="J61" i="51"/>
  <c r="K61" i="51" a="1"/>
  <c r="K61" i="51" s="1"/>
  <c r="D7" i="52"/>
  <c r="E7" i="52" a="1"/>
  <c r="E7" i="52" s="1"/>
  <c r="D22" i="52"/>
  <c r="F22" i="52" s="1"/>
  <c r="I83" i="52"/>
  <c r="J40" i="52"/>
  <c r="L40" i="52"/>
  <c r="I88" i="52"/>
  <c r="J58" i="52"/>
  <c r="I92" i="52"/>
  <c r="J60" i="52"/>
  <c r="K60" i="52" a="1"/>
  <c r="K60" i="52" s="1"/>
  <c r="K68" i="8"/>
  <c r="K68" i="18"/>
  <c r="L49" i="8"/>
  <c r="L54" i="8"/>
  <c r="J6" i="44"/>
  <c r="K6" i="44" a="1"/>
  <c r="K6" i="44" s="1"/>
  <c r="D40" i="44"/>
  <c r="F40" i="44" s="1"/>
  <c r="I87" i="44"/>
  <c r="D58" i="44"/>
  <c r="F58" i="44" s="1"/>
  <c r="I91" i="44"/>
  <c r="J62" i="44"/>
  <c r="K62" i="44" a="1"/>
  <c r="K62" i="44" s="1"/>
  <c r="L62" i="44" s="1"/>
  <c r="D4" i="45"/>
  <c r="F4" i="45" s="1"/>
  <c r="I79" i="45"/>
  <c r="D8" i="45"/>
  <c r="E8" i="45" a="1"/>
  <c r="E8" i="45"/>
  <c r="F8" i="45" s="1"/>
  <c r="D13" i="45"/>
  <c r="I81" i="45"/>
  <c r="D26" i="45"/>
  <c r="E26" i="45" a="1"/>
  <c r="E26" i="45" s="1"/>
  <c r="D31" i="45"/>
  <c r="F31" i="45" s="1"/>
  <c r="I85" i="45"/>
  <c r="D49" i="45"/>
  <c r="F49" i="45" s="1"/>
  <c r="I89" i="45"/>
  <c r="D52" i="45"/>
  <c r="E52" i="45" a="1"/>
  <c r="E52" i="45" s="1"/>
  <c r="F52" i="45" s="1"/>
  <c r="J6" i="46"/>
  <c r="K6" i="46" a="1"/>
  <c r="K6" i="46"/>
  <c r="L6" i="46" s="1"/>
  <c r="D40" i="46"/>
  <c r="F40" i="46"/>
  <c r="I87" i="46"/>
  <c r="D58" i="46"/>
  <c r="I91" i="46"/>
  <c r="J62" i="46"/>
  <c r="K62" i="46" a="1"/>
  <c r="K62" i="46" s="1"/>
  <c r="D4" i="47"/>
  <c r="I79" i="47"/>
  <c r="D8" i="47"/>
  <c r="E8" i="47" a="1"/>
  <c r="E8" i="47"/>
  <c r="D13" i="47"/>
  <c r="F13" i="47"/>
  <c r="I81" i="47"/>
  <c r="D26" i="47"/>
  <c r="E26" i="47" a="1"/>
  <c r="E26" i="47" s="1"/>
  <c r="D31" i="47"/>
  <c r="F31" i="47" s="1"/>
  <c r="I85" i="47"/>
  <c r="D49" i="47"/>
  <c r="I89" i="47"/>
  <c r="D52" i="47"/>
  <c r="E52" i="47" a="1"/>
  <c r="E52" i="47"/>
  <c r="J6" i="48"/>
  <c r="K6" i="48" a="1"/>
  <c r="K6" i="48" s="1"/>
  <c r="L6" i="48" s="1"/>
  <c r="D40" i="48"/>
  <c r="F40" i="48"/>
  <c r="I87" i="48"/>
  <c r="D58" i="48"/>
  <c r="F58" i="48"/>
  <c r="I91" i="48"/>
  <c r="J62" i="48"/>
  <c r="K62" i="48" a="1"/>
  <c r="K62" i="48"/>
  <c r="D4" i="49"/>
  <c r="F4" i="49"/>
  <c r="I79" i="49"/>
  <c r="D8" i="49"/>
  <c r="E8" i="49" a="1"/>
  <c r="E8" i="49" s="1"/>
  <c r="D13" i="49"/>
  <c r="F13" i="49"/>
  <c r="I81" i="49"/>
  <c r="D26" i="49"/>
  <c r="E26" i="49" a="1"/>
  <c r="E26" i="49" s="1"/>
  <c r="F26" i="49" s="1"/>
  <c r="D31" i="49"/>
  <c r="I85" i="49"/>
  <c r="D49" i="49"/>
  <c r="I89" i="49"/>
  <c r="D52" i="49"/>
  <c r="E52" i="49" a="1"/>
  <c r="E52" i="49" s="1"/>
  <c r="F52" i="49" s="1"/>
  <c r="J6" i="50"/>
  <c r="K6" i="50" a="1"/>
  <c r="K6" i="50" s="1"/>
  <c r="L6" i="50" s="1"/>
  <c r="D40" i="50"/>
  <c r="J87" i="50" s="1"/>
  <c r="F40" i="50"/>
  <c r="I87" i="50"/>
  <c r="D58" i="50"/>
  <c r="I91" i="50"/>
  <c r="J62" i="50"/>
  <c r="K62" i="50" a="1"/>
  <c r="K62" i="50" s="1"/>
  <c r="L62" i="50" s="1"/>
  <c r="D4" i="51"/>
  <c r="I79" i="51"/>
  <c r="D8" i="51"/>
  <c r="E8" i="51" a="1"/>
  <c r="E8" i="51" s="1"/>
  <c r="F8" i="51" s="1"/>
  <c r="D13" i="51"/>
  <c r="F13" i="51" s="1"/>
  <c r="I81" i="51"/>
  <c r="D26" i="51"/>
  <c r="E26" i="51" a="1"/>
  <c r="E26" i="51" s="1"/>
  <c r="F26" i="51" s="1"/>
  <c r="D31" i="51"/>
  <c r="F31" i="51"/>
  <c r="I85" i="51"/>
  <c r="D49" i="51"/>
  <c r="F49" i="51" s="1"/>
  <c r="I89" i="51"/>
  <c r="D52" i="51"/>
  <c r="E52" i="51" a="1"/>
  <c r="E52" i="51"/>
  <c r="J6" i="52"/>
  <c r="K6" i="52" a="1"/>
  <c r="K6" i="52"/>
  <c r="L6" i="52" s="1"/>
  <c r="D40" i="52"/>
  <c r="F40" i="52" s="1"/>
  <c r="I87" i="52"/>
  <c r="D58" i="52"/>
  <c r="F58" i="52" s="1"/>
  <c r="I91" i="52"/>
  <c r="K62" i="52" a="1"/>
  <c r="K62" i="52" s="1"/>
  <c r="L62" i="52" s="1"/>
  <c r="I93" i="52"/>
  <c r="E22" i="59"/>
  <c r="BO22" i="59"/>
  <c r="J48" i="10"/>
  <c r="L48" i="10" s="1"/>
  <c r="L49" i="10" s="1"/>
  <c r="J52" i="15"/>
  <c r="L52" i="15"/>
  <c r="J53" i="15"/>
  <c r="L53" i="15" s="1"/>
  <c r="E21" i="59"/>
  <c r="BO21" i="59"/>
  <c r="J47" i="10"/>
  <c r="L47" i="10"/>
  <c r="J52" i="10"/>
  <c r="L52" i="10" s="1"/>
  <c r="L54" i="10" s="1"/>
  <c r="J53" i="10"/>
  <c r="L53" i="10"/>
  <c r="J58" i="10"/>
  <c r="L58" i="10" s="1"/>
  <c r="J59" i="10"/>
  <c r="L59" i="10"/>
  <c r="J60" i="10"/>
  <c r="L60" i="10"/>
  <c r="J61" i="10"/>
  <c r="L61" i="10" s="1"/>
  <c r="J62" i="10"/>
  <c r="L62" i="10"/>
  <c r="J63" i="10"/>
  <c r="L63" i="10"/>
  <c r="J64" i="10"/>
  <c r="L64" i="10" s="1"/>
  <c r="J65" i="10"/>
  <c r="L65" i="10"/>
  <c r="J66" i="10"/>
  <c r="L66" i="10"/>
  <c r="J47" i="11"/>
  <c r="L47" i="11" s="1"/>
  <c r="J48" i="11"/>
  <c r="L48" i="11"/>
  <c r="L49" i="11"/>
  <c r="J52" i="11"/>
  <c r="L52" i="11" s="1"/>
  <c r="J53" i="11"/>
  <c r="L53" i="11"/>
  <c r="J58" i="11"/>
  <c r="L58" i="11"/>
  <c r="J59" i="11"/>
  <c r="L59" i="11" s="1"/>
  <c r="J60" i="11"/>
  <c r="L60" i="11"/>
  <c r="J61" i="11"/>
  <c r="L61" i="11"/>
  <c r="J62" i="11"/>
  <c r="L62" i="11" s="1"/>
  <c r="J63" i="11"/>
  <c r="L63" i="11" s="1"/>
  <c r="J64" i="11"/>
  <c r="L64" i="11"/>
  <c r="J65" i="11"/>
  <c r="L65" i="11" s="1"/>
  <c r="J66" i="11"/>
  <c r="L66" i="11"/>
  <c r="J47" i="12"/>
  <c r="L47" i="12" s="1"/>
  <c r="L49" i="12" s="1"/>
  <c r="J48" i="12"/>
  <c r="L48" i="12"/>
  <c r="J52" i="12"/>
  <c r="L52" i="12"/>
  <c r="J53" i="12"/>
  <c r="L53" i="12" s="1"/>
  <c r="J58" i="12"/>
  <c r="L58" i="12" s="1"/>
  <c r="L67" i="12" s="1"/>
  <c r="J59" i="12"/>
  <c r="L59" i="12" s="1"/>
  <c r="J60" i="12"/>
  <c r="L60" i="12"/>
  <c r="J61" i="12"/>
  <c r="L61" i="12"/>
  <c r="J62" i="12"/>
  <c r="L62" i="12" s="1"/>
  <c r="J63" i="12"/>
  <c r="L63" i="12"/>
  <c r="J64" i="12"/>
  <c r="L64" i="12"/>
  <c r="J65" i="12"/>
  <c r="L65" i="12" s="1"/>
  <c r="J66" i="12"/>
  <c r="L66" i="12"/>
  <c r="J47" i="13"/>
  <c r="L47" i="13"/>
  <c r="L49" i="13" s="1"/>
  <c r="J48" i="13"/>
  <c r="L48" i="13" s="1"/>
  <c r="J52" i="13"/>
  <c r="L52" i="13" s="1"/>
  <c r="L54" i="13" s="1"/>
  <c r="J53" i="13"/>
  <c r="L53" i="13" s="1"/>
  <c r="J58" i="13"/>
  <c r="L58" i="13" s="1"/>
  <c r="J59" i="13"/>
  <c r="L59" i="13"/>
  <c r="J60" i="13"/>
  <c r="L60" i="13" s="1"/>
  <c r="J61" i="13"/>
  <c r="L61" i="13"/>
  <c r="J62" i="13"/>
  <c r="L62" i="13"/>
  <c r="J63" i="13"/>
  <c r="L63" i="13" s="1"/>
  <c r="J64" i="13"/>
  <c r="L64" i="13" s="1"/>
  <c r="J65" i="13"/>
  <c r="L65" i="13"/>
  <c r="J66" i="13"/>
  <c r="L66" i="13" s="1"/>
  <c r="J47" i="14"/>
  <c r="L47" i="14" s="1"/>
  <c r="L49" i="14" s="1"/>
  <c r="J48" i="14"/>
  <c r="L48" i="14" s="1"/>
  <c r="J52" i="14"/>
  <c r="L52" i="14" s="1"/>
  <c r="J53" i="14"/>
  <c r="L53" i="14"/>
  <c r="J58" i="14"/>
  <c r="L58" i="14"/>
  <c r="J59" i="14"/>
  <c r="L59" i="14" s="1"/>
  <c r="J60" i="14"/>
  <c r="L60" i="14" s="1"/>
  <c r="J61" i="14"/>
  <c r="L61" i="14"/>
  <c r="J62" i="14"/>
  <c r="L62" i="14"/>
  <c r="J63" i="14"/>
  <c r="L63" i="14" s="1"/>
  <c r="J64" i="14"/>
  <c r="L64" i="14"/>
  <c r="J65" i="14"/>
  <c r="L65" i="14" s="1"/>
  <c r="J66" i="14"/>
  <c r="L66" i="14" s="1"/>
  <c r="J47" i="15"/>
  <c r="L47" i="15" s="1"/>
  <c r="L49" i="15" s="1"/>
  <c r="J48" i="15"/>
  <c r="L48" i="15"/>
  <c r="E25" i="64"/>
  <c r="BO25" i="64"/>
  <c r="E27" i="64"/>
  <c r="BO27" i="64" s="1"/>
  <c r="J58" i="15"/>
  <c r="L58" i="15" s="1"/>
  <c r="J59" i="15"/>
  <c r="L59" i="15"/>
  <c r="J60" i="15"/>
  <c r="L60" i="15"/>
  <c r="J61" i="15"/>
  <c r="L61" i="15" s="1"/>
  <c r="J62" i="15"/>
  <c r="L62" i="15"/>
  <c r="J63" i="15"/>
  <c r="L63" i="15" s="1"/>
  <c r="J64" i="15"/>
  <c r="L64" i="15" s="1"/>
  <c r="J65" i="15"/>
  <c r="L65" i="15"/>
  <c r="J66" i="15"/>
  <c r="L66" i="15"/>
  <c r="E29" i="64"/>
  <c r="BO29" i="64" s="1"/>
  <c r="E31" i="64"/>
  <c r="BO31" i="64"/>
  <c r="E33" i="64"/>
  <c r="BO33" i="64"/>
  <c r="E35" i="64"/>
  <c r="BO35" i="64" s="1"/>
  <c r="E28" i="64"/>
  <c r="BO28" i="64" s="1"/>
  <c r="E30" i="64"/>
  <c r="BO30" i="64"/>
  <c r="E32" i="64"/>
  <c r="BO32" i="64" s="1"/>
  <c r="E34" i="64"/>
  <c r="BO34" i="64"/>
  <c r="J47" i="16"/>
  <c r="L47" i="16"/>
  <c r="J48" i="16"/>
  <c r="L48" i="16" s="1"/>
  <c r="J52" i="16"/>
  <c r="L52" i="16" s="1"/>
  <c r="L54" i="16" s="1"/>
  <c r="J53" i="16"/>
  <c r="L53" i="16"/>
  <c r="J58" i="16"/>
  <c r="L58" i="16"/>
  <c r="J59" i="16"/>
  <c r="L59" i="16"/>
  <c r="J60" i="16"/>
  <c r="L60" i="16" s="1"/>
  <c r="J61" i="16"/>
  <c r="L61" i="16"/>
  <c r="J62" i="16"/>
  <c r="L62" i="16"/>
  <c r="J63" i="16"/>
  <c r="L63" i="16" s="1"/>
  <c r="J64" i="16"/>
  <c r="L64" i="16"/>
  <c r="J65" i="16"/>
  <c r="L65" i="16"/>
  <c r="J66" i="16"/>
  <c r="L66" i="16" s="1"/>
  <c r="J47" i="17"/>
  <c r="L47" i="17" s="1"/>
  <c r="L49" i="17" s="1"/>
  <c r="J48" i="17"/>
  <c r="L48" i="17"/>
  <c r="J52" i="17"/>
  <c r="L52" i="17"/>
  <c r="J53" i="17"/>
  <c r="L53" i="17" s="1"/>
  <c r="L54" i="17"/>
  <c r="J58" i="17"/>
  <c r="L58" i="17" s="1"/>
  <c r="L67" i="17" s="1"/>
  <c r="J59" i="17"/>
  <c r="L59" i="17" s="1"/>
  <c r="J60" i="17"/>
  <c r="L60" i="17"/>
  <c r="J61" i="17"/>
  <c r="L61" i="17" s="1"/>
  <c r="J62" i="17"/>
  <c r="L62" i="17"/>
  <c r="J63" i="17"/>
  <c r="L63" i="17"/>
  <c r="J64" i="17"/>
  <c r="L64" i="17" s="1"/>
  <c r="J65" i="17"/>
  <c r="L65" i="17" s="1"/>
  <c r="J66" i="17"/>
  <c r="L66" i="17"/>
  <c r="R26" i="27"/>
  <c r="R26" i="29"/>
  <c r="R26" i="31"/>
  <c r="R25" i="22"/>
  <c r="R25" i="24"/>
  <c r="R25" i="26"/>
  <c r="R25" i="28"/>
  <c r="R25" i="30"/>
  <c r="R24" i="21"/>
  <c r="R24" i="23"/>
  <c r="R24" i="25"/>
  <c r="R24" i="27"/>
  <c r="R24" i="29"/>
  <c r="R24" i="31"/>
  <c r="R23" i="22"/>
  <c r="R23" i="24"/>
  <c r="R23" i="26"/>
  <c r="R23" i="28"/>
  <c r="R23" i="30"/>
  <c r="R22" i="21"/>
  <c r="R22" i="23"/>
  <c r="R22" i="25"/>
  <c r="R22" i="27"/>
  <c r="R22" i="29"/>
  <c r="R22" i="31"/>
  <c r="R21" i="22"/>
  <c r="R21" i="24"/>
  <c r="R21" i="26"/>
  <c r="R21" i="28"/>
  <c r="R21" i="30"/>
  <c r="R20" i="21"/>
  <c r="R20" i="23"/>
  <c r="R20" i="25"/>
  <c r="R20" i="27"/>
  <c r="R20" i="29"/>
  <c r="R20" i="31"/>
  <c r="R19" i="22"/>
  <c r="R19" i="24"/>
  <c r="R19" i="26"/>
  <c r="R19" i="28"/>
  <c r="R19" i="30"/>
  <c r="R18" i="21"/>
  <c r="R18" i="23"/>
  <c r="R18" i="25"/>
  <c r="R18" i="27"/>
  <c r="R18" i="29"/>
  <c r="R18" i="31"/>
  <c r="R17" i="22"/>
  <c r="R17" i="24"/>
  <c r="R17" i="26"/>
  <c r="R17" i="28"/>
  <c r="R17" i="30"/>
  <c r="R16" i="21"/>
  <c r="R16" i="23"/>
  <c r="R16" i="25"/>
  <c r="R16" i="27"/>
  <c r="R16" i="29"/>
  <c r="R16" i="31"/>
  <c r="J58" i="18"/>
  <c r="L58" i="18" s="1"/>
  <c r="J59" i="18"/>
  <c r="L59" i="18"/>
  <c r="J60" i="18"/>
  <c r="L60" i="18" s="1"/>
  <c r="J61" i="18"/>
  <c r="L61" i="18" s="1"/>
  <c r="J62" i="18"/>
  <c r="L62" i="18"/>
  <c r="F15" i="42"/>
  <c r="L14" i="42"/>
  <c r="F17" i="42"/>
  <c r="F19" i="42"/>
  <c r="F16" i="42"/>
  <c r="F67" i="41"/>
  <c r="L58" i="41"/>
  <c r="L9" i="41"/>
  <c r="L62" i="41"/>
  <c r="L18" i="41"/>
  <c r="F28" i="41"/>
  <c r="F27" i="41"/>
  <c r="F26" i="41"/>
  <c r="L37" i="41"/>
  <c r="L44" i="41"/>
  <c r="F52" i="41"/>
  <c r="F64" i="41"/>
  <c r="F63" i="41"/>
  <c r="L63" i="41"/>
  <c r="L61" i="41"/>
  <c r="L60" i="41"/>
  <c r="F6" i="42"/>
  <c r="L13" i="42"/>
  <c r="F13" i="42"/>
  <c r="L4" i="42"/>
  <c r="F4" i="42"/>
  <c r="L55" i="47"/>
  <c r="L55" i="46"/>
  <c r="L55" i="44"/>
  <c r="L55" i="43"/>
  <c r="L16" i="51"/>
  <c r="L16" i="50"/>
  <c r="L16" i="49"/>
  <c r="L16" i="47"/>
  <c r="L16" i="46"/>
  <c r="L16" i="43"/>
  <c r="L16" i="42"/>
  <c r="F7" i="42"/>
  <c r="E27" i="42" a="1"/>
  <c r="E27" i="42"/>
  <c r="F27" i="42" s="1"/>
  <c r="D27" i="42"/>
  <c r="K27" i="42" a="1"/>
  <c r="K27" i="42" s="1"/>
  <c r="L27" i="42" s="1"/>
  <c r="J27" i="42"/>
  <c r="E28" i="42" a="1"/>
  <c r="E28" i="42" s="1"/>
  <c r="F28" i="42" s="1"/>
  <c r="D28" i="42"/>
  <c r="K28" i="42" a="1"/>
  <c r="K28" i="42"/>
  <c r="J28" i="42"/>
  <c r="E37" i="42" a="1"/>
  <c r="E37" i="42"/>
  <c r="F37" i="42" s="1"/>
  <c r="D37" i="42"/>
  <c r="J85" i="42" s="1"/>
  <c r="K37" i="42" a="1"/>
  <c r="K37" i="42" s="1"/>
  <c r="J37" i="42"/>
  <c r="J86" i="42"/>
  <c r="E45" i="42" a="1"/>
  <c r="E45" i="42" s="1"/>
  <c r="F45" i="42" s="1"/>
  <c r="D45" i="42"/>
  <c r="K45" i="42" a="1"/>
  <c r="K45" i="42" s="1"/>
  <c r="J45" i="42"/>
  <c r="E46" i="42" a="1"/>
  <c r="E46" i="42" s="1"/>
  <c r="D46" i="42"/>
  <c r="K46" i="42" a="1"/>
  <c r="K46" i="42" s="1"/>
  <c r="L46" i="42" s="1"/>
  <c r="J46" i="42"/>
  <c r="E63" i="42" a="1"/>
  <c r="E63" i="42" s="1"/>
  <c r="F63" i="42" s="1"/>
  <c r="D63" i="42"/>
  <c r="K63" i="42" a="1"/>
  <c r="K63" i="42" s="1"/>
  <c r="J63" i="42"/>
  <c r="E64" i="42" a="1"/>
  <c r="E64" i="42" s="1"/>
  <c r="F64" i="42" s="1"/>
  <c r="D64" i="42"/>
  <c r="K64" i="42" a="1"/>
  <c r="K64" i="42" s="1"/>
  <c r="J64" i="42"/>
  <c r="E9" i="43" a="1"/>
  <c r="E9" i="43" s="1"/>
  <c r="D9" i="43"/>
  <c r="K9" i="43" a="1"/>
  <c r="K9" i="43" s="1"/>
  <c r="L9" i="43" s="1"/>
  <c r="J9" i="43"/>
  <c r="E10" i="43" a="1"/>
  <c r="E10" i="43" s="1"/>
  <c r="F10" i="43" s="1"/>
  <c r="D10" i="43"/>
  <c r="K10" i="43" a="1"/>
  <c r="K10" i="43" s="1"/>
  <c r="L10" i="43" s="1"/>
  <c r="J10" i="43"/>
  <c r="E18" i="43" a="1"/>
  <c r="E18" i="43" s="1"/>
  <c r="D18" i="43"/>
  <c r="J81" i="43" s="1"/>
  <c r="K18" i="43" a="1"/>
  <c r="K18" i="43"/>
  <c r="J18" i="43"/>
  <c r="K19" i="43" a="1"/>
  <c r="K19" i="43" s="1"/>
  <c r="L19" i="43" s="1"/>
  <c r="J19" i="43"/>
  <c r="E27" i="43" a="1"/>
  <c r="E27" i="43" s="1"/>
  <c r="F27" i="43" s="1"/>
  <c r="D27" i="43"/>
  <c r="K27" i="43" a="1"/>
  <c r="K27" i="43" s="1"/>
  <c r="L27" i="43" s="1"/>
  <c r="J27" i="43"/>
  <c r="E28" i="43" a="1"/>
  <c r="E28" i="43" s="1"/>
  <c r="F28" i="43" s="1"/>
  <c r="D28" i="43"/>
  <c r="K28" i="43" a="1"/>
  <c r="K28" i="43" s="1"/>
  <c r="J28" i="43"/>
  <c r="E37" i="43" a="1"/>
  <c r="E37" i="43"/>
  <c r="D37" i="43"/>
  <c r="J85" i="43" s="1"/>
  <c r="K37" i="43" a="1"/>
  <c r="K37" i="43" s="1"/>
  <c r="J37" i="43"/>
  <c r="J86" i="43"/>
  <c r="E45" i="43" a="1"/>
  <c r="E45" i="43" s="1"/>
  <c r="F45" i="43" s="1"/>
  <c r="D45" i="43"/>
  <c r="K45" i="43" a="1"/>
  <c r="K45" i="43" s="1"/>
  <c r="J45" i="43"/>
  <c r="E46" i="43" a="1"/>
  <c r="E46" i="43" s="1"/>
  <c r="D46" i="43"/>
  <c r="K46" i="43" a="1"/>
  <c r="K46" i="43" s="1"/>
  <c r="J46" i="43"/>
  <c r="E63" i="43" a="1"/>
  <c r="E63" i="43"/>
  <c r="D63" i="43"/>
  <c r="K63" i="43" a="1"/>
  <c r="K63" i="43" s="1"/>
  <c r="J63" i="43"/>
  <c r="E64" i="43" a="1"/>
  <c r="E64" i="43" s="1"/>
  <c r="D64" i="43"/>
  <c r="K64" i="43" a="1"/>
  <c r="K64" i="43" s="1"/>
  <c r="J64" i="43"/>
  <c r="E9" i="44" a="1"/>
  <c r="E9" i="44" s="1"/>
  <c r="D9" i="44"/>
  <c r="K9" i="44" a="1"/>
  <c r="K9" i="44" s="1"/>
  <c r="J9" i="44"/>
  <c r="E10" i="44" a="1"/>
  <c r="E10" i="44" s="1"/>
  <c r="D10" i="44"/>
  <c r="K10" i="44" a="1"/>
  <c r="K10" i="44" s="1"/>
  <c r="J10" i="44"/>
  <c r="E18" i="44" a="1"/>
  <c r="E18" i="44" s="1"/>
  <c r="F18" i="44" s="1"/>
  <c r="D18" i="44"/>
  <c r="J81" i="44" s="1"/>
  <c r="K18" i="44" a="1"/>
  <c r="K18" i="44"/>
  <c r="L18" i="44" s="1"/>
  <c r="J18" i="44"/>
  <c r="K19" i="44" a="1"/>
  <c r="K19" i="44" s="1"/>
  <c r="L19" i="44" s="1"/>
  <c r="J19" i="44"/>
  <c r="E27" i="44" a="1"/>
  <c r="E27" i="44" s="1"/>
  <c r="F27" i="44" s="1"/>
  <c r="D27" i="44"/>
  <c r="K27" i="44" a="1"/>
  <c r="K27" i="44" s="1"/>
  <c r="J27" i="44"/>
  <c r="E28" i="44" a="1"/>
  <c r="E28" i="44" s="1"/>
  <c r="F28" i="44" s="1"/>
  <c r="D28" i="44"/>
  <c r="K28" i="44" a="1"/>
  <c r="K28" i="44"/>
  <c r="J28" i="44"/>
  <c r="E37" i="44" a="1"/>
  <c r="E37" i="44"/>
  <c r="F37" i="44" s="1"/>
  <c r="D37" i="44"/>
  <c r="J85" i="44"/>
  <c r="K37" i="44" a="1"/>
  <c r="K37" i="44" s="1"/>
  <c r="J37" i="44"/>
  <c r="J86" i="44"/>
  <c r="E45" i="44" a="1"/>
  <c r="E45" i="44" s="1"/>
  <c r="D45" i="44"/>
  <c r="K45" i="44" a="1"/>
  <c r="K45" i="44" s="1"/>
  <c r="J45" i="44"/>
  <c r="E46" i="44" a="1"/>
  <c r="E46" i="44" s="1"/>
  <c r="D46" i="44"/>
  <c r="K46" i="44" a="1"/>
  <c r="K46" i="44" s="1"/>
  <c r="J46" i="44"/>
  <c r="E63" i="44" a="1"/>
  <c r="E63" i="44" s="1"/>
  <c r="D63" i="44"/>
  <c r="K63" i="44" a="1"/>
  <c r="K63" i="44" s="1"/>
  <c r="J63" i="44"/>
  <c r="E64" i="44" a="1"/>
  <c r="E64" i="44" s="1"/>
  <c r="F64" i="44" s="1"/>
  <c r="D64" i="44"/>
  <c r="K64" i="44" a="1"/>
  <c r="K64" i="44" s="1"/>
  <c r="J64" i="44"/>
  <c r="E9" i="45" a="1"/>
  <c r="E9" i="45" s="1"/>
  <c r="D9" i="45"/>
  <c r="K9" i="45" a="1"/>
  <c r="K9" i="45" s="1"/>
  <c r="L9" i="45" s="1"/>
  <c r="J9" i="45"/>
  <c r="E10" i="45" a="1"/>
  <c r="E10" i="45" s="1"/>
  <c r="F10" i="45" s="1"/>
  <c r="D10" i="45"/>
  <c r="K10" i="45" a="1"/>
  <c r="K10" i="45" s="1"/>
  <c r="J10" i="45"/>
  <c r="E18" i="45" a="1"/>
  <c r="E18" i="45" s="1"/>
  <c r="F18" i="45" s="1"/>
  <c r="D18" i="45"/>
  <c r="J81" i="45" s="1"/>
  <c r="K18" i="45" a="1"/>
  <c r="K18" i="45" s="1"/>
  <c r="L18" i="45" s="1"/>
  <c r="J18" i="45"/>
  <c r="K19" i="45" a="1"/>
  <c r="K19" i="45" s="1"/>
  <c r="L19" i="45" s="1"/>
  <c r="J19" i="45"/>
  <c r="E27" i="45" a="1"/>
  <c r="E27" i="45" s="1"/>
  <c r="F27" i="45" s="1"/>
  <c r="D27" i="45"/>
  <c r="K27" i="45" a="1"/>
  <c r="K27" i="45"/>
  <c r="L27" i="45" s="1"/>
  <c r="J27" i="45"/>
  <c r="E28" i="45" a="1"/>
  <c r="E28" i="45" s="1"/>
  <c r="F28" i="45" s="1"/>
  <c r="D28" i="45"/>
  <c r="K28" i="45" a="1"/>
  <c r="K28" i="45" s="1"/>
  <c r="L28" i="45" s="1"/>
  <c r="J28" i="45"/>
  <c r="E37" i="45" a="1"/>
  <c r="E37" i="45" s="1"/>
  <c r="F37" i="45" s="1"/>
  <c r="D37" i="45"/>
  <c r="J85" i="45" s="1"/>
  <c r="K37" i="45" a="1"/>
  <c r="K37" i="45" s="1"/>
  <c r="J37" i="45"/>
  <c r="J86" i="45"/>
  <c r="E45" i="45" a="1"/>
  <c r="E45" i="45" s="1"/>
  <c r="F45" i="45" s="1"/>
  <c r="D45" i="45"/>
  <c r="K45" i="45" a="1"/>
  <c r="K45" i="45" s="1"/>
  <c r="L45" i="45" s="1"/>
  <c r="J45" i="45"/>
  <c r="E46" i="45" a="1"/>
  <c r="E46" i="45" s="1"/>
  <c r="D46" i="45"/>
  <c r="K46" i="45" a="1"/>
  <c r="K46" i="45" s="1"/>
  <c r="J46" i="45"/>
  <c r="E63" i="45" a="1"/>
  <c r="E63" i="45"/>
  <c r="F63" i="45" s="1"/>
  <c r="D63" i="45"/>
  <c r="K63" i="45" a="1"/>
  <c r="K63" i="45" s="1"/>
  <c r="J63" i="45"/>
  <c r="E64" i="45" a="1"/>
  <c r="E64" i="45" s="1"/>
  <c r="D64" i="45"/>
  <c r="K64" i="45" a="1"/>
  <c r="K64" i="45" s="1"/>
  <c r="J64" i="45"/>
  <c r="E9" i="46" a="1"/>
  <c r="E9" i="46" s="1"/>
  <c r="D9" i="46"/>
  <c r="K9" i="46" a="1"/>
  <c r="K9" i="46" s="1"/>
  <c r="J9" i="46"/>
  <c r="E10" i="46" a="1"/>
  <c r="E10" i="46" s="1"/>
  <c r="F10" i="46" s="1"/>
  <c r="D10" i="46"/>
  <c r="K10" i="46" a="1"/>
  <c r="K10" i="46" s="1"/>
  <c r="J10" i="46"/>
  <c r="E18" i="46" a="1"/>
  <c r="E18" i="46" s="1"/>
  <c r="F18" i="46" s="1"/>
  <c r="D18" i="46"/>
  <c r="J81" i="46" s="1"/>
  <c r="K18" i="46" a="1"/>
  <c r="K18" i="46"/>
  <c r="L18" i="46" s="1"/>
  <c r="J18" i="46"/>
  <c r="K19" i="46" a="1"/>
  <c r="K19" i="46"/>
  <c r="J19" i="46"/>
  <c r="E27" i="46" a="1"/>
  <c r="E27" i="46" s="1"/>
  <c r="F27" i="46" s="1"/>
  <c r="D27" i="46"/>
  <c r="K27" i="46" a="1"/>
  <c r="K27" i="46" s="1"/>
  <c r="L27" i="46" s="1"/>
  <c r="J27" i="46"/>
  <c r="E28" i="46" a="1"/>
  <c r="E28" i="46" s="1"/>
  <c r="F28" i="46" s="1"/>
  <c r="D28" i="46"/>
  <c r="K28" i="46" a="1"/>
  <c r="K28" i="46" s="1"/>
  <c r="L28" i="46" s="1"/>
  <c r="J28" i="46"/>
  <c r="E37" i="46" a="1"/>
  <c r="E37" i="46"/>
  <c r="F37" i="46" s="1"/>
  <c r="D37" i="46"/>
  <c r="J85" i="46"/>
  <c r="K37" i="46" a="1"/>
  <c r="K37" i="46" s="1"/>
  <c r="J37" i="46"/>
  <c r="J86" i="46"/>
  <c r="E45" i="46" a="1"/>
  <c r="E45" i="46" s="1"/>
  <c r="D45" i="46"/>
  <c r="K45" i="46" a="1"/>
  <c r="K45" i="46" s="1"/>
  <c r="J45" i="46"/>
  <c r="E46" i="46" a="1"/>
  <c r="E46" i="46" s="1"/>
  <c r="D46" i="46"/>
  <c r="K46" i="46" a="1"/>
  <c r="K46" i="46" s="1"/>
  <c r="J46" i="46"/>
  <c r="E63" i="46" a="1"/>
  <c r="E63" i="46" s="1"/>
  <c r="D63" i="46"/>
  <c r="K63" i="46" a="1"/>
  <c r="K63" i="46" s="1"/>
  <c r="J63" i="46"/>
  <c r="E64" i="46" a="1"/>
  <c r="E64" i="46" s="1"/>
  <c r="F64" i="46" s="1"/>
  <c r="D64" i="46"/>
  <c r="K64" i="46" a="1"/>
  <c r="K64" i="46" s="1"/>
  <c r="J64" i="46"/>
  <c r="E9" i="47" a="1"/>
  <c r="E9" i="47" s="1"/>
  <c r="F9" i="47" s="1"/>
  <c r="D9" i="47"/>
  <c r="K9" i="47" a="1"/>
  <c r="K9" i="47" s="1"/>
  <c r="J9" i="47"/>
  <c r="E10" i="47" a="1"/>
  <c r="E10" i="47" s="1"/>
  <c r="D10" i="47"/>
  <c r="K10" i="47" a="1"/>
  <c r="K10" i="47" s="1"/>
  <c r="J10" i="47"/>
  <c r="E18" i="47" a="1"/>
  <c r="E18" i="47" s="1"/>
  <c r="D18" i="47"/>
  <c r="J81" i="47" s="1"/>
  <c r="K18" i="47" a="1"/>
  <c r="K18" i="47" s="1"/>
  <c r="J18" i="47"/>
  <c r="K19" i="47" a="1"/>
  <c r="K19" i="47" s="1"/>
  <c r="J19" i="47"/>
  <c r="E27" i="47" a="1"/>
  <c r="E27" i="47" s="1"/>
  <c r="F27" i="47" s="1"/>
  <c r="D27" i="47"/>
  <c r="K27" i="47" a="1"/>
  <c r="K27" i="47"/>
  <c r="J27" i="47"/>
  <c r="E28" i="47" a="1"/>
  <c r="E28" i="47"/>
  <c r="D28" i="47"/>
  <c r="K28" i="47" a="1"/>
  <c r="K28" i="47" s="1"/>
  <c r="L28" i="47" s="1"/>
  <c r="J28" i="47"/>
  <c r="E37" i="47" a="1"/>
  <c r="E37" i="47" s="1"/>
  <c r="F37" i="47" s="1"/>
  <c r="D37" i="47"/>
  <c r="J85" i="47" s="1"/>
  <c r="K37" i="47" a="1"/>
  <c r="K37" i="47" s="1"/>
  <c r="L37" i="47" s="1"/>
  <c r="J37" i="47"/>
  <c r="J86" i="47"/>
  <c r="E45" i="47" a="1"/>
  <c r="E45" i="47" s="1"/>
  <c r="D45" i="47"/>
  <c r="K45" i="47" a="1"/>
  <c r="K45" i="47" s="1"/>
  <c r="J45" i="47"/>
  <c r="E46" i="47" a="1"/>
  <c r="E46" i="47" s="1"/>
  <c r="D46" i="47"/>
  <c r="K46" i="47" a="1"/>
  <c r="K46" i="47" s="1"/>
  <c r="J46" i="47"/>
  <c r="E63" i="47" a="1"/>
  <c r="E63" i="47" s="1"/>
  <c r="F63" i="47" s="1"/>
  <c r="D63" i="47"/>
  <c r="K63" i="47" a="1"/>
  <c r="K63" i="47" s="1"/>
  <c r="J63" i="47"/>
  <c r="E64" i="47" a="1"/>
  <c r="E64" i="47" s="1"/>
  <c r="D64" i="47"/>
  <c r="K64" i="47" a="1"/>
  <c r="K64" i="47" s="1"/>
  <c r="J64" i="47"/>
  <c r="D9" i="48"/>
  <c r="E9" i="48" a="1"/>
  <c r="E9" i="48" s="1"/>
  <c r="F9" i="48" s="1"/>
  <c r="J9" i="48"/>
  <c r="K9" i="48" a="1"/>
  <c r="K9" i="48" s="1"/>
  <c r="L9" i="48" s="1"/>
  <c r="D10" i="48"/>
  <c r="E10" i="48" a="1"/>
  <c r="E10" i="48" s="1"/>
  <c r="J10" i="48"/>
  <c r="K10" i="48" a="1"/>
  <c r="K10" i="48"/>
  <c r="L10" i="48" s="1"/>
  <c r="D18" i="48"/>
  <c r="J81" i="48" s="1"/>
  <c r="E18" i="48" a="1"/>
  <c r="E18" i="48" s="1"/>
  <c r="F18" i="48" s="1"/>
  <c r="J18" i="48"/>
  <c r="K18" i="48" a="1"/>
  <c r="K18" i="48" s="1"/>
  <c r="L18" i="48" s="1"/>
  <c r="J19" i="48"/>
  <c r="K19" i="48" a="1"/>
  <c r="K19" i="48" s="1"/>
  <c r="L19" i="48" s="1"/>
  <c r="D27" i="48"/>
  <c r="E27" i="48" a="1"/>
  <c r="E27" i="48" s="1"/>
  <c r="F27" i="48" s="1"/>
  <c r="J27" i="48"/>
  <c r="K27" i="48" a="1"/>
  <c r="K27" i="48"/>
  <c r="L27" i="48" s="1"/>
  <c r="D28" i="48"/>
  <c r="E28" i="48" a="1"/>
  <c r="E28" i="48"/>
  <c r="F28" i="48" s="1"/>
  <c r="J28" i="48"/>
  <c r="K28" i="48" a="1"/>
  <c r="K28" i="48" s="1"/>
  <c r="L28" i="48" s="1"/>
  <c r="D37" i="48"/>
  <c r="J85" i="48"/>
  <c r="E37" i="48" a="1"/>
  <c r="E37" i="48" s="1"/>
  <c r="J37" i="48"/>
  <c r="J86" i="48"/>
  <c r="K37" i="48" a="1"/>
  <c r="K37" i="48"/>
  <c r="L37" i="48" s="1"/>
  <c r="D45" i="48"/>
  <c r="E45" i="48" a="1"/>
  <c r="E45" i="48"/>
  <c r="J45" i="48"/>
  <c r="K45" i="48" a="1"/>
  <c r="K45" i="48" s="1"/>
  <c r="L45" i="48" s="1"/>
  <c r="D46" i="48"/>
  <c r="E46" i="48" a="1"/>
  <c r="E46" i="48" s="1"/>
  <c r="F46" i="48" s="1"/>
  <c r="J46" i="48"/>
  <c r="K46" i="48" a="1"/>
  <c r="K46" i="48"/>
  <c r="L46" i="48" s="1"/>
  <c r="D63" i="48"/>
  <c r="J91" i="48" s="1"/>
  <c r="E63" i="48" a="1"/>
  <c r="E63" i="48"/>
  <c r="F63" i="48" s="1"/>
  <c r="J63" i="48"/>
  <c r="K63" i="48" a="1"/>
  <c r="K63" i="48" s="1"/>
  <c r="L63" i="48" s="1"/>
  <c r="D64" i="48"/>
  <c r="E64" i="48" a="1"/>
  <c r="E64" i="48" s="1"/>
  <c r="F64" i="48" s="1"/>
  <c r="J64" i="48"/>
  <c r="K64" i="48" a="1"/>
  <c r="K64" i="48"/>
  <c r="L64" i="48" s="1"/>
  <c r="D9" i="49"/>
  <c r="E9" i="49" a="1"/>
  <c r="E9" i="49"/>
  <c r="F9" i="49" s="1"/>
  <c r="J9" i="49"/>
  <c r="K9" i="49" a="1"/>
  <c r="K9" i="49" s="1"/>
  <c r="L9" i="49" s="1"/>
  <c r="D10" i="49"/>
  <c r="E10" i="49" a="1"/>
  <c r="E10" i="49" s="1"/>
  <c r="F10" i="49" s="1"/>
  <c r="J10" i="49"/>
  <c r="J80" i="49" s="1"/>
  <c r="K10" i="49" a="1"/>
  <c r="K10" i="49" s="1"/>
  <c r="D18" i="49"/>
  <c r="J81" i="49"/>
  <c r="E18" i="49" a="1"/>
  <c r="E18" i="49"/>
  <c r="F18" i="49" s="1"/>
  <c r="J18" i="49"/>
  <c r="K18" i="49" a="1"/>
  <c r="K18" i="49" s="1"/>
  <c r="L18" i="49" s="1"/>
  <c r="J19" i="49"/>
  <c r="K19" i="49" a="1"/>
  <c r="K19" i="49" s="1"/>
  <c r="L19" i="49" s="1"/>
  <c r="D27" i="49"/>
  <c r="E27" i="49" a="1"/>
  <c r="E27" i="49" s="1"/>
  <c r="F27" i="49" s="1"/>
  <c r="J27" i="49"/>
  <c r="K27" i="49" a="1"/>
  <c r="K27" i="49"/>
  <c r="L27" i="49" s="1"/>
  <c r="D28" i="49"/>
  <c r="E28" i="49" a="1"/>
  <c r="E28" i="49" s="1"/>
  <c r="F28" i="49" s="1"/>
  <c r="J28" i="49"/>
  <c r="K28" i="49" a="1"/>
  <c r="K28" i="49" s="1"/>
  <c r="L28" i="49" s="1"/>
  <c r="D37" i="49"/>
  <c r="E37" i="49" a="1"/>
  <c r="E37" i="49" s="1"/>
  <c r="J37" i="49"/>
  <c r="J86" i="49" s="1"/>
  <c r="K37" i="49" a="1"/>
  <c r="K37" i="49"/>
  <c r="L37" i="49" s="1"/>
  <c r="D45" i="49"/>
  <c r="J87" i="49" s="1"/>
  <c r="E45" i="49" a="1"/>
  <c r="E45" i="49" s="1"/>
  <c r="J45" i="49"/>
  <c r="K45" i="49" a="1"/>
  <c r="K45" i="49" s="1"/>
  <c r="L45" i="49" s="1"/>
  <c r="D46" i="49"/>
  <c r="E46" i="49" a="1"/>
  <c r="E46" i="49" s="1"/>
  <c r="J46" i="49"/>
  <c r="K46" i="49" a="1"/>
  <c r="K46" i="49" s="1"/>
  <c r="L46" i="49" s="1"/>
  <c r="D63" i="49"/>
  <c r="E63" i="49" a="1"/>
  <c r="E63" i="49"/>
  <c r="F63" i="49" s="1"/>
  <c r="J63" i="49"/>
  <c r="K63" i="49" a="1"/>
  <c r="K63" i="49" s="1"/>
  <c r="L63" i="49" s="1"/>
  <c r="D64" i="49"/>
  <c r="E64" i="49" a="1"/>
  <c r="E64" i="49" s="1"/>
  <c r="J64" i="49"/>
  <c r="K64" i="49" a="1"/>
  <c r="K64" i="49" s="1"/>
  <c r="L64" i="49" s="1"/>
  <c r="D9" i="50"/>
  <c r="E9" i="50" a="1"/>
  <c r="E9" i="50" s="1"/>
  <c r="F9" i="50" s="1"/>
  <c r="J9" i="50"/>
  <c r="K9" i="50" a="1"/>
  <c r="K9" i="50" s="1"/>
  <c r="D10" i="50"/>
  <c r="J79" i="50" s="1"/>
  <c r="E10" i="50" a="1"/>
  <c r="E10" i="50" s="1"/>
  <c r="F10" i="50" s="1"/>
  <c r="J10" i="50"/>
  <c r="K10" i="50" a="1"/>
  <c r="K10" i="50" s="1"/>
  <c r="L10" i="50" s="1"/>
  <c r="D18" i="50"/>
  <c r="J81" i="50"/>
  <c r="E18" i="50" a="1"/>
  <c r="E18" i="50" s="1"/>
  <c r="F18" i="50" s="1"/>
  <c r="J18" i="50"/>
  <c r="J82" i="50" s="1"/>
  <c r="K18" i="50" a="1"/>
  <c r="K18" i="50" s="1"/>
  <c r="J19" i="50"/>
  <c r="K19" i="50" a="1"/>
  <c r="K19" i="50"/>
  <c r="L19" i="50"/>
  <c r="D27" i="50"/>
  <c r="E27" i="50" a="1"/>
  <c r="E27" i="50" s="1"/>
  <c r="F27" i="50" s="1"/>
  <c r="J27" i="50"/>
  <c r="K27" i="50" a="1"/>
  <c r="K27" i="50" s="1"/>
  <c r="L27" i="50" s="1"/>
  <c r="D28" i="50"/>
  <c r="E28" i="50" a="1"/>
  <c r="E28" i="50" s="1"/>
  <c r="F28" i="50" s="1"/>
  <c r="J28" i="50"/>
  <c r="K28" i="50" a="1"/>
  <c r="K28" i="50" s="1"/>
  <c r="L28" i="50"/>
  <c r="D37" i="50"/>
  <c r="J85" i="50" s="1"/>
  <c r="E37" i="50" a="1"/>
  <c r="E37" i="50"/>
  <c r="F37" i="50" s="1"/>
  <c r="J37" i="50"/>
  <c r="J86" i="50"/>
  <c r="K37" i="50" a="1"/>
  <c r="K37" i="50" s="1"/>
  <c r="L37" i="50" s="1"/>
  <c r="D45" i="50"/>
  <c r="E45" i="50" a="1"/>
  <c r="E45" i="50" s="1"/>
  <c r="F45" i="50" s="1"/>
  <c r="J45" i="50"/>
  <c r="K45" i="50" a="1"/>
  <c r="K45" i="50" s="1"/>
  <c r="L45" i="50" s="1"/>
  <c r="D46" i="50"/>
  <c r="E46" i="50" a="1"/>
  <c r="E46" i="50"/>
  <c r="F46" i="50" s="1"/>
  <c r="J46" i="50"/>
  <c r="K46" i="50" a="1"/>
  <c r="K46" i="50" s="1"/>
  <c r="L46" i="50" s="1"/>
  <c r="D63" i="50"/>
  <c r="E63" i="50" a="1"/>
  <c r="E63" i="50" s="1"/>
  <c r="J63" i="50"/>
  <c r="K63" i="50" a="1"/>
  <c r="K63" i="50"/>
  <c r="L63" i="50"/>
  <c r="D64" i="50"/>
  <c r="E64" i="50" a="1"/>
  <c r="E64" i="50" s="1"/>
  <c r="F64" i="50" s="1"/>
  <c r="J64" i="50"/>
  <c r="K64" i="50" a="1"/>
  <c r="K64" i="50" s="1"/>
  <c r="L64" i="50" s="1"/>
  <c r="D9" i="51"/>
  <c r="E9" i="51" a="1"/>
  <c r="E9" i="51"/>
  <c r="F9" i="51" s="1"/>
  <c r="J9" i="51"/>
  <c r="K9" i="51" a="1"/>
  <c r="K9" i="51" s="1"/>
  <c r="L9" i="51" s="1"/>
  <c r="D10" i="51"/>
  <c r="E10" i="51" a="1"/>
  <c r="E10" i="51" s="1"/>
  <c r="J10" i="51"/>
  <c r="K10" i="51" a="1"/>
  <c r="K10" i="51" s="1"/>
  <c r="L10" i="51" s="1"/>
  <c r="D18" i="51"/>
  <c r="J81" i="51"/>
  <c r="E18" i="51" a="1"/>
  <c r="E18" i="51" s="1"/>
  <c r="F18" i="51" s="1"/>
  <c r="J18" i="51"/>
  <c r="J82" i="51" s="1"/>
  <c r="K18" i="51" a="1"/>
  <c r="K18" i="51" s="1"/>
  <c r="L18" i="51" s="1"/>
  <c r="J19" i="51"/>
  <c r="K19" i="51" a="1"/>
  <c r="K19" i="51"/>
  <c r="L19" i="51" s="1"/>
  <c r="D27" i="51"/>
  <c r="J83" i="51" s="1"/>
  <c r="E27" i="51" a="1"/>
  <c r="E27" i="51" s="1"/>
  <c r="F27" i="51" s="1"/>
  <c r="J27" i="51"/>
  <c r="K27" i="51" a="1"/>
  <c r="K27" i="51" s="1"/>
  <c r="L27" i="51"/>
  <c r="D28" i="51"/>
  <c r="E28" i="51" a="1"/>
  <c r="E28" i="51" s="1"/>
  <c r="F28" i="51" s="1"/>
  <c r="J28" i="51"/>
  <c r="J84" i="51" s="1"/>
  <c r="K28" i="51" a="1"/>
  <c r="K28" i="51" s="1"/>
  <c r="L28" i="51" s="1"/>
  <c r="D37" i="51"/>
  <c r="J85" i="51"/>
  <c r="E37" i="51" a="1"/>
  <c r="E37" i="51" s="1"/>
  <c r="J37" i="51"/>
  <c r="J86" i="51"/>
  <c r="K37" i="51" a="1"/>
  <c r="K37" i="51"/>
  <c r="L37" i="51" s="1"/>
  <c r="D45" i="51"/>
  <c r="E45" i="51" a="1"/>
  <c r="E45" i="51" s="1"/>
  <c r="F45" i="51" s="1"/>
  <c r="J45" i="51"/>
  <c r="K45" i="51" a="1"/>
  <c r="K45" i="51" s="1"/>
  <c r="L45" i="51" s="1"/>
  <c r="D46" i="51"/>
  <c r="J87" i="51" s="1"/>
  <c r="E46" i="51" a="1"/>
  <c r="E46" i="51" s="1"/>
  <c r="F46" i="51" s="1"/>
  <c r="J46" i="51"/>
  <c r="J88" i="51" s="1"/>
  <c r="K46" i="51" a="1"/>
  <c r="K46" i="51" s="1"/>
  <c r="L46" i="51" s="1"/>
  <c r="D63" i="51"/>
  <c r="E63" i="51" a="1"/>
  <c r="E63" i="51" s="1"/>
  <c r="F63" i="51" s="1"/>
  <c r="J63" i="51"/>
  <c r="K63" i="51" a="1"/>
  <c r="K63" i="51" s="1"/>
  <c r="L63" i="51" s="1"/>
  <c r="D64" i="51"/>
  <c r="E64" i="51" a="1"/>
  <c r="E64" i="51" s="1"/>
  <c r="F64" i="51" s="1"/>
  <c r="J64" i="51"/>
  <c r="K64" i="51" a="1"/>
  <c r="K64" i="51" s="1"/>
  <c r="L64" i="51" s="1"/>
  <c r="D9" i="52"/>
  <c r="E9" i="52" a="1"/>
  <c r="E9" i="52" s="1"/>
  <c r="F9" i="52" s="1"/>
  <c r="J9" i="52"/>
  <c r="K9" i="52" a="1"/>
  <c r="K9" i="52" s="1"/>
  <c r="L9" i="52" s="1"/>
  <c r="D10" i="52"/>
  <c r="E10" i="52" a="1"/>
  <c r="E10" i="52" s="1"/>
  <c r="F10" i="52" s="1"/>
  <c r="J10" i="52"/>
  <c r="K10" i="52" a="1"/>
  <c r="K10" i="52" s="1"/>
  <c r="L10" i="52" s="1"/>
  <c r="D18" i="52"/>
  <c r="J81" i="52" s="1"/>
  <c r="E18" i="52" a="1"/>
  <c r="E18" i="52" s="1"/>
  <c r="F18" i="52" s="1"/>
  <c r="J18" i="52"/>
  <c r="L18" i="52" s="1"/>
  <c r="K18" i="52" a="1"/>
  <c r="K18" i="52"/>
  <c r="J19" i="52"/>
  <c r="K19" i="52" a="1"/>
  <c r="K19" i="52" s="1"/>
  <c r="L19" i="52" s="1"/>
  <c r="D27" i="52"/>
  <c r="J83" i="52" s="1"/>
  <c r="E27" i="52" a="1"/>
  <c r="E27" i="52" s="1"/>
  <c r="F27" i="52" s="1"/>
  <c r="J27" i="52"/>
  <c r="K27" i="52" a="1"/>
  <c r="K27" i="52" s="1"/>
  <c r="D28" i="52"/>
  <c r="E28" i="52" a="1"/>
  <c r="E28" i="52" s="1"/>
  <c r="F28" i="52" s="1"/>
  <c r="J28" i="52"/>
  <c r="K28" i="52" a="1"/>
  <c r="K28" i="52" s="1"/>
  <c r="D37" i="52"/>
  <c r="J85" i="52" s="1"/>
  <c r="E37" i="52" a="1"/>
  <c r="E37" i="52" s="1"/>
  <c r="F37" i="52" s="1"/>
  <c r="J37" i="52"/>
  <c r="J86" i="52" s="1"/>
  <c r="K37" i="52" a="1"/>
  <c r="K37" i="52" s="1"/>
  <c r="L37" i="52" s="1"/>
  <c r="D45" i="52"/>
  <c r="E45" i="52" a="1"/>
  <c r="E45" i="52" s="1"/>
  <c r="F45" i="52" s="1"/>
  <c r="J45" i="52"/>
  <c r="K45" i="52" a="1"/>
  <c r="K45" i="52" s="1"/>
  <c r="L45" i="52"/>
  <c r="D46" i="52"/>
  <c r="E46" i="52" a="1"/>
  <c r="E46" i="52" s="1"/>
  <c r="F46" i="52" s="1"/>
  <c r="J46" i="52"/>
  <c r="J88" i="52" s="1"/>
  <c r="K46" i="52" a="1"/>
  <c r="K46" i="52"/>
  <c r="D63" i="52"/>
  <c r="J91" i="52" s="1"/>
  <c r="E63" i="52" a="1"/>
  <c r="E63" i="52" s="1"/>
  <c r="F63" i="52" s="1"/>
  <c r="J63" i="52"/>
  <c r="K63" i="52" a="1"/>
  <c r="K63" i="52" s="1"/>
  <c r="L63" i="52" s="1"/>
  <c r="D64" i="52"/>
  <c r="E64" i="52" a="1"/>
  <c r="E64" i="52" s="1"/>
  <c r="F64" i="52" s="1"/>
  <c r="J64" i="52"/>
  <c r="K64" i="52" a="1"/>
  <c r="K64" i="52" s="1"/>
  <c r="L64" i="52"/>
  <c r="F38" i="42"/>
  <c r="I38" i="42" s="1"/>
  <c r="F38" i="43"/>
  <c r="I38" i="43"/>
  <c r="D9" i="42"/>
  <c r="J79" i="42" s="1"/>
  <c r="D10" i="42"/>
  <c r="J9" i="42"/>
  <c r="J10" i="42"/>
  <c r="L10" i="42" s="1"/>
  <c r="D18" i="42"/>
  <c r="J81" i="42"/>
  <c r="J18" i="42"/>
  <c r="J82" i="42" s="1"/>
  <c r="J19" i="42"/>
  <c r="L19" i="42"/>
  <c r="F45" i="48"/>
  <c r="F37" i="48"/>
  <c r="L49" i="16"/>
  <c r="F52" i="51"/>
  <c r="F8" i="49"/>
  <c r="L62" i="48"/>
  <c r="F52" i="47"/>
  <c r="F26" i="47"/>
  <c r="F8" i="47"/>
  <c r="L49" i="49"/>
  <c r="L49" i="47"/>
  <c r="L49" i="45"/>
  <c r="F67" i="48"/>
  <c r="F67" i="46"/>
  <c r="GY21" i="34"/>
  <c r="GZ20" i="34"/>
  <c r="HC21" i="34"/>
  <c r="HD20" i="34"/>
  <c r="HG21" i="34"/>
  <c r="HH20" i="34"/>
  <c r="GU21" i="34"/>
  <c r="GV20" i="34"/>
  <c r="GQ21" i="34"/>
  <c r="GR20" i="34"/>
  <c r="GM21" i="34"/>
  <c r="GN20" i="34"/>
  <c r="GI21" i="34"/>
  <c r="GJ20" i="34"/>
  <c r="EO21" i="34"/>
  <c r="EP20" i="34"/>
  <c r="EK21" i="34"/>
  <c r="EL20" i="34"/>
  <c r="EG21" i="34"/>
  <c r="EH20" i="34"/>
  <c r="CM21" i="34"/>
  <c r="CN20" i="34"/>
  <c r="CI21" i="34"/>
  <c r="CJ20" i="34"/>
  <c r="CE21" i="34"/>
  <c r="CF20" i="34"/>
  <c r="CA21" i="34"/>
  <c r="CB20" i="34"/>
  <c r="J92" i="41"/>
  <c r="J91" i="41"/>
  <c r="J83" i="41"/>
  <c r="E62" i="42" a="1"/>
  <c r="E62" i="42" s="1"/>
  <c r="F62" i="42" s="1"/>
  <c r="E62" i="44" a="1"/>
  <c r="E62" i="44" s="1"/>
  <c r="F62" i="44" s="1"/>
  <c r="E62" i="46" a="1"/>
  <c r="E62" i="46"/>
  <c r="F62" i="46" s="1"/>
  <c r="E62" i="48" a="1"/>
  <c r="E62" i="48" s="1"/>
  <c r="F62" i="48" s="1"/>
  <c r="E62" i="50" a="1"/>
  <c r="E62" i="50" s="1"/>
  <c r="F62" i="50" s="1"/>
  <c r="E62" i="52" a="1"/>
  <c r="E62" i="52" s="1"/>
  <c r="F62" i="52" s="1"/>
  <c r="E62" i="41" a="1"/>
  <c r="E62" i="41" s="1"/>
  <c r="F62" i="41" s="1"/>
  <c r="C32" i="35"/>
  <c r="L32" i="35"/>
  <c r="E62" i="43" a="1"/>
  <c r="E62" i="43" s="1"/>
  <c r="F62" i="43" s="1"/>
  <c r="E62" i="45" a="1"/>
  <c r="E62" i="45" s="1"/>
  <c r="F62" i="45" s="1"/>
  <c r="E62" i="47" a="1"/>
  <c r="E62" i="47" s="1"/>
  <c r="F62" i="47" s="1"/>
  <c r="E62" i="49" a="1"/>
  <c r="E62" i="49" s="1"/>
  <c r="F62" i="49" s="1"/>
  <c r="E62" i="51" a="1"/>
  <c r="E62" i="51" s="1"/>
  <c r="F62" i="51" s="1"/>
  <c r="K41" i="42" a="1"/>
  <c r="K41" i="42" s="1"/>
  <c r="L41" i="42" s="1"/>
  <c r="K41" i="44" a="1"/>
  <c r="K41" i="44" s="1"/>
  <c r="L41" i="44"/>
  <c r="K41" i="46" a="1"/>
  <c r="K41" i="46" s="1"/>
  <c r="L41" i="46" s="1"/>
  <c r="K41" i="48" a="1"/>
  <c r="K41" i="48" s="1"/>
  <c r="L41" i="48" s="1"/>
  <c r="K41" i="50" a="1"/>
  <c r="K41" i="50" s="1"/>
  <c r="L41" i="50" s="1"/>
  <c r="K41" i="52" a="1"/>
  <c r="K41" i="52" s="1"/>
  <c r="L41" i="52"/>
  <c r="K41" i="41" a="1"/>
  <c r="K41" i="41" s="1"/>
  <c r="L41" i="41"/>
  <c r="C22" i="35"/>
  <c r="L22" i="35" s="1"/>
  <c r="K41" i="43" a="1"/>
  <c r="K41" i="43" s="1"/>
  <c r="L41" i="43" s="1"/>
  <c r="K41" i="45" a="1"/>
  <c r="K41" i="45" s="1"/>
  <c r="L41" i="45" s="1"/>
  <c r="K41" i="47" a="1"/>
  <c r="K41" i="47" s="1"/>
  <c r="L41" i="47" s="1"/>
  <c r="K41" i="49" a="1"/>
  <c r="K41" i="49" s="1"/>
  <c r="L41" i="49" s="1"/>
  <c r="K41" i="51" a="1"/>
  <c r="K41" i="51" s="1"/>
  <c r="L41" i="51" s="1"/>
  <c r="HA21" i="34"/>
  <c r="HB20" i="34"/>
  <c r="HI21" i="34"/>
  <c r="HJ20" i="34"/>
  <c r="GS21" i="34"/>
  <c r="GT20" i="34"/>
  <c r="GO21" i="34"/>
  <c r="GP20" i="34"/>
  <c r="GK21" i="34"/>
  <c r="GL20" i="34"/>
  <c r="EQ21" i="34"/>
  <c r="ER20" i="34"/>
  <c r="EM21" i="34"/>
  <c r="EN20" i="34"/>
  <c r="EI21" i="34"/>
  <c r="EJ20" i="34"/>
  <c r="EE21" i="34"/>
  <c r="EF20" i="34"/>
  <c r="CK21" i="34"/>
  <c r="CL20" i="34"/>
  <c r="CG21" i="34"/>
  <c r="CH20" i="34"/>
  <c r="CC21" i="34"/>
  <c r="CD20" i="34"/>
  <c r="BM24" i="34"/>
  <c r="BN23" i="34"/>
  <c r="AF23" i="34"/>
  <c r="AE24" i="34"/>
  <c r="AM23" i="34"/>
  <c r="AN22" i="34"/>
  <c r="AO23" i="34"/>
  <c r="AP22" i="34"/>
  <c r="AS23" i="34"/>
  <c r="AT22" i="34"/>
  <c r="AW23" i="34"/>
  <c r="AW24" i="34" s="1"/>
  <c r="AX22" i="34"/>
  <c r="AY23" i="34"/>
  <c r="AZ22" i="34"/>
  <c r="BB22" i="34"/>
  <c r="BA23" i="34"/>
  <c r="BC23" i="34"/>
  <c r="BD22" i="34"/>
  <c r="E5" i="42" a="1"/>
  <c r="E5" i="42" s="1"/>
  <c r="F5" i="42" s="1"/>
  <c r="E5" i="44" a="1"/>
  <c r="E5" i="44" s="1"/>
  <c r="F5" i="44" s="1"/>
  <c r="E5" i="46" a="1"/>
  <c r="E5" i="46"/>
  <c r="F5" i="46" s="1"/>
  <c r="E5" i="48" a="1"/>
  <c r="E5" i="48"/>
  <c r="F5" i="48" s="1"/>
  <c r="E5" i="50" a="1"/>
  <c r="E5" i="50" s="1"/>
  <c r="F5" i="50" s="1"/>
  <c r="E5" i="52" a="1"/>
  <c r="E5" i="52" s="1"/>
  <c r="F5" i="52" s="1"/>
  <c r="C10" i="35"/>
  <c r="L10" i="35" s="1"/>
  <c r="E5" i="43" a="1"/>
  <c r="E5" i="43"/>
  <c r="F5" i="43" s="1"/>
  <c r="E5" i="45" a="1"/>
  <c r="E5" i="45" s="1"/>
  <c r="F5" i="45" s="1"/>
  <c r="E5" i="47" a="1"/>
  <c r="E5" i="47"/>
  <c r="F5" i="47" s="1"/>
  <c r="E5" i="49" a="1"/>
  <c r="E5" i="49"/>
  <c r="F5" i="49" s="1"/>
  <c r="E5" i="51" a="1"/>
  <c r="E5" i="51" s="1"/>
  <c r="F5" i="51" s="1"/>
  <c r="E5" i="41" a="1"/>
  <c r="E5" i="41" s="1"/>
  <c r="F5" i="41" s="1"/>
  <c r="G12" i="33"/>
  <c r="V10" i="33"/>
  <c r="HF26" i="34"/>
  <c r="HE27" i="34"/>
  <c r="J89" i="51"/>
  <c r="J89" i="49"/>
  <c r="J89" i="47"/>
  <c r="J89" i="45"/>
  <c r="L60" i="52"/>
  <c r="F7" i="52"/>
  <c r="L60" i="50"/>
  <c r="F7" i="50"/>
  <c r="F67" i="50"/>
  <c r="F49" i="47"/>
  <c r="L49" i="41"/>
  <c r="BH14" i="40"/>
  <c r="G14" i="40"/>
  <c r="BI24" i="34"/>
  <c r="BJ23" i="34"/>
  <c r="BH30" i="40"/>
  <c r="G30" i="40"/>
  <c r="N67" i="34"/>
  <c r="N68" i="34"/>
  <c r="O62" i="34"/>
  <c r="N65" i="34"/>
  <c r="V5" i="34"/>
  <c r="M4" i="34"/>
  <c r="H5" i="36" s="1"/>
  <c r="P8" i="35"/>
  <c r="I3" i="35"/>
  <c r="F16" i="20"/>
  <c r="V12" i="20"/>
  <c r="J13" i="23"/>
  <c r="E76" i="43"/>
  <c r="I2" i="43"/>
  <c r="J82" i="52"/>
  <c r="J80" i="52"/>
  <c r="J79" i="52"/>
  <c r="J92" i="51"/>
  <c r="J91" i="51"/>
  <c r="J80" i="51"/>
  <c r="J92" i="50"/>
  <c r="J91" i="50"/>
  <c r="J84" i="50"/>
  <c r="J83" i="50"/>
  <c r="J84" i="49"/>
  <c r="J83" i="49"/>
  <c r="J82" i="49"/>
  <c r="J79" i="49"/>
  <c r="J92" i="48"/>
  <c r="J88" i="48"/>
  <c r="J87" i="48"/>
  <c r="J84" i="48"/>
  <c r="J83" i="48"/>
  <c r="J82" i="48"/>
  <c r="J80" i="48"/>
  <c r="L64" i="47"/>
  <c r="F64" i="47"/>
  <c r="J92" i="47"/>
  <c r="L63" i="47"/>
  <c r="J91" i="47"/>
  <c r="L46" i="47"/>
  <c r="F46" i="47"/>
  <c r="L45" i="47"/>
  <c r="J87" i="47"/>
  <c r="F45" i="47"/>
  <c r="F28" i="47"/>
  <c r="J84" i="47"/>
  <c r="L27" i="47"/>
  <c r="J83" i="47"/>
  <c r="L19" i="47"/>
  <c r="F18" i="47"/>
  <c r="L10" i="47"/>
  <c r="F10" i="47"/>
  <c r="J80" i="47"/>
  <c r="L9" i="47"/>
  <c r="L64" i="46"/>
  <c r="J92" i="46"/>
  <c r="L63" i="46"/>
  <c r="J91" i="46"/>
  <c r="F63" i="46"/>
  <c r="L46" i="46"/>
  <c r="J88" i="46"/>
  <c r="L45" i="46"/>
  <c r="F45" i="46"/>
  <c r="L37" i="46"/>
  <c r="J84" i="46"/>
  <c r="J83" i="46"/>
  <c r="L19" i="46"/>
  <c r="L10" i="46"/>
  <c r="J80" i="46"/>
  <c r="L9" i="46"/>
  <c r="F9" i="46"/>
  <c r="L64" i="45"/>
  <c r="F64" i="45"/>
  <c r="J92" i="45"/>
  <c r="L63" i="45"/>
  <c r="J91" i="45"/>
  <c r="L46" i="45"/>
  <c r="F46" i="45"/>
  <c r="J88" i="45"/>
  <c r="L37" i="45"/>
  <c r="J84" i="45"/>
  <c r="J83" i="45"/>
  <c r="J82" i="45"/>
  <c r="L10" i="45"/>
  <c r="J80" i="45"/>
  <c r="J79" i="45"/>
  <c r="F9" i="45"/>
  <c r="L64" i="44"/>
  <c r="J92" i="44"/>
  <c r="L63" i="44"/>
  <c r="J91" i="44"/>
  <c r="F63" i="44"/>
  <c r="L46" i="44"/>
  <c r="F46" i="44"/>
  <c r="L45" i="44"/>
  <c r="J87" i="44"/>
  <c r="F45" i="44"/>
  <c r="L37" i="44"/>
  <c r="L28" i="44"/>
  <c r="L27" i="44"/>
  <c r="J83" i="44"/>
  <c r="L10" i="44"/>
  <c r="F10" i="44"/>
  <c r="J80" i="44"/>
  <c r="L9" i="44"/>
  <c r="J79" i="44"/>
  <c r="F9" i="44"/>
  <c r="L64" i="43"/>
  <c r="F64" i="43"/>
  <c r="L63" i="43"/>
  <c r="J91" i="43"/>
  <c r="F63" i="43"/>
  <c r="L46" i="43"/>
  <c r="F46" i="43"/>
  <c r="J88" i="43"/>
  <c r="L45" i="43"/>
  <c r="J87" i="43"/>
  <c r="L37" i="43"/>
  <c r="F37" i="43"/>
  <c r="L28" i="43"/>
  <c r="J84" i="43"/>
  <c r="J83" i="43"/>
  <c r="J82" i="43"/>
  <c r="L18" i="43"/>
  <c r="F18" i="43"/>
  <c r="J80" i="43"/>
  <c r="J79" i="43"/>
  <c r="F9" i="43"/>
  <c r="L64" i="42"/>
  <c r="J92" i="42"/>
  <c r="L63" i="42"/>
  <c r="F46" i="42"/>
  <c r="J88" i="42"/>
  <c r="L45" i="42"/>
  <c r="J87" i="42"/>
  <c r="L37" i="42"/>
  <c r="L28" i="42"/>
  <c r="J84" i="42"/>
  <c r="J83" i="42"/>
  <c r="F18" i="42"/>
  <c r="L9" i="42"/>
  <c r="F9" i="42"/>
  <c r="F2" i="44"/>
  <c r="H16" i="20"/>
  <c r="U13" i="20"/>
  <c r="I13" i="24" s="1"/>
  <c r="B16" i="24" s="1"/>
  <c r="B17" i="24" s="1"/>
  <c r="B18" i="24" s="1"/>
  <c r="B19" i="24" s="1"/>
  <c r="B20" i="24" s="1"/>
  <c r="B21" i="24"/>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N66" i="34"/>
  <c r="C53" i="53"/>
  <c r="W5" i="34"/>
  <c r="Q8" i="35"/>
  <c r="BB23" i="34"/>
  <c r="BA24" i="34"/>
  <c r="AF24" i="34"/>
  <c r="AE25" i="34"/>
  <c r="CA22" i="34"/>
  <c r="CB21" i="34"/>
  <c r="CE22" i="34"/>
  <c r="CF21" i="34"/>
  <c r="CI22" i="34"/>
  <c r="CJ21" i="34"/>
  <c r="CM22" i="34"/>
  <c r="CN21" i="34"/>
  <c r="EK22" i="34"/>
  <c r="EL22" i="34" s="1"/>
  <c r="EL21" i="34"/>
  <c r="EO22" i="34"/>
  <c r="EP21" i="34"/>
  <c r="GI22" i="34"/>
  <c r="GJ21" i="34"/>
  <c r="GM22" i="34"/>
  <c r="GN21" i="34"/>
  <c r="GQ22" i="34"/>
  <c r="GR22" i="34" s="1"/>
  <c r="GR21" i="34"/>
  <c r="HG22" i="34"/>
  <c r="HH22" i="34" s="1"/>
  <c r="HH21" i="34"/>
  <c r="HC22" i="34"/>
  <c r="HD21" i="34"/>
  <c r="GY22" i="34"/>
  <c r="GZ21" i="34"/>
  <c r="BJ24" i="34"/>
  <c r="BI25" i="34"/>
  <c r="J30" i="39"/>
  <c r="H30" i="40"/>
  <c r="K30" i="39" s="1"/>
  <c r="J14" i="39"/>
  <c r="H14" i="40"/>
  <c r="K14" i="39" s="1"/>
  <c r="HE28" i="34"/>
  <c r="HF27" i="34"/>
  <c r="D1" i="8"/>
  <c r="C3" i="56"/>
  <c r="U11" i="33"/>
  <c r="I12" i="33"/>
  <c r="G14" i="33" s="1"/>
  <c r="BD23" i="34"/>
  <c r="BC24" i="34"/>
  <c r="AZ23" i="34"/>
  <c r="AY24" i="34"/>
  <c r="AZ24" i="34" s="1"/>
  <c r="AX23" i="34"/>
  <c r="AT23" i="34"/>
  <c r="AS24" i="34"/>
  <c r="AT24" i="34" s="1"/>
  <c r="AP23" i="34"/>
  <c r="AO24" i="34"/>
  <c r="AN23" i="34"/>
  <c r="AM24" i="34"/>
  <c r="AN24" i="34" s="1"/>
  <c r="BN24" i="34"/>
  <c r="BM25" i="34"/>
  <c r="CC22" i="34"/>
  <c r="CD21" i="34"/>
  <c r="CG22" i="34"/>
  <c r="CH21" i="34"/>
  <c r="EE22" i="34"/>
  <c r="EF21" i="34"/>
  <c r="EI22" i="34"/>
  <c r="EJ21" i="34"/>
  <c r="EM22" i="34"/>
  <c r="EN21" i="34"/>
  <c r="EQ22" i="34"/>
  <c r="ER22" i="34" s="1"/>
  <c r="ER21" i="34"/>
  <c r="GK22" i="34"/>
  <c r="GL21" i="34"/>
  <c r="GS22" i="34"/>
  <c r="GT21" i="34"/>
  <c r="HI22" i="34"/>
  <c r="HJ21" i="34"/>
  <c r="HA22" i="34"/>
  <c r="HA23" i="34" s="1"/>
  <c r="HB21" i="34"/>
  <c r="BN25" i="34"/>
  <c r="BM26" i="34"/>
  <c r="AM25" i="34"/>
  <c r="AP24" i="34"/>
  <c r="AO25" i="34"/>
  <c r="AS25" i="34"/>
  <c r="AX24" i="34"/>
  <c r="AW25" i="34"/>
  <c r="BD24" i="34"/>
  <c r="BC25" i="34"/>
  <c r="V11" i="33"/>
  <c r="GY23" i="34"/>
  <c r="GZ22" i="34"/>
  <c r="HC23" i="34"/>
  <c r="HD22" i="34"/>
  <c r="HG23" i="34"/>
  <c r="GQ23" i="34"/>
  <c r="GM23" i="34"/>
  <c r="GN22" i="34"/>
  <c r="GI23" i="34"/>
  <c r="GJ22" i="34"/>
  <c r="EO23" i="34"/>
  <c r="EP22" i="34"/>
  <c r="CM23" i="34"/>
  <c r="CM24" i="34" s="1"/>
  <c r="CN22" i="34"/>
  <c r="CI23" i="34"/>
  <c r="CJ22" i="34"/>
  <c r="CE23" i="34"/>
  <c r="CF22" i="34"/>
  <c r="CA23" i="34"/>
  <c r="CB22" i="34"/>
  <c r="V13" i="20"/>
  <c r="J13" i="24" s="1"/>
  <c r="F18" i="20"/>
  <c r="HI23" i="34"/>
  <c r="HJ22" i="34"/>
  <c r="GS23" i="34"/>
  <c r="GT22" i="34"/>
  <c r="EQ23" i="34"/>
  <c r="EI23" i="34"/>
  <c r="EJ22" i="34"/>
  <c r="EE23" i="34"/>
  <c r="EF22" i="34"/>
  <c r="CG23" i="34"/>
  <c r="CH22" i="34"/>
  <c r="P9" i="35"/>
  <c r="V6" i="34"/>
  <c r="BJ25" i="34"/>
  <c r="BI26" i="34"/>
  <c r="AF25" i="34"/>
  <c r="AE26" i="34"/>
  <c r="BB24" i="34"/>
  <c r="BA25" i="34"/>
  <c r="E76" i="44"/>
  <c r="I2" i="44"/>
  <c r="F38" i="44"/>
  <c r="I38" i="44" s="1"/>
  <c r="BB25" i="34"/>
  <c r="BA26" i="34"/>
  <c r="EE24" i="34"/>
  <c r="EE25" i="34" s="1"/>
  <c r="EF25" i="34" s="1"/>
  <c r="EF23" i="34"/>
  <c r="EI24" i="34"/>
  <c r="EJ23" i="34"/>
  <c r="GT23" i="34"/>
  <c r="GS24" i="34"/>
  <c r="HJ23" i="34"/>
  <c r="HI24" i="34"/>
  <c r="HJ24" i="34" s="1"/>
  <c r="HB23" i="34"/>
  <c r="HA24" i="34"/>
  <c r="HB24" i="34" s="1"/>
  <c r="C3" i="57"/>
  <c r="I14" i="33"/>
  <c r="D1" i="9"/>
  <c r="U12" i="33"/>
  <c r="BD25" i="34"/>
  <c r="BC26" i="34"/>
  <c r="AX25" i="34"/>
  <c r="AW26" i="34"/>
  <c r="AW27" i="34" s="1"/>
  <c r="AX27" i="34" s="1"/>
  <c r="AT25" i="34"/>
  <c r="AS26" i="34"/>
  <c r="AS27" i="34" s="1"/>
  <c r="AP25" i="34"/>
  <c r="AO26" i="34"/>
  <c r="AN25" i="34"/>
  <c r="AM26" i="34"/>
  <c r="AM27" i="34" s="1"/>
  <c r="AM28" i="34" s="1"/>
  <c r="BN26" i="34"/>
  <c r="BM27" i="34"/>
  <c r="BN27" i="34" s="1"/>
  <c r="AF26" i="34"/>
  <c r="AE27" i="34"/>
  <c r="AF27" i="34" s="1"/>
  <c r="BJ26" i="34"/>
  <c r="BI27" i="34"/>
  <c r="F2" i="45"/>
  <c r="U14" i="20"/>
  <c r="I13" i="25" s="1"/>
  <c r="B16" i="25" s="1"/>
  <c r="B17" i="25"/>
  <c r="B18" i="25"/>
  <c r="B19" i="25" s="1"/>
  <c r="B20" i="25" s="1"/>
  <c r="B21" i="25" s="1"/>
  <c r="B22" i="25" s="1"/>
  <c r="B23" i="25" s="1"/>
  <c r="B24" i="25" s="1"/>
  <c r="B25" i="25" s="1"/>
  <c r="B26" i="25" s="1"/>
  <c r="B27" i="25" s="1"/>
  <c r="B28" i="25"/>
  <c r="B29" i="25" s="1"/>
  <c r="B30" i="25" s="1"/>
  <c r="B31" i="25" s="1"/>
  <c r="B32" i="25" s="1"/>
  <c r="B33" i="25" s="1"/>
  <c r="B34" i="25" s="1"/>
  <c r="B35" i="25" s="1"/>
  <c r="B36" i="25" s="1"/>
  <c r="B37" i="25" s="1"/>
  <c r="B38" i="25" s="1"/>
  <c r="B39" i="25" s="1"/>
  <c r="B40" i="25" s="1"/>
  <c r="B41" i="25" s="1"/>
  <c r="B42" i="25" s="1"/>
  <c r="B43" i="25" s="1"/>
  <c r="B44" i="25" s="1"/>
  <c r="B45" i="25" s="1"/>
  <c r="B46" i="25" s="1"/>
  <c r="H18" i="20"/>
  <c r="CB23" i="34"/>
  <c r="CA24" i="34"/>
  <c r="CE24" i="34"/>
  <c r="CF23" i="34"/>
  <c r="CI24" i="34"/>
  <c r="CI25" i="34" s="1"/>
  <c r="CJ23" i="34"/>
  <c r="CN23" i="34"/>
  <c r="EO24" i="34"/>
  <c r="EO25" i="34" s="1"/>
  <c r="EO26" i="34" s="1"/>
  <c r="EP23" i="34"/>
  <c r="GI24" i="34"/>
  <c r="GJ23" i="34"/>
  <c r="GM24" i="34"/>
  <c r="GN24" i="34" s="1"/>
  <c r="GN23" i="34"/>
  <c r="GQ24" i="34"/>
  <c r="GQ25" i="34" s="1"/>
  <c r="GR23" i="34"/>
  <c r="HH23" i="34"/>
  <c r="HG24" i="34"/>
  <c r="HH24" i="34" s="1"/>
  <c r="HD23" i="34"/>
  <c r="HC24" i="34"/>
  <c r="GZ23" i="34"/>
  <c r="GY24" i="34"/>
  <c r="W6" i="34"/>
  <c r="Q9" i="35"/>
  <c r="GR24" i="34"/>
  <c r="GM25" i="34"/>
  <c r="GJ24" i="34"/>
  <c r="GI25" i="34"/>
  <c r="GI26" i="34" s="1"/>
  <c r="CN24" i="34"/>
  <c r="CM25" i="34"/>
  <c r="CJ24" i="34"/>
  <c r="CF24" i="34"/>
  <c r="CE25" i="34"/>
  <c r="CE26" i="34" s="1"/>
  <c r="AE28" i="34"/>
  <c r="AE29" i="34" s="1"/>
  <c r="BM28" i="34"/>
  <c r="AP26" i="34"/>
  <c r="AO27" i="34"/>
  <c r="AO28" i="34" s="1"/>
  <c r="AT26" i="34"/>
  <c r="AX26" i="34"/>
  <c r="BD26" i="34"/>
  <c r="BC27" i="34"/>
  <c r="P10" i="35"/>
  <c r="V7" i="34"/>
  <c r="V12" i="33"/>
  <c r="G16" i="33"/>
  <c r="GZ24" i="34"/>
  <c r="GY25" i="34"/>
  <c r="HD24" i="34"/>
  <c r="HC25" i="34"/>
  <c r="HC26" i="34" s="1"/>
  <c r="HG25" i="34"/>
  <c r="HG26" i="34" s="1"/>
  <c r="CB24" i="34"/>
  <c r="CA25" i="34"/>
  <c r="E76" i="45"/>
  <c r="I2" i="45"/>
  <c r="F38" i="45"/>
  <c r="I38" i="45" s="1"/>
  <c r="HA25" i="34"/>
  <c r="HI25" i="34"/>
  <c r="GT24" i="34"/>
  <c r="GS25" i="34"/>
  <c r="EF24" i="34"/>
  <c r="HH25" i="34"/>
  <c r="I16" i="33"/>
  <c r="U13" i="33"/>
  <c r="V8" i="34" s="1"/>
  <c r="BC28" i="34"/>
  <c r="BD27" i="34"/>
  <c r="AP27" i="34"/>
  <c r="AN27" i="34"/>
  <c r="EE26" i="34"/>
  <c r="GT25" i="34"/>
  <c r="GS26" i="34"/>
  <c r="HJ25" i="34"/>
  <c r="HI26" i="34"/>
  <c r="HJ26" i="34" s="1"/>
  <c r="CB25" i="34"/>
  <c r="CA26" i="34"/>
  <c r="Q10" i="35"/>
  <c r="W7" i="34"/>
  <c r="AF28" i="34"/>
  <c r="HD25" i="34"/>
  <c r="GZ25" i="34"/>
  <c r="GY26" i="34"/>
  <c r="AW28" i="34"/>
  <c r="CF25" i="34"/>
  <c r="EP25" i="34"/>
  <c r="GJ25" i="34"/>
  <c r="GN25" i="34"/>
  <c r="GM26" i="34"/>
  <c r="GN26" i="34" s="1"/>
  <c r="GR25" i="34"/>
  <c r="GQ26" i="34"/>
  <c r="AX28" i="34"/>
  <c r="AW29" i="34"/>
  <c r="HI27" i="34"/>
  <c r="GT26" i="34"/>
  <c r="GS27" i="34"/>
  <c r="EF26" i="34"/>
  <c r="EE27" i="34"/>
  <c r="P11" i="35"/>
  <c r="G18" i="33"/>
  <c r="V13" i="33"/>
  <c r="HH26" i="34"/>
  <c r="HG27" i="34"/>
  <c r="GR26" i="34"/>
  <c r="GQ27" i="34"/>
  <c r="GM27" i="34"/>
  <c r="GJ26" i="34"/>
  <c r="GI27" i="34"/>
  <c r="EP26" i="34"/>
  <c r="EO27" i="34"/>
  <c r="CF26" i="34"/>
  <c r="CE27" i="34"/>
  <c r="GZ26" i="34"/>
  <c r="GY27" i="34"/>
  <c r="HD26" i="34"/>
  <c r="HC27" i="34"/>
  <c r="AF29" i="34"/>
  <c r="AE30" i="34"/>
  <c r="CB26" i="34"/>
  <c r="CA27" i="34"/>
  <c r="AN28" i="34"/>
  <c r="AM29" i="34"/>
  <c r="AP28" i="34"/>
  <c r="AO29" i="34"/>
  <c r="BD28" i="34"/>
  <c r="BC29" i="34"/>
  <c r="CA28" i="34"/>
  <c r="CB27" i="34"/>
  <c r="AE31" i="34"/>
  <c r="AF30" i="34"/>
  <c r="HC28" i="34"/>
  <c r="HD27" i="34"/>
  <c r="GY28" i="34"/>
  <c r="GZ27" i="34"/>
  <c r="CE28" i="34"/>
  <c r="CF27" i="34"/>
  <c r="EO28" i="34"/>
  <c r="EP27" i="34"/>
  <c r="GI28" i="34"/>
  <c r="GJ27" i="34"/>
  <c r="GM28" i="34"/>
  <c r="GM29" i="34" s="1"/>
  <c r="GN27" i="34"/>
  <c r="GQ28" i="34"/>
  <c r="GR27" i="34"/>
  <c r="EE28" i="34"/>
  <c r="EF27" i="34"/>
  <c r="GS28" i="34"/>
  <c r="GT27" i="34"/>
  <c r="HI28" i="34"/>
  <c r="HJ27" i="34"/>
  <c r="AX29" i="34"/>
  <c r="AW30" i="34"/>
  <c r="BD29" i="34"/>
  <c r="BC30" i="34"/>
  <c r="AP29" i="34"/>
  <c r="AO30" i="34"/>
  <c r="AN29" i="34"/>
  <c r="AM30" i="34"/>
  <c r="C3" i="60"/>
  <c r="I18" i="33"/>
  <c r="D1" i="11"/>
  <c r="U14" i="33"/>
  <c r="V9" i="34"/>
  <c r="P12" i="35"/>
  <c r="V14" i="33"/>
  <c r="G20" i="33"/>
  <c r="AM31" i="34"/>
  <c r="AN30" i="34"/>
  <c r="AO31" i="34"/>
  <c r="AP30" i="34"/>
  <c r="BC31" i="34"/>
  <c r="BD30" i="34"/>
  <c r="AW31" i="34"/>
  <c r="AX30" i="34"/>
  <c r="GT28" i="34"/>
  <c r="GS29" i="34"/>
  <c r="EF28" i="34"/>
  <c r="EE29" i="34"/>
  <c r="GR28" i="34"/>
  <c r="GQ29" i="34"/>
  <c r="GN28" i="34"/>
  <c r="GJ28" i="34"/>
  <c r="GI29" i="34"/>
  <c r="EP28" i="34"/>
  <c r="EO29" i="34"/>
  <c r="CF28" i="34"/>
  <c r="CE29" i="34"/>
  <c r="GZ28" i="34"/>
  <c r="GY29" i="34"/>
  <c r="HD28" i="34"/>
  <c r="HC29" i="34"/>
  <c r="AE32" i="34"/>
  <c r="AF32" i="34" s="1"/>
  <c r="AF31" i="34"/>
  <c r="CB28" i="34"/>
  <c r="CA29" i="34"/>
  <c r="D1" i="12"/>
  <c r="U15" i="33"/>
  <c r="I20" i="33"/>
  <c r="C3" i="61"/>
  <c r="CB29" i="34"/>
  <c r="CA30" i="34"/>
  <c r="CB30" i="34" s="1"/>
  <c r="HD29" i="34"/>
  <c r="HC30" i="34"/>
  <c r="GZ29" i="34"/>
  <c r="GY30" i="34"/>
  <c r="CF29" i="34"/>
  <c r="CE30" i="34"/>
  <c r="CF30" i="34" s="1"/>
  <c r="EP29" i="34"/>
  <c r="EO30" i="34"/>
  <c r="GJ29" i="34"/>
  <c r="GI30" i="34"/>
  <c r="GJ30" i="34" s="1"/>
  <c r="GN29" i="34"/>
  <c r="GM30" i="34"/>
  <c r="GR29" i="34"/>
  <c r="GQ30" i="34"/>
  <c r="GR30" i="34" s="1"/>
  <c r="EF29" i="34"/>
  <c r="EE30" i="34"/>
  <c r="GT29" i="34"/>
  <c r="GS30" i="34"/>
  <c r="BC32" i="34"/>
  <c r="BD32" i="34" s="1"/>
  <c r="BD31" i="34"/>
  <c r="AO32" i="34"/>
  <c r="AP31" i="34"/>
  <c r="AM32" i="34"/>
  <c r="AM33" i="34" s="1"/>
  <c r="AN31" i="34"/>
  <c r="Q12" i="35"/>
  <c r="W9" i="34"/>
  <c r="AN32" i="34"/>
  <c r="BC33" i="34"/>
  <c r="GS31" i="34"/>
  <c r="GT30" i="34"/>
  <c r="EE31" i="34"/>
  <c r="EF30" i="34"/>
  <c r="GQ31" i="34"/>
  <c r="GM31" i="34"/>
  <c r="GN30" i="34"/>
  <c r="GI31" i="34"/>
  <c r="EO31" i="34"/>
  <c r="EP30" i="34"/>
  <c r="CE31" i="34"/>
  <c r="GY31" i="34"/>
  <c r="GZ30" i="34"/>
  <c r="HC31" i="34"/>
  <c r="HD30" i="34"/>
  <c r="CA31" i="34"/>
  <c r="V10" i="34"/>
  <c r="P13" i="35"/>
  <c r="V15" i="33"/>
  <c r="G22" i="33"/>
  <c r="BC34" i="34"/>
  <c r="BD33" i="34"/>
  <c r="Q13" i="35"/>
  <c r="W10" i="34"/>
  <c r="U16" i="33"/>
  <c r="HC32" i="34"/>
  <c r="HD31" i="34"/>
  <c r="GY32" i="34"/>
  <c r="GZ32" i="34" s="1"/>
  <c r="GZ31" i="34"/>
  <c r="EO32" i="34"/>
  <c r="EP31" i="34"/>
  <c r="GM32" i="34"/>
  <c r="GN31" i="34"/>
  <c r="EE32" i="34"/>
  <c r="EF31" i="34"/>
  <c r="GS32" i="34"/>
  <c r="GT31" i="34"/>
  <c r="GT32" i="34"/>
  <c r="GS33" i="34"/>
  <c r="EF32" i="34"/>
  <c r="EE33" i="34"/>
  <c r="GN32" i="34"/>
  <c r="GM33" i="34"/>
  <c r="GY33" i="34"/>
  <c r="HD32" i="34"/>
  <c r="HC33" i="34"/>
  <c r="BD34" i="34"/>
  <c r="BC35" i="34"/>
  <c r="BD35" i="34"/>
  <c r="BC36" i="34"/>
  <c r="HC34" i="34"/>
  <c r="HD33" i="34"/>
  <c r="GY34" i="34"/>
  <c r="GZ33" i="34"/>
  <c r="GM34" i="34"/>
  <c r="GN34" i="34" s="1"/>
  <c r="GN33" i="34"/>
  <c r="EE34" i="34"/>
  <c r="EF34" i="34" s="1"/>
  <c r="EF33" i="34"/>
  <c r="GS34" i="34"/>
  <c r="GT34" i="34" s="1"/>
  <c r="GT33" i="34"/>
  <c r="GM35" i="34"/>
  <c r="GZ34" i="34"/>
  <c r="GY35" i="34"/>
  <c r="HD34" i="34"/>
  <c r="HC35" i="34"/>
  <c r="BD36" i="34"/>
  <c r="BC37" i="34"/>
  <c r="BD37" i="34"/>
  <c r="BC38" i="34"/>
  <c r="HD35" i="34"/>
  <c r="HC36" i="34"/>
  <c r="GZ35" i="34"/>
  <c r="GY36" i="34"/>
  <c r="GZ36" i="34"/>
  <c r="GY37" i="34"/>
  <c r="HD36" i="34"/>
  <c r="HC37" i="34"/>
  <c r="BD38" i="34"/>
  <c r="BC39" i="34"/>
  <c r="BD39" i="34"/>
  <c r="BC40" i="34"/>
  <c r="HD37" i="34"/>
  <c r="HC38" i="34"/>
  <c r="GZ37" i="34"/>
  <c r="GY38" i="34"/>
  <c r="L61" i="48" l="1"/>
  <c r="F10" i="42"/>
  <c r="L46" i="41"/>
  <c r="F46" i="41"/>
  <c r="F10" i="48"/>
  <c r="F8" i="44"/>
  <c r="F4" i="47"/>
  <c r="L13" i="47"/>
  <c r="L31" i="47"/>
  <c r="L6" i="49"/>
  <c r="F26" i="52"/>
  <c r="L61" i="51"/>
  <c r="BD40" i="34"/>
  <c r="BC41" i="34"/>
  <c r="P14" i="35"/>
  <c r="V11" i="34"/>
  <c r="GZ38" i="34"/>
  <c r="GY39" i="34"/>
  <c r="HD38" i="34"/>
  <c r="HC39" i="34"/>
  <c r="Q11" i="35"/>
  <c r="W8" i="34"/>
  <c r="GN35" i="34"/>
  <c r="GM36" i="34"/>
  <c r="EE35" i="34"/>
  <c r="GS35" i="34"/>
  <c r="EP32" i="34"/>
  <c r="EO33" i="34"/>
  <c r="CE32" i="34"/>
  <c r="CF31" i="34"/>
  <c r="D1" i="13"/>
  <c r="C3" i="62"/>
  <c r="I22" i="33"/>
  <c r="AW32" i="34"/>
  <c r="AX31" i="34"/>
  <c r="GI32" i="34"/>
  <c r="GJ31" i="34"/>
  <c r="AM34" i="34"/>
  <c r="AN33" i="34"/>
  <c r="HI29" i="34"/>
  <c r="HJ28" i="34"/>
  <c r="CA32" i="34"/>
  <c r="CB31" i="34"/>
  <c r="AP32" i="34"/>
  <c r="AO33" i="34"/>
  <c r="GQ32" i="34"/>
  <c r="GR31" i="34"/>
  <c r="HG28" i="34"/>
  <c r="HH27" i="34"/>
  <c r="AE33" i="34"/>
  <c r="HB25" i="34"/>
  <c r="HA26" i="34"/>
  <c r="BB26" i="34"/>
  <c r="BA27" i="34"/>
  <c r="CN25" i="34"/>
  <c r="CM26" i="34"/>
  <c r="CJ25" i="34"/>
  <c r="CI26" i="34"/>
  <c r="BM29" i="34"/>
  <c r="BN28" i="34"/>
  <c r="EP24" i="34"/>
  <c r="GK23" i="34"/>
  <c r="GL22" i="34"/>
  <c r="CC23" i="34"/>
  <c r="CD22" i="34"/>
  <c r="AS28" i="34"/>
  <c r="AT27" i="34"/>
  <c r="BI28" i="34"/>
  <c r="BJ27" i="34"/>
  <c r="HE29" i="34"/>
  <c r="HF28" i="34"/>
  <c r="V14" i="20"/>
  <c r="J13" i="25" s="1"/>
  <c r="F20" i="20"/>
  <c r="EJ24" i="34"/>
  <c r="EI25" i="34"/>
  <c r="EQ24" i="34"/>
  <c r="ER23" i="34"/>
  <c r="L219" i="21"/>
  <c r="J4" i="22"/>
  <c r="EM23" i="34"/>
  <c r="EN22" i="34"/>
  <c r="D1" i="10"/>
  <c r="C3" i="59"/>
  <c r="CG24" i="34"/>
  <c r="CH23" i="34"/>
  <c r="CL21" i="34"/>
  <c r="CK22" i="34"/>
  <c r="GP21" i="34"/>
  <c r="GO22" i="34"/>
  <c r="EG22" i="34"/>
  <c r="EH21" i="34"/>
  <c r="GU22" i="34"/>
  <c r="GV21" i="34"/>
  <c r="AN26" i="34"/>
  <c r="EK23" i="34"/>
  <c r="J94" i="52"/>
  <c r="HB22" i="34"/>
  <c r="F64" i="49"/>
  <c r="L28" i="52"/>
  <c r="F45" i="49"/>
  <c r="L27" i="52"/>
  <c r="L9" i="50"/>
  <c r="L10" i="49"/>
  <c r="J84" i="52"/>
  <c r="J82" i="47"/>
  <c r="L18" i="47"/>
  <c r="J87" i="46"/>
  <c r="F46" i="46"/>
  <c r="H31" i="40"/>
  <c r="K31" i="39" s="1"/>
  <c r="J31" i="39"/>
  <c r="AY25" i="34"/>
  <c r="F46" i="49"/>
  <c r="L67" i="13"/>
  <c r="L67" i="16"/>
  <c r="J79" i="51"/>
  <c r="J94" i="51" s="1"/>
  <c r="L46" i="52"/>
  <c r="J87" i="52"/>
  <c r="F37" i="51"/>
  <c r="AL22" i="21"/>
  <c r="AL23" i="21" s="1"/>
  <c r="AL24" i="21" s="1"/>
  <c r="AL25" i="21" s="1"/>
  <c r="AL26" i="21" s="1"/>
  <c r="AL27" i="21" s="1"/>
  <c r="AL28" i="21" s="1"/>
  <c r="AJ31" i="21"/>
  <c r="AJ32" i="21" s="1"/>
  <c r="AJ33" i="21" s="1"/>
  <c r="AJ34" i="21" s="1"/>
  <c r="AJ35" i="21" s="1"/>
  <c r="AJ36" i="21" s="1"/>
  <c r="AJ37" i="21" s="1"/>
  <c r="AJ38" i="21" s="1"/>
  <c r="AJ39" i="21" s="1"/>
  <c r="AJ40" i="21" s="1"/>
  <c r="AJ41" i="21" s="1"/>
  <c r="AJ42" i="21" s="1"/>
  <c r="AJ43" i="21" s="1"/>
  <c r="AJ44" i="21" s="1"/>
  <c r="AJ45" i="21" s="1"/>
  <c r="AJ46" i="21" s="1"/>
  <c r="AJ47" i="21" s="1"/>
  <c r="AJ48" i="21" s="1"/>
  <c r="AJ49" i="21" s="1"/>
  <c r="AJ50" i="21" s="1"/>
  <c r="AJ51" i="21" s="1"/>
  <c r="AJ52" i="21" s="1"/>
  <c r="AJ53" i="21" s="1"/>
  <c r="AJ54" i="21" s="1"/>
  <c r="AJ55" i="21" s="1"/>
  <c r="AJ56" i="21" s="1"/>
  <c r="AJ57" i="21" s="1"/>
  <c r="AJ58" i="21" s="1"/>
  <c r="AJ59" i="21" s="1"/>
  <c r="AJ60" i="21" s="1"/>
  <c r="AJ61" i="21" s="1"/>
  <c r="AJ62" i="21" s="1"/>
  <c r="AJ63" i="21" s="1"/>
  <c r="AJ64" i="21" s="1"/>
  <c r="AJ65" i="21" s="1"/>
  <c r="AJ66" i="21" s="1"/>
  <c r="AJ67" i="21" s="1"/>
  <c r="AJ68" i="21" s="1"/>
  <c r="AJ69" i="21" s="1"/>
  <c r="AJ70" i="21" s="1"/>
  <c r="AJ71" i="21" s="1"/>
  <c r="AJ72" i="21" s="1"/>
  <c r="AJ73" i="21" s="1"/>
  <c r="AJ74" i="21" s="1"/>
  <c r="AJ75" i="21" s="1"/>
  <c r="AJ76" i="21" s="1"/>
  <c r="AJ77" i="21" s="1"/>
  <c r="AJ78" i="21" s="1"/>
  <c r="AJ79" i="21" s="1"/>
  <c r="AJ80" i="21" s="1"/>
  <c r="AJ81" i="21" s="1"/>
  <c r="AJ82" i="21" s="1"/>
  <c r="AJ83" i="21" s="1"/>
  <c r="AJ84" i="21" s="1"/>
  <c r="AJ85" i="21" s="1"/>
  <c r="AJ86" i="21" s="1"/>
  <c r="AJ87" i="21" s="1"/>
  <c r="AJ88" i="21" s="1"/>
  <c r="AJ89" i="21" s="1"/>
  <c r="AJ90" i="21" s="1"/>
  <c r="AJ91" i="21" s="1"/>
  <c r="AJ92" i="21" s="1"/>
  <c r="AJ93" i="21" s="1"/>
  <c r="AJ94" i="21" s="1"/>
  <c r="AJ95" i="21" s="1"/>
  <c r="AJ96" i="21" s="1"/>
  <c r="AJ97" i="21" s="1"/>
  <c r="AJ98" i="21" s="1"/>
  <c r="AJ99" i="21" s="1"/>
  <c r="AJ100" i="21" s="1"/>
  <c r="AJ101" i="21" s="1"/>
  <c r="AJ102" i="21" s="1"/>
  <c r="AJ103" i="21" s="1"/>
  <c r="AJ104" i="21" s="1"/>
  <c r="AJ105" i="21" s="1"/>
  <c r="AJ106" i="21" s="1"/>
  <c r="AJ107" i="21" s="1"/>
  <c r="AJ108" i="21" s="1"/>
  <c r="AJ109" i="21" s="1"/>
  <c r="AJ110" i="21" s="1"/>
  <c r="AJ111" i="21" s="1"/>
  <c r="AJ112" i="21" s="1"/>
  <c r="AJ113" i="21" s="1"/>
  <c r="AJ114" i="21" s="1"/>
  <c r="AJ115" i="21" s="1"/>
  <c r="AJ116" i="21" s="1"/>
  <c r="AJ117" i="21" s="1"/>
  <c r="AJ118" i="21" s="1"/>
  <c r="AJ119" i="21" s="1"/>
  <c r="AJ120" i="21" s="1"/>
  <c r="AJ121" i="21" s="1"/>
  <c r="AJ122" i="21" s="1"/>
  <c r="AJ123" i="21" s="1"/>
  <c r="AJ124" i="21" s="1"/>
  <c r="AJ125" i="21" s="1"/>
  <c r="AJ126" i="21" s="1"/>
  <c r="AJ127" i="21" s="1"/>
  <c r="AJ128" i="21" s="1"/>
  <c r="AJ129" i="21" s="1"/>
  <c r="AJ130" i="21" s="1"/>
  <c r="AJ131" i="21" s="1"/>
  <c r="AJ132" i="21" s="1"/>
  <c r="AJ133" i="21" s="1"/>
  <c r="AJ134" i="21" s="1"/>
  <c r="AJ135" i="21" s="1"/>
  <c r="AJ136" i="21" s="1"/>
  <c r="AJ137" i="21" s="1"/>
  <c r="AJ138" i="21" s="1"/>
  <c r="AJ139" i="21" s="1"/>
  <c r="AJ140" i="21" s="1"/>
  <c r="AJ141" i="21" s="1"/>
  <c r="AJ142" i="21" s="1"/>
  <c r="AJ143" i="21" s="1"/>
  <c r="AJ144" i="21" s="1"/>
  <c r="AJ145" i="21" s="1"/>
  <c r="AJ146" i="21" s="1"/>
  <c r="AJ147" i="21" s="1"/>
  <c r="AJ148" i="21" s="1"/>
  <c r="AJ149" i="21" s="1"/>
  <c r="AJ150" i="21" s="1"/>
  <c r="AJ151" i="21" s="1"/>
  <c r="AJ152" i="21" s="1"/>
  <c r="AJ153" i="21" s="1"/>
  <c r="AJ154" i="21" s="1"/>
  <c r="AJ155" i="21" s="1"/>
  <c r="AJ156" i="21" s="1"/>
  <c r="AJ157" i="21" s="1"/>
  <c r="AJ158" i="21" s="1"/>
  <c r="AJ159" i="21" s="1"/>
  <c r="AJ160" i="21" s="1"/>
  <c r="AJ161" i="21" s="1"/>
  <c r="AJ162" i="21" s="1"/>
  <c r="AJ163" i="21" s="1"/>
  <c r="AJ164" i="21" s="1"/>
  <c r="AJ165" i="21" s="1"/>
  <c r="AJ166" i="21" s="1"/>
  <c r="AJ167" i="21" s="1"/>
  <c r="AJ168" i="21" s="1"/>
  <c r="AJ169" i="21" s="1"/>
  <c r="AJ170" i="21" s="1"/>
  <c r="AJ171" i="21" s="1"/>
  <c r="AJ172" i="21" s="1"/>
  <c r="AJ173" i="21" s="1"/>
  <c r="AJ174" i="21" s="1"/>
  <c r="AJ175" i="21" s="1"/>
  <c r="AJ176" i="21" s="1"/>
  <c r="AJ177" i="21" s="1"/>
  <c r="AJ178" i="21" s="1"/>
  <c r="AJ179" i="21" s="1"/>
  <c r="AJ180" i="21" s="1"/>
  <c r="AJ181" i="21" s="1"/>
  <c r="AJ182" i="21" s="1"/>
  <c r="AJ183" i="21" s="1"/>
  <c r="AJ184" i="21" s="1"/>
  <c r="AJ185" i="21" s="1"/>
  <c r="AJ186" i="21" s="1"/>
  <c r="AJ187" i="21" s="1"/>
  <c r="AJ188" i="21" s="1"/>
  <c r="AJ189" i="21" s="1"/>
  <c r="AJ190" i="21" s="1"/>
  <c r="AJ191" i="21" s="1"/>
  <c r="AJ192" i="21" s="1"/>
  <c r="AJ193" i="21" s="1"/>
  <c r="AJ194" i="21" s="1"/>
  <c r="AJ195" i="21" s="1"/>
  <c r="AJ196" i="21" s="1"/>
  <c r="AJ197" i="21" s="1"/>
  <c r="AJ198" i="21" s="1"/>
  <c r="AJ199" i="21" s="1"/>
  <c r="AJ200" i="21" s="1"/>
  <c r="AJ201" i="21" s="1"/>
  <c r="AJ202" i="21" s="1"/>
  <c r="AJ203" i="21" s="1"/>
  <c r="AJ204" i="21" s="1"/>
  <c r="AJ205" i="21" s="1"/>
  <c r="AJ206" i="21" s="1"/>
  <c r="AJ207" i="21" s="1"/>
  <c r="AJ208" i="21" s="1"/>
  <c r="AJ209" i="21" s="1"/>
  <c r="AJ210" i="21" s="1"/>
  <c r="AJ211" i="21" s="1"/>
  <c r="AJ212" i="21" s="1"/>
  <c r="AJ213" i="21" s="1"/>
  <c r="AJ214" i="21" s="1"/>
  <c r="AJ215" i="21" s="1"/>
  <c r="K223" i="21" s="1"/>
  <c r="A12" i="40"/>
  <c r="M12" i="39"/>
  <c r="L54" i="12"/>
  <c r="F63" i="50"/>
  <c r="L67" i="11"/>
  <c r="J15" i="39"/>
  <c r="H15" i="40"/>
  <c r="K15" i="39" s="1"/>
  <c r="F10" i="51"/>
  <c r="L18" i="50"/>
  <c r="J85" i="49"/>
  <c r="J94" i="49" s="1"/>
  <c r="F31" i="49"/>
  <c r="L58" i="52"/>
  <c r="J92" i="52"/>
  <c r="L62" i="46"/>
  <c r="L8" i="45"/>
  <c r="F67" i="44"/>
  <c r="L6" i="44"/>
  <c r="F37" i="49"/>
  <c r="L54" i="15"/>
  <c r="P41" i="54"/>
  <c r="Q41" i="54" s="1"/>
  <c r="R41" i="54"/>
  <c r="L67" i="10"/>
  <c r="L67" i="15"/>
  <c r="F26" i="45"/>
  <c r="H17" i="40"/>
  <c r="K17" i="39" s="1"/>
  <c r="J17" i="39"/>
  <c r="FS27" i="34"/>
  <c r="AL26" i="34"/>
  <c r="AK27" i="34"/>
  <c r="B73" i="7"/>
  <c r="O29" i="34"/>
  <c r="P29" i="34"/>
  <c r="H21" i="40"/>
  <c r="K21" i="39" s="1"/>
  <c r="O24" i="34"/>
  <c r="P24" i="34"/>
  <c r="Q24" i="34"/>
  <c r="L59" i="43"/>
  <c r="BH25" i="40"/>
  <c r="G25" i="40"/>
  <c r="J7" i="41"/>
  <c r="K7" i="41" a="1"/>
  <c r="K7" i="41" s="1"/>
  <c r="J24" i="41"/>
  <c r="K24" i="41" a="1"/>
  <c r="K24" i="41" s="1"/>
  <c r="L24" i="41" s="1"/>
  <c r="D42" i="41"/>
  <c r="J87" i="41" s="1"/>
  <c r="J42" i="41"/>
  <c r="J88" i="41" s="1"/>
  <c r="K42" i="41" a="1"/>
  <c r="K42" i="41" s="1"/>
  <c r="J54" i="41"/>
  <c r="J90" i="41" s="1"/>
  <c r="K54" i="41" a="1"/>
  <c r="K54" i="41" s="1"/>
  <c r="L54" i="41" s="1"/>
  <c r="J7" i="39"/>
  <c r="H7" i="40"/>
  <c r="K7" i="39" s="1"/>
  <c r="I12" i="38"/>
  <c r="AC10" i="38" s="1"/>
  <c r="I11" i="38"/>
  <c r="AC9" i="38" s="1"/>
  <c r="AC17" i="38" s="1"/>
  <c r="J8" i="41"/>
  <c r="K8" i="41" a="1"/>
  <c r="K8" i="41" s="1"/>
  <c r="L8" i="41" s="1"/>
  <c r="H10" i="40"/>
  <c r="K10" i="39" s="1"/>
  <c r="J29" i="39"/>
  <c r="FM31" i="34"/>
  <c r="FN30" i="34"/>
  <c r="C17" i="35"/>
  <c r="L17" i="35" s="1"/>
  <c r="E24" i="42" a="1"/>
  <c r="E24" i="42" s="1"/>
  <c r="F24" i="42" s="1"/>
  <c r="E24" i="46" a="1"/>
  <c r="E24" i="46" s="1"/>
  <c r="F24" i="46" s="1"/>
  <c r="E24" i="50" a="1"/>
  <c r="E24" i="50" s="1"/>
  <c r="F24" i="50" s="1"/>
  <c r="E24" i="43" a="1"/>
  <c r="E24" i="43" s="1"/>
  <c r="F24" i="43" s="1"/>
  <c r="E24" i="47" a="1"/>
  <c r="E24" i="47" s="1"/>
  <c r="F24" i="47" s="1"/>
  <c r="E24" i="51" a="1"/>
  <c r="E24" i="51" s="1"/>
  <c r="F24" i="51" s="1"/>
  <c r="E24" i="44" a="1"/>
  <c r="E24" i="44" s="1"/>
  <c r="F24" i="44" s="1"/>
  <c r="E24" i="48" a="1"/>
  <c r="E24" i="48" s="1"/>
  <c r="F24" i="48" s="1"/>
  <c r="E24" i="52" a="1"/>
  <c r="E24" i="52" s="1"/>
  <c r="F24" i="52" s="1"/>
  <c r="AQ20" i="34"/>
  <c r="AR19" i="34"/>
  <c r="A20" i="40"/>
  <c r="M20" i="39"/>
  <c r="K15" i="44" a="1"/>
  <c r="K15" i="44" s="1"/>
  <c r="L15" i="44" s="1"/>
  <c r="K15" i="48" a="1"/>
  <c r="K15" i="48" s="1"/>
  <c r="L15" i="48" s="1"/>
  <c r="K15" i="52" a="1"/>
  <c r="K15" i="52" s="1"/>
  <c r="L15" i="52" s="1"/>
  <c r="K15" i="45" a="1"/>
  <c r="K15" i="45" s="1"/>
  <c r="L15" i="45" s="1"/>
  <c r="K15" i="49" a="1"/>
  <c r="K15" i="49" s="1"/>
  <c r="L15" i="49" s="1"/>
  <c r="K15" i="41" a="1"/>
  <c r="K15" i="41" s="1"/>
  <c r="L15" i="41" s="1"/>
  <c r="K15" i="46" a="1"/>
  <c r="K15" i="46" s="1"/>
  <c r="L15" i="46" s="1"/>
  <c r="K15" i="50" a="1"/>
  <c r="K15" i="50" s="1"/>
  <c r="L15" i="50" s="1"/>
  <c r="K15" i="42" a="1"/>
  <c r="K15" i="42" s="1"/>
  <c r="L15" i="42" s="1"/>
  <c r="BU23" i="34"/>
  <c r="BV22" i="34"/>
  <c r="DQ22" i="34"/>
  <c r="DR21" i="34"/>
  <c r="FT25" i="34"/>
  <c r="K15" i="51" a="1"/>
  <c r="K15" i="51" s="1"/>
  <c r="L15" i="51" s="1"/>
  <c r="C26" i="35"/>
  <c r="L26" i="35" s="1"/>
  <c r="E51" i="42" a="1"/>
  <c r="E51" i="42" s="1"/>
  <c r="F51" i="42" s="1"/>
  <c r="E51" i="46" a="1"/>
  <c r="E51" i="46" s="1"/>
  <c r="F51" i="46" s="1"/>
  <c r="E51" i="50" a="1"/>
  <c r="E51" i="50" s="1"/>
  <c r="F51" i="50" s="1"/>
  <c r="E51" i="45" a="1"/>
  <c r="E51" i="45" s="1"/>
  <c r="F51" i="45" s="1"/>
  <c r="E51" i="51" a="1"/>
  <c r="E51" i="51" s="1"/>
  <c r="F51" i="51" s="1"/>
  <c r="E51" i="47" a="1"/>
  <c r="E51" i="47" s="1"/>
  <c r="F51" i="47" s="1"/>
  <c r="E51" i="43" a="1"/>
  <c r="E51" i="43" s="1"/>
  <c r="F51" i="43" s="1"/>
  <c r="E51" i="52" a="1"/>
  <c r="E51" i="52" s="1"/>
  <c r="F51" i="52" s="1"/>
  <c r="E55" i="52" a="1"/>
  <c r="E55" i="52" s="1"/>
  <c r="F55" i="52" s="1"/>
  <c r="E55" i="48" a="1"/>
  <c r="E55" i="48" s="1"/>
  <c r="F55" i="48" s="1"/>
  <c r="E55" i="44" a="1"/>
  <c r="E55" i="44" s="1"/>
  <c r="F55" i="44" s="1"/>
  <c r="E55" i="51" a="1"/>
  <c r="E55" i="51" s="1"/>
  <c r="F55" i="51" s="1"/>
  <c r="E55" i="47" a="1"/>
  <c r="E55" i="47" s="1"/>
  <c r="F55" i="47" s="1"/>
  <c r="E55" i="43" a="1"/>
  <c r="E55" i="43" s="1"/>
  <c r="F55" i="43" s="1"/>
  <c r="E55" i="50" a="1"/>
  <c r="E55" i="50" s="1"/>
  <c r="F55" i="50" s="1"/>
  <c r="E55" i="46" a="1"/>
  <c r="E55" i="46" s="1"/>
  <c r="F55" i="46" s="1"/>
  <c r="E55" i="42" a="1"/>
  <c r="E55" i="42" s="1"/>
  <c r="F55" i="42" s="1"/>
  <c r="C27" i="35"/>
  <c r="L27" i="35" s="1"/>
  <c r="E55" i="41" a="1"/>
  <c r="E55" i="41" s="1"/>
  <c r="F55" i="41" s="1"/>
  <c r="E55" i="49" a="1"/>
  <c r="E55" i="49" s="1"/>
  <c r="F55" i="49" s="1"/>
  <c r="EY24" i="34"/>
  <c r="EZ23" i="34"/>
  <c r="AG139" i="21"/>
  <c r="C68" i="7"/>
  <c r="C73" i="7" s="1"/>
  <c r="C54" i="53" s="1"/>
  <c r="BH34" i="40"/>
  <c r="G28" i="40"/>
  <c r="AG51" i="21"/>
  <c r="AG147" i="21"/>
  <c r="AG215" i="21"/>
  <c r="AG59" i="21"/>
  <c r="AG155" i="21"/>
  <c r="AG83" i="21"/>
  <c r="AG173" i="21"/>
  <c r="AG91" i="21"/>
  <c r="AG178" i="21"/>
  <c r="AG107" i="21"/>
  <c r="AG189" i="21"/>
  <c r="AG34" i="21"/>
  <c r="AG194" i="21"/>
  <c r="AG39" i="21"/>
  <c r="AG96" i="21"/>
  <c r="AG192" i="21"/>
  <c r="AG93" i="21"/>
  <c r="AG186" i="21"/>
  <c r="AG195" i="21"/>
  <c r="AG19" i="21"/>
  <c r="AG43" i="21"/>
  <c r="AG199" i="21"/>
  <c r="AG104" i="21"/>
  <c r="AG200" i="21"/>
  <c r="AG101" i="21"/>
  <c r="AG175" i="21"/>
  <c r="AG185" i="21"/>
  <c r="AG67" i="21"/>
  <c r="AG205" i="21"/>
  <c r="AG16" i="21"/>
  <c r="AF16" i="21" s="1"/>
  <c r="AF17" i="21" s="1"/>
  <c r="AF18" i="21" s="1"/>
  <c r="AG112" i="21"/>
  <c r="AG208" i="21"/>
  <c r="AG109" i="21"/>
  <c r="AG165" i="21"/>
  <c r="AG174" i="21"/>
  <c r="AG75" i="21"/>
  <c r="AG210" i="21"/>
  <c r="AG21" i="21"/>
  <c r="AG120" i="21"/>
  <c r="AG18" i="21"/>
  <c r="AG117" i="21"/>
  <c r="AG151" i="21"/>
  <c r="AG99" i="21"/>
  <c r="AG32" i="21"/>
  <c r="AG30" i="21"/>
  <c r="AG128" i="21"/>
  <c r="AG27" i="21"/>
  <c r="AG125" i="21"/>
  <c r="AG135" i="21"/>
  <c r="AG150" i="21"/>
  <c r="AG115" i="21"/>
  <c r="AG40" i="21"/>
  <c r="AG136" i="21"/>
  <c r="AG36" i="21"/>
  <c r="AG133" i="21"/>
  <c r="AG119" i="21"/>
  <c r="AG134" i="21"/>
  <c r="AG123" i="21"/>
  <c r="AG131" i="21"/>
  <c r="AG56" i="21"/>
  <c r="AG152" i="21"/>
  <c r="AG53" i="21"/>
  <c r="AG149" i="21"/>
  <c r="AG87" i="21"/>
  <c r="AG102" i="21"/>
  <c r="C30" i="35"/>
  <c r="L30" i="35" s="1"/>
  <c r="E60" i="44" a="1"/>
  <c r="E60" i="44" s="1"/>
  <c r="F60" i="44" s="1"/>
  <c r="E60" i="48" a="1"/>
  <c r="E60" i="48" s="1"/>
  <c r="F60" i="48" s="1"/>
  <c r="AM30" i="21"/>
  <c r="AM67" i="21"/>
  <c r="AM141" i="21"/>
  <c r="AM169" i="21"/>
  <c r="AM29" i="21"/>
  <c r="AM113" i="21"/>
  <c r="AM97" i="21"/>
  <c r="AM23" i="21"/>
  <c r="AM153" i="21"/>
  <c r="AM210" i="21"/>
  <c r="AM110" i="21"/>
  <c r="AM40" i="21"/>
  <c r="AM195" i="21"/>
  <c r="AM139" i="21"/>
  <c r="AM182" i="21"/>
  <c r="AM70" i="21"/>
  <c r="AM98" i="21"/>
  <c r="AM22" i="21"/>
  <c r="AM126" i="21"/>
  <c r="AM54" i="21"/>
  <c r="AM183" i="21"/>
  <c r="AM125" i="21"/>
  <c r="O46" i="34"/>
  <c r="C38" i="35" s="1"/>
  <c r="L38" i="35" s="1"/>
  <c r="AC20" i="34"/>
  <c r="AD19" i="34"/>
  <c r="FV21" i="34"/>
  <c r="FU22" i="34"/>
  <c r="FY22" i="34"/>
  <c r="FZ21" i="34"/>
  <c r="FA23" i="34"/>
  <c r="FB22" i="34"/>
  <c r="DA23" i="34"/>
  <c r="DB22" i="34"/>
  <c r="FW24" i="34"/>
  <c r="FX23" i="34"/>
  <c r="DC22" i="34"/>
  <c r="DD21" i="34"/>
  <c r="DU24" i="34"/>
  <c r="DV23" i="34"/>
  <c r="EU23" i="34"/>
  <c r="EV22" i="34"/>
  <c r="K55" i="41" a="1"/>
  <c r="K55" i="41" s="1"/>
  <c r="J55" i="41"/>
  <c r="DK22" i="34"/>
  <c r="DL21" i="34"/>
  <c r="DO21" i="34"/>
  <c r="DP20" i="34"/>
  <c r="FO24" i="34"/>
  <c r="FP23" i="34"/>
  <c r="AI26" i="21"/>
  <c r="AI210" i="21"/>
  <c r="AI190" i="21"/>
  <c r="AI169" i="21"/>
  <c r="AI133" i="21"/>
  <c r="AI97" i="21"/>
  <c r="AO200" i="21"/>
  <c r="AO154" i="21"/>
  <c r="AO101" i="21"/>
  <c r="AO56" i="21"/>
  <c r="K31" i="41" a="1"/>
  <c r="K31" i="41" s="1"/>
  <c r="L31" i="41" s="1"/>
  <c r="EC23" i="34"/>
  <c r="ED22" i="34"/>
  <c r="AI18" i="21"/>
  <c r="AH18" i="21" s="1"/>
  <c r="AH19" i="21" s="1"/>
  <c r="AH20" i="21" s="1"/>
  <c r="AH21" i="21" s="1"/>
  <c r="AH22" i="21" s="1"/>
  <c r="AH23" i="21" s="1"/>
  <c r="AH24" i="21" s="1"/>
  <c r="AH25" i="21" s="1"/>
  <c r="AH26" i="21" s="1"/>
  <c r="AH27" i="21" s="1"/>
  <c r="AH28" i="21" s="1"/>
  <c r="AH29" i="21" s="1"/>
  <c r="AH30" i="21" s="1"/>
  <c r="AH31" i="21" s="1"/>
  <c r="AH32" i="21" s="1"/>
  <c r="AH33" i="21" s="1"/>
  <c r="AH34" i="21" s="1"/>
  <c r="AH35" i="21" s="1"/>
  <c r="AH36" i="21" s="1"/>
  <c r="AH37" i="21" s="1"/>
  <c r="AH38" i="21" s="1"/>
  <c r="AH39" i="21" s="1"/>
  <c r="AH40" i="21" s="1"/>
  <c r="AH41" i="21" s="1"/>
  <c r="AH42" i="21" s="1"/>
  <c r="AH43" i="21" s="1"/>
  <c r="AH44" i="21" s="1"/>
  <c r="AH45" i="21" s="1"/>
  <c r="AH46" i="21" s="1"/>
  <c r="AH47" i="21" s="1"/>
  <c r="AH48" i="21" s="1"/>
  <c r="AH49" i="21" s="1"/>
  <c r="AH50" i="21" s="1"/>
  <c r="AH51" i="21" s="1"/>
  <c r="AH52" i="21" s="1"/>
  <c r="AH53" i="21" s="1"/>
  <c r="AH54" i="21" s="1"/>
  <c r="AH55" i="21" s="1"/>
  <c r="AH56" i="21" s="1"/>
  <c r="AH57" i="21" s="1"/>
  <c r="AH58" i="21" s="1"/>
  <c r="AH59" i="21" s="1"/>
  <c r="AH60" i="21" s="1"/>
  <c r="AH61" i="21" s="1"/>
  <c r="AH62" i="21" s="1"/>
  <c r="AH63" i="21" s="1"/>
  <c r="AH64" i="21" s="1"/>
  <c r="AH65" i="21" s="1"/>
  <c r="AH66" i="21" s="1"/>
  <c r="AH67" i="21" s="1"/>
  <c r="AH68" i="21" s="1"/>
  <c r="AH69" i="21" s="1"/>
  <c r="AH70" i="21" s="1"/>
  <c r="AH71" i="21" s="1"/>
  <c r="AH72" i="21" s="1"/>
  <c r="AH73" i="21" s="1"/>
  <c r="AH74" i="21" s="1"/>
  <c r="AH75" i="21" s="1"/>
  <c r="AH76" i="21" s="1"/>
  <c r="AH77" i="21" s="1"/>
  <c r="AH78" i="21" s="1"/>
  <c r="AH79" i="21" s="1"/>
  <c r="AH80" i="21" s="1"/>
  <c r="AH81" i="21" s="1"/>
  <c r="AH82" i="21" s="1"/>
  <c r="AH83" i="21" s="1"/>
  <c r="AH84" i="21" s="1"/>
  <c r="AH85" i="21" s="1"/>
  <c r="AH86" i="21" s="1"/>
  <c r="AH87" i="21" s="1"/>
  <c r="AH88" i="21" s="1"/>
  <c r="AH89" i="21" s="1"/>
  <c r="AH90" i="21" s="1"/>
  <c r="AH91" i="21" s="1"/>
  <c r="AH92" i="21" s="1"/>
  <c r="AH93" i="21" s="1"/>
  <c r="AH94" i="21" s="1"/>
  <c r="AH95" i="21" s="1"/>
  <c r="AH96" i="21" s="1"/>
  <c r="AH97" i="21" s="1"/>
  <c r="AH98" i="21" s="1"/>
  <c r="AH99" i="21" s="1"/>
  <c r="AH100" i="21" s="1"/>
  <c r="AH101" i="21" s="1"/>
  <c r="AH102" i="21" s="1"/>
  <c r="AH103" i="21" s="1"/>
  <c r="AH104" i="21" s="1"/>
  <c r="AH105" i="21" s="1"/>
  <c r="AH106" i="21" s="1"/>
  <c r="AH107" i="21" s="1"/>
  <c r="AH108" i="21" s="1"/>
  <c r="AH109" i="21" s="1"/>
  <c r="AH110" i="21" s="1"/>
  <c r="AH111" i="21" s="1"/>
  <c r="AH112" i="21" s="1"/>
  <c r="AH113" i="21" s="1"/>
  <c r="AH114" i="21" s="1"/>
  <c r="AH115" i="21" s="1"/>
  <c r="AH116" i="21" s="1"/>
  <c r="AH117" i="21" s="1"/>
  <c r="AH118" i="21" s="1"/>
  <c r="AH119" i="21" s="1"/>
  <c r="AH120" i="21" s="1"/>
  <c r="AH121" i="21" s="1"/>
  <c r="AH122" i="21" s="1"/>
  <c r="AH123" i="21" s="1"/>
  <c r="AH124" i="21" s="1"/>
  <c r="AH125" i="21" s="1"/>
  <c r="AH126" i="21" s="1"/>
  <c r="AH127" i="21" s="1"/>
  <c r="AH128" i="21" s="1"/>
  <c r="AH129" i="21" s="1"/>
  <c r="AH130" i="21" s="1"/>
  <c r="AH131" i="21" s="1"/>
  <c r="AH132" i="21" s="1"/>
  <c r="AH133" i="21" s="1"/>
  <c r="AH134" i="21" s="1"/>
  <c r="AH135" i="21" s="1"/>
  <c r="AH136" i="21" s="1"/>
  <c r="AH137" i="21" s="1"/>
  <c r="AH138" i="21" s="1"/>
  <c r="AH139" i="21" s="1"/>
  <c r="AH140" i="21" s="1"/>
  <c r="AH141" i="21" s="1"/>
  <c r="AH142" i="21" s="1"/>
  <c r="AH143" i="21" s="1"/>
  <c r="AH144" i="21" s="1"/>
  <c r="AH145" i="21" s="1"/>
  <c r="AH146" i="21" s="1"/>
  <c r="AH147" i="21" s="1"/>
  <c r="AH148" i="21" s="1"/>
  <c r="AH149" i="21" s="1"/>
  <c r="AH150" i="21" s="1"/>
  <c r="AH151" i="21" s="1"/>
  <c r="AH152" i="21" s="1"/>
  <c r="AH153" i="21" s="1"/>
  <c r="AH154" i="21" s="1"/>
  <c r="AH155" i="21" s="1"/>
  <c r="AH156" i="21" s="1"/>
  <c r="AH157" i="21" s="1"/>
  <c r="AH158" i="21" s="1"/>
  <c r="AH159" i="21" s="1"/>
  <c r="AH160" i="21" s="1"/>
  <c r="AH161" i="21" s="1"/>
  <c r="AH162" i="21" s="1"/>
  <c r="AH163" i="21" s="1"/>
  <c r="AH164" i="21" s="1"/>
  <c r="AH165" i="21" s="1"/>
  <c r="AH166" i="21" s="1"/>
  <c r="AH167" i="21" s="1"/>
  <c r="AH168" i="21" s="1"/>
  <c r="AH169" i="21" s="1"/>
  <c r="AH170" i="21" s="1"/>
  <c r="AH171" i="21" s="1"/>
  <c r="AH172" i="21" s="1"/>
  <c r="AH173" i="21" s="1"/>
  <c r="AH174" i="21" s="1"/>
  <c r="AH175" i="21" s="1"/>
  <c r="AH176" i="21" s="1"/>
  <c r="AH177" i="21" s="1"/>
  <c r="AH178" i="21" s="1"/>
  <c r="AH179" i="21" s="1"/>
  <c r="AH180" i="21" s="1"/>
  <c r="AH181" i="21" s="1"/>
  <c r="AH182" i="21" s="1"/>
  <c r="AH183" i="21" s="1"/>
  <c r="AH184" i="21" s="1"/>
  <c r="AH185" i="21" s="1"/>
  <c r="AH186" i="21" s="1"/>
  <c r="AH187" i="21" s="1"/>
  <c r="AH188" i="21" s="1"/>
  <c r="AH189" i="21" s="1"/>
  <c r="AH190" i="21" s="1"/>
  <c r="AH191" i="21" s="1"/>
  <c r="AH192" i="21" s="1"/>
  <c r="AH193" i="21" s="1"/>
  <c r="AH194" i="21" s="1"/>
  <c r="AH195" i="21" s="1"/>
  <c r="AH196" i="21" s="1"/>
  <c r="AH197" i="21" s="1"/>
  <c r="AH198" i="21" s="1"/>
  <c r="AH199" i="21" s="1"/>
  <c r="AH200" i="21" s="1"/>
  <c r="AH201" i="21" s="1"/>
  <c r="AH202" i="21" s="1"/>
  <c r="AH203" i="21" s="1"/>
  <c r="AH204" i="21" s="1"/>
  <c r="AH205" i="21" s="1"/>
  <c r="AH206" i="21" s="1"/>
  <c r="AH207" i="21" s="1"/>
  <c r="AH208" i="21" s="1"/>
  <c r="AH209" i="21" s="1"/>
  <c r="AH210" i="21" s="1"/>
  <c r="AH211" i="21" s="1"/>
  <c r="AH212" i="21" s="1"/>
  <c r="AH213" i="21" s="1"/>
  <c r="AH214" i="21" s="1"/>
  <c r="AH215" i="21" s="1"/>
  <c r="K222" i="21" s="1"/>
  <c r="AI49" i="21"/>
  <c r="AI70" i="21"/>
  <c r="AI92" i="21"/>
  <c r="AI113" i="21"/>
  <c r="AI134" i="21"/>
  <c r="AI156" i="21"/>
  <c r="AI172" i="21"/>
  <c r="AI184" i="21"/>
  <c r="AI196" i="21"/>
  <c r="AI208" i="21"/>
  <c r="AI20" i="21"/>
  <c r="AI50" i="21"/>
  <c r="AI72" i="21"/>
  <c r="AI93" i="21"/>
  <c r="AI114" i="21"/>
  <c r="AI136" i="21"/>
  <c r="AI157" i="21"/>
  <c r="AI173" i="21"/>
  <c r="AI185" i="21"/>
  <c r="AI197" i="21"/>
  <c r="AI209" i="21"/>
  <c r="AI32" i="21"/>
  <c r="AI56" i="21"/>
  <c r="AI77" i="21"/>
  <c r="AI98" i="21"/>
  <c r="AI120" i="21"/>
  <c r="AI141" i="21"/>
  <c r="AI162" i="21"/>
  <c r="AI176" i="21"/>
  <c r="AI188" i="21"/>
  <c r="AI200" i="21"/>
  <c r="AI212" i="21"/>
  <c r="AI36" i="21"/>
  <c r="AI58" i="21"/>
  <c r="AI80" i="21"/>
  <c r="AI101" i="21"/>
  <c r="AI122" i="21"/>
  <c r="AI144" i="21"/>
  <c r="AI164" i="21"/>
  <c r="AI177" i="21"/>
  <c r="AI189" i="21"/>
  <c r="AI201" i="21"/>
  <c r="AI213" i="21"/>
  <c r="AI39" i="21"/>
  <c r="AI61" i="21"/>
  <c r="AI82" i="21"/>
  <c r="AI104" i="21"/>
  <c r="AI125" i="21"/>
  <c r="AI146" i="21"/>
  <c r="AI166" i="21"/>
  <c r="AI179" i="21"/>
  <c r="AI191" i="21"/>
  <c r="AI203" i="21"/>
  <c r="AI215" i="21"/>
  <c r="CU21" i="34"/>
  <c r="CV20" i="34"/>
  <c r="DY22" i="34"/>
  <c r="DZ21" i="34"/>
  <c r="FI24" i="34"/>
  <c r="FJ23" i="34"/>
  <c r="GC22" i="34"/>
  <c r="GD21" i="34"/>
  <c r="AI206" i="21"/>
  <c r="AI186" i="21"/>
  <c r="AI165" i="21"/>
  <c r="AI129" i="21"/>
  <c r="AI90" i="21"/>
  <c r="AI54" i="21"/>
  <c r="AO98" i="21"/>
  <c r="AO42" i="21"/>
  <c r="E37" i="41" a="1"/>
  <c r="E37" i="41" s="1"/>
  <c r="D37" i="41"/>
  <c r="AA24" i="34"/>
  <c r="AB23" i="34"/>
  <c r="BS23" i="34"/>
  <c r="BT22" i="34"/>
  <c r="BW22" i="34"/>
  <c r="DE22" i="34"/>
  <c r="DF21" i="34"/>
  <c r="FC22" i="34"/>
  <c r="GW21" i="34"/>
  <c r="AI205" i="21"/>
  <c r="AI183" i="21"/>
  <c r="AI161" i="21"/>
  <c r="AI128" i="21"/>
  <c r="AI88" i="21"/>
  <c r="AI53" i="21"/>
  <c r="AO186" i="21"/>
  <c r="AO141" i="21"/>
  <c r="AO93" i="21"/>
  <c r="AO39" i="21"/>
  <c r="D4" i="41"/>
  <c r="J79" i="41" s="1"/>
  <c r="I79" i="41"/>
  <c r="E4" i="41" a="1"/>
  <c r="E4" i="41" s="1"/>
  <c r="F4" i="41" s="1"/>
  <c r="AU21" i="34"/>
  <c r="DI22" i="34"/>
  <c r="DJ21" i="34"/>
  <c r="DM22" i="34"/>
  <c r="DN21" i="34"/>
  <c r="ES24" i="34"/>
  <c r="ET23" i="34"/>
  <c r="AI204" i="21"/>
  <c r="AI182" i="21"/>
  <c r="AI160" i="21"/>
  <c r="AI124" i="21"/>
  <c r="AI86" i="21"/>
  <c r="AI48" i="21"/>
  <c r="AO185" i="21"/>
  <c r="AO133" i="21"/>
  <c r="AO85" i="21"/>
  <c r="AO38" i="21"/>
  <c r="Y22" i="34"/>
  <c r="Z21" i="34"/>
  <c r="DS22" i="34"/>
  <c r="DT21" i="34"/>
  <c r="DW24" i="34"/>
  <c r="DX23" i="34"/>
  <c r="BO19" i="34"/>
  <c r="BP18" i="34"/>
  <c r="BH22" i="40"/>
  <c r="AI202" i="21"/>
  <c r="AI181" i="21"/>
  <c r="AI154" i="21"/>
  <c r="AI118" i="21"/>
  <c r="AI85" i="21"/>
  <c r="AI45" i="21"/>
  <c r="AO184" i="21"/>
  <c r="AO130" i="21"/>
  <c r="AO84" i="21"/>
  <c r="BG22" i="34"/>
  <c r="CO22" i="34"/>
  <c r="FQ22" i="34"/>
  <c r="FR21" i="34"/>
  <c r="GG20" i="34"/>
  <c r="GH19" i="34"/>
  <c r="CY20" i="34"/>
  <c r="CZ19" i="34"/>
  <c r="DG20" i="34"/>
  <c r="DH19" i="34"/>
  <c r="BY20" i="34"/>
  <c r="BZ19" i="34"/>
  <c r="AI199" i="21"/>
  <c r="AI180" i="21"/>
  <c r="AI152" i="21"/>
  <c r="AI117" i="21"/>
  <c r="AI81" i="21"/>
  <c r="AI44" i="21"/>
  <c r="L40" i="41"/>
  <c r="J5" i="41"/>
  <c r="K5" i="41" a="1"/>
  <c r="K5" i="41" s="1"/>
  <c r="L5" i="41" s="1"/>
  <c r="AI22" i="34"/>
  <c r="AJ21" i="34"/>
  <c r="CS22" i="34"/>
  <c r="CT21" i="34"/>
  <c r="EB21" i="34"/>
  <c r="EA22" i="34"/>
  <c r="GA21" i="34"/>
  <c r="GB20" i="34"/>
  <c r="FG20" i="34"/>
  <c r="FH19" i="34"/>
  <c r="BK20" i="34"/>
  <c r="BL19" i="34"/>
  <c r="AI198" i="21"/>
  <c r="AI178" i="21"/>
  <c r="AI150" i="21"/>
  <c r="AI112" i="21"/>
  <c r="AI76" i="21"/>
  <c r="AI42" i="21"/>
  <c r="AO50" i="21"/>
  <c r="AO78" i="21"/>
  <c r="AO106" i="21"/>
  <c r="AO136" i="21"/>
  <c r="AO164" i="21"/>
  <c r="AO192" i="21"/>
  <c r="AO52" i="21"/>
  <c r="AO80" i="21"/>
  <c r="AO109" i="21"/>
  <c r="AO137" i="21"/>
  <c r="AO165" i="21"/>
  <c r="AO194" i="21"/>
  <c r="AO19" i="21"/>
  <c r="AN19" i="21" s="1"/>
  <c r="AN20" i="21" s="1"/>
  <c r="AN21" i="21" s="1"/>
  <c r="AN22" i="21" s="1"/>
  <c r="AN23" i="21" s="1"/>
  <c r="AN24" i="21" s="1"/>
  <c r="AN25" i="21" s="1"/>
  <c r="AN26" i="21" s="1"/>
  <c r="AN27" i="21" s="1"/>
  <c r="AN28" i="21" s="1"/>
  <c r="AN29" i="21" s="1"/>
  <c r="AN30" i="21" s="1"/>
  <c r="AN31" i="21" s="1"/>
  <c r="AN32" i="21" s="1"/>
  <c r="AN33" i="21" s="1"/>
  <c r="AN34" i="21" s="1"/>
  <c r="AN35" i="21" s="1"/>
  <c r="AN36" i="21" s="1"/>
  <c r="AN37" i="21" s="1"/>
  <c r="AN38" i="21" s="1"/>
  <c r="AN39" i="21" s="1"/>
  <c r="AN40" i="21" s="1"/>
  <c r="AN41" i="21" s="1"/>
  <c r="AN42" i="21" s="1"/>
  <c r="AN43" i="21" s="1"/>
  <c r="AN44" i="21" s="1"/>
  <c r="AN45" i="21" s="1"/>
  <c r="AN46" i="21" s="1"/>
  <c r="AN47" i="21" s="1"/>
  <c r="AN48" i="21" s="1"/>
  <c r="AN49" i="21" s="1"/>
  <c r="AN50" i="21" s="1"/>
  <c r="AN51" i="21" s="1"/>
  <c r="AN52" i="21" s="1"/>
  <c r="AN53" i="21" s="1"/>
  <c r="AN54" i="21" s="1"/>
  <c r="AN55" i="21" s="1"/>
  <c r="AN56" i="21" s="1"/>
  <c r="AN57" i="21" s="1"/>
  <c r="AO58" i="21"/>
  <c r="AO88" i="21"/>
  <c r="AO116" i="21"/>
  <c r="AO144" i="21"/>
  <c r="AO173" i="21"/>
  <c r="AO201" i="21"/>
  <c r="AO25" i="21"/>
  <c r="AO62" i="21"/>
  <c r="AO90" i="21"/>
  <c r="AO120" i="21"/>
  <c r="AO148" i="21"/>
  <c r="AO176" i="21"/>
  <c r="AO205" i="21"/>
  <c r="AO31" i="21"/>
  <c r="AO66" i="21"/>
  <c r="AO94" i="21"/>
  <c r="AO122" i="21"/>
  <c r="AO152" i="21"/>
  <c r="AO180" i="21"/>
  <c r="AO208" i="21"/>
  <c r="K27" i="41" a="1"/>
  <c r="K27" i="41" s="1"/>
  <c r="L27" i="41" s="1"/>
  <c r="J27" i="41"/>
  <c r="J85" i="41"/>
  <c r="FJ21" i="34"/>
  <c r="CW24" i="34"/>
  <c r="CX23" i="34"/>
  <c r="FK22" i="34"/>
  <c r="FL21" i="34"/>
  <c r="GF21" i="34"/>
  <c r="GE22" i="34"/>
  <c r="FF19" i="34"/>
  <c r="FE20" i="34"/>
  <c r="AE19" i="21"/>
  <c r="CQ20" i="34"/>
  <c r="AI29" i="22"/>
  <c r="AI20" i="22"/>
  <c r="AI18" i="22"/>
  <c r="AI42" i="22"/>
  <c r="AI63" i="22"/>
  <c r="AI85" i="22"/>
  <c r="AI107" i="22"/>
  <c r="AI129" i="22"/>
  <c r="AI150" i="22"/>
  <c r="AI171" i="22"/>
  <c r="AI193" i="22"/>
  <c r="AI215" i="22"/>
  <c r="FR20" i="34"/>
  <c r="BV21" i="34"/>
  <c r="AI36" i="22"/>
  <c r="AI16" i="22"/>
  <c r="AI46" i="22"/>
  <c r="AI64" i="22"/>
  <c r="AI88" i="22"/>
  <c r="AI108" i="22"/>
  <c r="AI132" i="22"/>
  <c r="AI151" i="22"/>
  <c r="AI175" i="22"/>
  <c r="AI194" i="22"/>
  <c r="FP22" i="34"/>
  <c r="DR20" i="34"/>
  <c r="AI34" i="22"/>
  <c r="AI27" i="22"/>
  <c r="AI47" i="22"/>
  <c r="AI67" i="22"/>
  <c r="AI90" i="22"/>
  <c r="AI110" i="22"/>
  <c r="AI133" i="22"/>
  <c r="AI154" i="22"/>
  <c r="AI177" i="22"/>
  <c r="AI196" i="22"/>
  <c r="AG19" i="34"/>
  <c r="AH18" i="34"/>
  <c r="AE30" i="21"/>
  <c r="AE18" i="21"/>
  <c r="AD18" i="21" s="1"/>
  <c r="DZ20" i="34"/>
  <c r="BQ22" i="34"/>
  <c r="AI48" i="22"/>
  <c r="AI70" i="22"/>
  <c r="AI91" i="22"/>
  <c r="AI112" i="22"/>
  <c r="AI134" i="22"/>
  <c r="AI156" i="22"/>
  <c r="AI178" i="22"/>
  <c r="EW19" i="34"/>
  <c r="AI209" i="22"/>
  <c r="AI197" i="22"/>
  <c r="AI185" i="22"/>
  <c r="AI173" i="22"/>
  <c r="AI161" i="22"/>
  <c r="AI149" i="22"/>
  <c r="AI137" i="22"/>
  <c r="AI125" i="22"/>
  <c r="AI113" i="22"/>
  <c r="AI101" i="22"/>
  <c r="AI89" i="22"/>
  <c r="AI77" i="22"/>
  <c r="AI65" i="22"/>
  <c r="AI53" i="22"/>
  <c r="AI212" i="22"/>
  <c r="AI200" i="22"/>
  <c r="AI188" i="22"/>
  <c r="AI176" i="22"/>
  <c r="AI164" i="22"/>
  <c r="AI152" i="22"/>
  <c r="AI140" i="22"/>
  <c r="AI128" i="22"/>
  <c r="AI116" i="22"/>
  <c r="AI104" i="22"/>
  <c r="AI92" i="22"/>
  <c r="AI80" i="22"/>
  <c r="AI68" i="22"/>
  <c r="AI56" i="22"/>
  <c r="AI44" i="22"/>
  <c r="AI210" i="22"/>
  <c r="AI195" i="22"/>
  <c r="AI181" i="22"/>
  <c r="AI167" i="22"/>
  <c r="AI153" i="22"/>
  <c r="AI138" i="22"/>
  <c r="AI123" i="22"/>
  <c r="AI109" i="22"/>
  <c r="AI95" i="22"/>
  <c r="AI81" i="22"/>
  <c r="AI66" i="22"/>
  <c r="AI51" i="22"/>
  <c r="AI25" i="22"/>
  <c r="AI37" i="22"/>
  <c r="AI203" i="22"/>
  <c r="AI189" i="22"/>
  <c r="AI174" i="22"/>
  <c r="AI159" i="22"/>
  <c r="AI145" i="22"/>
  <c r="AI131" i="22"/>
  <c r="AI117" i="22"/>
  <c r="AI102" i="22"/>
  <c r="AI87" i="22"/>
  <c r="AI73" i="22"/>
  <c r="AI59" i="22"/>
  <c r="AI45" i="22"/>
  <c r="AI202" i="22"/>
  <c r="AI187" i="22"/>
  <c r="AI172" i="22"/>
  <c r="AI158" i="22"/>
  <c r="AI144" i="22"/>
  <c r="AI130" i="22"/>
  <c r="AI115" i="22"/>
  <c r="AI100" i="22"/>
  <c r="AI86" i="22"/>
  <c r="AI72" i="22"/>
  <c r="AI58" i="22"/>
  <c r="AI43" i="22"/>
  <c r="AI26" i="22"/>
  <c r="AI38" i="22"/>
  <c r="AI213" i="22"/>
  <c r="AI198" i="22"/>
  <c r="AI183" i="22"/>
  <c r="AI169" i="22"/>
  <c r="AI155" i="22"/>
  <c r="AI141" i="22"/>
  <c r="AI126" i="22"/>
  <c r="AI111" i="22"/>
  <c r="AI97" i="22"/>
  <c r="AI83" i="22"/>
  <c r="AI69" i="22"/>
  <c r="AI54" i="22"/>
  <c r="AI23" i="22"/>
  <c r="AI35" i="22"/>
  <c r="FP21" i="34"/>
  <c r="AI21" i="22"/>
  <c r="AI50" i="22"/>
  <c r="AI74" i="22"/>
  <c r="AI94" i="22"/>
  <c r="AI118" i="22"/>
  <c r="AI136" i="22"/>
  <c r="AI160" i="22"/>
  <c r="AI180" i="22"/>
  <c r="AI204" i="22"/>
  <c r="DV22" i="34"/>
  <c r="AP20" i="34"/>
  <c r="FN21" i="34"/>
  <c r="GD19" i="34"/>
  <c r="AI39" i="22"/>
  <c r="AI19" i="22"/>
  <c r="AI52" i="22"/>
  <c r="AI75" i="22"/>
  <c r="AI96" i="22"/>
  <c r="AI119" i="22"/>
  <c r="AI139" i="22"/>
  <c r="AI162" i="22"/>
  <c r="AI182" i="22"/>
  <c r="AI205" i="22"/>
  <c r="AX20" i="34"/>
  <c r="BT21" i="34"/>
  <c r="AI28" i="22"/>
  <c r="AI17" i="22"/>
  <c r="AI55" i="22"/>
  <c r="AI76" i="22"/>
  <c r="AI98" i="22"/>
  <c r="AI120" i="22"/>
  <c r="AI142" i="22"/>
  <c r="AI163" i="22"/>
  <c r="AI184" i="22"/>
  <c r="AI206" i="22"/>
  <c r="AI57" i="22"/>
  <c r="AI78" i="22"/>
  <c r="AI99" i="22"/>
  <c r="AI121" i="22"/>
  <c r="AI143" i="22"/>
  <c r="AI165" i="22"/>
  <c r="AI186" i="22"/>
  <c r="AI207" i="22"/>
  <c r="AI33" i="22"/>
  <c r="AI24" i="22"/>
  <c r="AI60" i="22"/>
  <c r="AI79" i="22"/>
  <c r="AI103" i="22"/>
  <c r="AI122" i="22"/>
  <c r="AI146" i="22"/>
  <c r="AI166" i="22"/>
  <c r="AI190" i="22"/>
  <c r="AI208" i="22"/>
  <c r="BE19" i="34"/>
  <c r="BF18" i="34"/>
  <c r="AK16" i="22"/>
  <c r="AK49" i="22"/>
  <c r="AK61" i="22"/>
  <c r="AK73" i="22"/>
  <c r="AK85" i="22"/>
  <c r="AK99" i="22"/>
  <c r="AK113" i="22"/>
  <c r="AK127" i="22"/>
  <c r="AK141" i="22"/>
  <c r="AK156" i="22"/>
  <c r="AK171" i="22"/>
  <c r="AK185" i="22"/>
  <c r="AK199" i="22"/>
  <c r="I91" i="42"/>
  <c r="D58" i="42"/>
  <c r="J91" i="42" s="1"/>
  <c r="E58" i="42" a="1"/>
  <c r="E58" i="42" s="1"/>
  <c r="F58" i="42" s="1"/>
  <c r="AK215" i="22"/>
  <c r="AK203" i="22"/>
  <c r="AK191" i="22"/>
  <c r="AK179" i="22"/>
  <c r="AK167" i="22"/>
  <c r="AK155" i="22"/>
  <c r="AK143" i="22"/>
  <c r="AK131" i="22"/>
  <c r="AK119" i="22"/>
  <c r="AK107" i="22"/>
  <c r="AK95" i="22"/>
  <c r="AK206" i="22"/>
  <c r="AK194" i="22"/>
  <c r="AK182" i="22"/>
  <c r="AK170" i="22"/>
  <c r="AK158" i="22"/>
  <c r="AK146" i="22"/>
  <c r="AK134" i="22"/>
  <c r="AK122" i="22"/>
  <c r="AK110" i="22"/>
  <c r="AK98" i="22"/>
  <c r="AK31" i="22"/>
  <c r="AK19" i="22"/>
  <c r="AK52" i="22"/>
  <c r="AK64" i="22"/>
  <c r="AK76" i="22"/>
  <c r="AK88" i="22"/>
  <c r="AK102" i="22"/>
  <c r="AK116" i="22"/>
  <c r="AK130" i="22"/>
  <c r="AK145" i="22"/>
  <c r="AK160" i="22"/>
  <c r="AK174" i="22"/>
  <c r="AK188" i="22"/>
  <c r="AK202" i="22"/>
  <c r="AK53" i="22"/>
  <c r="AK65" i="22"/>
  <c r="AK77" i="22"/>
  <c r="AK89" i="22"/>
  <c r="AK103" i="22"/>
  <c r="AK117" i="22"/>
  <c r="AK132" i="22"/>
  <c r="AK147" i="22"/>
  <c r="AK161" i="22"/>
  <c r="AK175" i="22"/>
  <c r="AK189" i="22"/>
  <c r="AK204" i="22"/>
  <c r="W19" i="34"/>
  <c r="X18" i="34"/>
  <c r="L49" i="43"/>
  <c r="AK18" i="22"/>
  <c r="AK47" i="22"/>
  <c r="AK59" i="22"/>
  <c r="AK71" i="22"/>
  <c r="AK83" i="22"/>
  <c r="AK96" i="22"/>
  <c r="AK111" i="22"/>
  <c r="AK125" i="22"/>
  <c r="AK139" i="22"/>
  <c r="AK153" i="22"/>
  <c r="AK168" i="22"/>
  <c r="AK183" i="22"/>
  <c r="AK197" i="22"/>
  <c r="AK211" i="22"/>
  <c r="AC51" i="22"/>
  <c r="AC63" i="22"/>
  <c r="AC75" i="22"/>
  <c r="AC87" i="22"/>
  <c r="AC99" i="22"/>
  <c r="AC111" i="22"/>
  <c r="AC123" i="22"/>
  <c r="AC135" i="22"/>
  <c r="AC147" i="22"/>
  <c r="AC159" i="22"/>
  <c r="AC171" i="22"/>
  <c r="AC183" i="22"/>
  <c r="AC195" i="22"/>
  <c r="AC207" i="22"/>
  <c r="AC196" i="22"/>
  <c r="AC208" i="22"/>
  <c r="L13" i="44"/>
  <c r="AC205" i="23"/>
  <c r="AC193" i="23"/>
  <c r="AC181" i="23"/>
  <c r="AC169" i="23"/>
  <c r="AC157" i="23"/>
  <c r="AC145" i="23"/>
  <c r="AC133" i="23"/>
  <c r="AC121" i="23"/>
  <c r="AC109" i="23"/>
  <c r="AC97" i="23"/>
  <c r="AC85" i="23"/>
  <c r="AC73" i="23"/>
  <c r="AC61" i="23"/>
  <c r="AC49" i="23"/>
  <c r="AC27" i="23"/>
  <c r="AC215" i="23"/>
  <c r="AC203" i="23"/>
  <c r="AC191" i="23"/>
  <c r="AC179" i="23"/>
  <c r="AC167" i="23"/>
  <c r="AC155" i="23"/>
  <c r="AC143" i="23"/>
  <c r="AC131" i="23"/>
  <c r="AC119" i="23"/>
  <c r="AC107" i="23"/>
  <c r="AC95" i="23"/>
  <c r="AC83" i="23"/>
  <c r="AC71" i="23"/>
  <c r="AC59" i="23"/>
  <c r="AC47" i="23"/>
  <c r="AC213" i="23"/>
  <c r="AC201" i="23"/>
  <c r="AC189" i="23"/>
  <c r="AC177" i="23"/>
  <c r="AC165" i="23"/>
  <c r="AC153" i="23"/>
  <c r="AC141" i="23"/>
  <c r="AC129" i="23"/>
  <c r="AC117" i="23"/>
  <c r="AC105" i="23"/>
  <c r="AC93" i="23"/>
  <c r="AC81" i="23"/>
  <c r="AC69" i="23"/>
  <c r="AC57" i="23"/>
  <c r="AC45" i="23"/>
  <c r="AC211" i="23"/>
  <c r="AC199" i="23"/>
  <c r="AC187" i="23"/>
  <c r="AC175" i="23"/>
  <c r="AC163" i="23"/>
  <c r="AC151" i="23"/>
  <c r="AC139" i="23"/>
  <c r="AC127" i="23"/>
  <c r="AC115" i="23"/>
  <c r="AC103" i="23"/>
  <c r="AC91" i="23"/>
  <c r="AC79" i="23"/>
  <c r="AC67" i="23"/>
  <c r="AC55" i="23"/>
  <c r="AC43" i="23"/>
  <c r="AC21" i="23"/>
  <c r="AC33" i="23"/>
  <c r="AE207" i="24"/>
  <c r="AE195" i="24"/>
  <c r="AE183" i="24"/>
  <c r="AE171" i="24"/>
  <c r="AE159" i="24"/>
  <c r="AE147" i="24"/>
  <c r="AE135" i="24"/>
  <c r="AE123" i="24"/>
  <c r="AE111" i="24"/>
  <c r="AE99" i="24"/>
  <c r="AE87" i="24"/>
  <c r="AE75" i="24"/>
  <c r="AE63" i="24"/>
  <c r="AE51" i="24"/>
  <c r="AE206" i="24"/>
  <c r="AE194" i="24"/>
  <c r="AE182" i="24"/>
  <c r="AE170" i="24"/>
  <c r="AE158" i="24"/>
  <c r="AE146" i="24"/>
  <c r="AE134" i="24"/>
  <c r="AE122" i="24"/>
  <c r="AE110" i="24"/>
  <c r="AE98" i="24"/>
  <c r="AE86" i="24"/>
  <c r="AE74" i="24"/>
  <c r="AE62" i="24"/>
  <c r="AE50" i="24"/>
  <c r="AE26" i="24"/>
  <c r="AE38" i="24"/>
  <c r="AE205" i="24"/>
  <c r="AE193" i="24"/>
  <c r="AE181" i="24"/>
  <c r="AE169" i="24"/>
  <c r="AE157" i="24"/>
  <c r="AE145" i="24"/>
  <c r="AE133" i="24"/>
  <c r="AE121" i="24"/>
  <c r="AE109" i="24"/>
  <c r="AE97" i="24"/>
  <c r="AE85" i="24"/>
  <c r="AE73" i="24"/>
  <c r="AE61" i="24"/>
  <c r="AE49" i="24"/>
  <c r="AE21" i="24"/>
  <c r="AE33" i="24"/>
  <c r="AE204" i="24"/>
  <c r="AE192" i="24"/>
  <c r="AE180" i="24"/>
  <c r="AE168" i="24"/>
  <c r="AE156" i="24"/>
  <c r="AE144" i="24"/>
  <c r="AE132" i="24"/>
  <c r="AE120" i="24"/>
  <c r="AE108" i="24"/>
  <c r="AE96" i="24"/>
  <c r="AE84" i="24"/>
  <c r="AE72" i="24"/>
  <c r="AE60" i="24"/>
  <c r="AE48" i="24"/>
  <c r="AE16" i="24"/>
  <c r="AE28" i="24"/>
  <c r="AE40" i="24"/>
  <c r="AE215" i="24"/>
  <c r="AE203" i="24"/>
  <c r="AE191" i="24"/>
  <c r="AE179" i="24"/>
  <c r="AE167" i="24"/>
  <c r="AE155" i="24"/>
  <c r="AE143" i="24"/>
  <c r="AE131" i="24"/>
  <c r="AE119" i="24"/>
  <c r="AE107" i="24"/>
  <c r="AE95" i="24"/>
  <c r="AE83" i="24"/>
  <c r="AE71" i="24"/>
  <c r="AE59" i="24"/>
  <c r="AE47" i="24"/>
  <c r="AE214" i="24"/>
  <c r="AE202" i="24"/>
  <c r="AE190" i="24"/>
  <c r="AE178" i="24"/>
  <c r="AE166" i="24"/>
  <c r="AE154" i="24"/>
  <c r="AE142" i="24"/>
  <c r="AE130" i="24"/>
  <c r="AE118" i="24"/>
  <c r="AE106" i="24"/>
  <c r="AE94" i="24"/>
  <c r="AE82" i="24"/>
  <c r="AE70" i="24"/>
  <c r="AE58" i="24"/>
  <c r="AE46" i="24"/>
  <c r="AE18" i="24"/>
  <c r="AE30" i="24"/>
  <c r="AE42" i="24"/>
  <c r="AE213" i="24"/>
  <c r="AE201" i="24"/>
  <c r="AE189" i="24"/>
  <c r="AE177" i="24"/>
  <c r="AE165" i="24"/>
  <c r="AE153" i="24"/>
  <c r="AE141" i="24"/>
  <c r="AE129" i="24"/>
  <c r="AE117" i="24"/>
  <c r="AE105" i="24"/>
  <c r="AE93" i="24"/>
  <c r="AE81" i="24"/>
  <c r="AE69" i="24"/>
  <c r="AE57" i="24"/>
  <c r="AE45" i="24"/>
  <c r="AE25" i="24"/>
  <c r="AE37" i="24"/>
  <c r="AE212" i="24"/>
  <c r="AE200" i="24"/>
  <c r="AE188" i="24"/>
  <c r="AE176" i="24"/>
  <c r="AE164" i="24"/>
  <c r="AE152" i="24"/>
  <c r="AE140" i="24"/>
  <c r="AE128" i="24"/>
  <c r="AE116" i="24"/>
  <c r="AE104" i="24"/>
  <c r="AE92" i="24"/>
  <c r="AE80" i="24"/>
  <c r="AE68" i="24"/>
  <c r="AE56" i="24"/>
  <c r="AE44" i="24"/>
  <c r="AE20" i="24"/>
  <c r="AE32" i="24"/>
  <c r="AE210" i="24"/>
  <c r="AE198" i="24"/>
  <c r="AE186" i="24"/>
  <c r="AE174" i="24"/>
  <c r="AE162" i="24"/>
  <c r="AE150" i="24"/>
  <c r="AE138" i="24"/>
  <c r="AE126" i="24"/>
  <c r="AE114" i="24"/>
  <c r="AE102" i="24"/>
  <c r="AE90" i="24"/>
  <c r="AE78" i="24"/>
  <c r="AE66" i="24"/>
  <c r="AE54" i="24"/>
  <c r="AE22" i="24"/>
  <c r="AE34" i="24"/>
  <c r="L8" i="43"/>
  <c r="AC48" i="22"/>
  <c r="AC60" i="22"/>
  <c r="AC72" i="22"/>
  <c r="AC84" i="22"/>
  <c r="AC96" i="22"/>
  <c r="AC108" i="22"/>
  <c r="AC120" i="22"/>
  <c r="AC132" i="22"/>
  <c r="AC144" i="22"/>
  <c r="AC156" i="22"/>
  <c r="AC168" i="22"/>
  <c r="AC180" i="22"/>
  <c r="AC192" i="22"/>
  <c r="R17" i="23"/>
  <c r="R17" i="21"/>
  <c r="S20" i="34"/>
  <c r="R17" i="31"/>
  <c r="R17" i="32"/>
  <c r="R17" i="29"/>
  <c r="R17" i="27"/>
  <c r="R17" i="25"/>
  <c r="R46" i="29"/>
  <c r="R46" i="28"/>
  <c r="R46" i="27"/>
  <c r="R46" i="26"/>
  <c r="R46" i="25"/>
  <c r="R46" i="24"/>
  <c r="R46" i="23"/>
  <c r="R46" i="22"/>
  <c r="S49" i="34"/>
  <c r="R46" i="21"/>
  <c r="R46" i="31"/>
  <c r="R46" i="30"/>
  <c r="R46" i="32"/>
  <c r="R82" i="29"/>
  <c r="R82" i="28"/>
  <c r="R82" i="27"/>
  <c r="R82" i="26"/>
  <c r="R82" i="25"/>
  <c r="R82" i="24"/>
  <c r="R82" i="23"/>
  <c r="R82" i="22"/>
  <c r="S85" i="34"/>
  <c r="R82" i="21"/>
  <c r="R82" i="31"/>
  <c r="R82" i="30"/>
  <c r="R82" i="32"/>
  <c r="J6" i="42"/>
  <c r="D49" i="43"/>
  <c r="I83" i="42"/>
  <c r="I88" i="42"/>
  <c r="I79" i="43"/>
  <c r="I90" i="43"/>
  <c r="J61" i="43"/>
  <c r="J92" i="43" s="1"/>
  <c r="R45" i="28"/>
  <c r="R45" i="27"/>
  <c r="R45" i="26"/>
  <c r="R45" i="25"/>
  <c r="R45" i="24"/>
  <c r="R45" i="23"/>
  <c r="R45" i="22"/>
  <c r="S48" i="34"/>
  <c r="R45" i="21"/>
  <c r="R45" i="32"/>
  <c r="R45" i="30"/>
  <c r="R45" i="29"/>
  <c r="R45" i="31"/>
  <c r="R81" i="28"/>
  <c r="R81" i="27"/>
  <c r="R81" i="26"/>
  <c r="R81" i="25"/>
  <c r="R81" i="24"/>
  <c r="R81" i="23"/>
  <c r="R81" i="22"/>
  <c r="S84" i="34"/>
  <c r="R81" i="21"/>
  <c r="R81" i="32"/>
  <c r="R81" i="30"/>
  <c r="R81" i="29"/>
  <c r="R81" i="31"/>
  <c r="R118" i="28"/>
  <c r="R118" i="21"/>
  <c r="R118" i="26"/>
  <c r="R118" i="25"/>
  <c r="R118" i="24"/>
  <c r="R118" i="23"/>
  <c r="R118" i="22"/>
  <c r="S121" i="34"/>
  <c r="R118" i="32"/>
  <c r="R118" i="30"/>
  <c r="R118" i="29"/>
  <c r="R118" i="31"/>
  <c r="R118" i="27"/>
  <c r="K26" i="44" a="1"/>
  <c r="K26" i="44" s="1"/>
  <c r="J26" i="44"/>
  <c r="J84" i="44" s="1"/>
  <c r="L61" i="50"/>
  <c r="D49" i="44"/>
  <c r="J89" i="44" s="1"/>
  <c r="I89" i="44"/>
  <c r="E52" i="44" a="1"/>
  <c r="E52" i="44" s="1"/>
  <c r="F52" i="44" s="1"/>
  <c r="I87" i="45"/>
  <c r="D40" i="45"/>
  <c r="J40" i="47"/>
  <c r="J88" i="47" s="1"/>
  <c r="I88" i="47"/>
  <c r="L8" i="50"/>
  <c r="J4" i="50"/>
  <c r="J80" i="50" s="1"/>
  <c r="I80" i="50"/>
  <c r="K60" i="45" a="1"/>
  <c r="K60" i="45" s="1"/>
  <c r="L60" i="45" s="1"/>
  <c r="I93" i="45"/>
  <c r="D67" i="45"/>
  <c r="J93" i="45" s="1"/>
  <c r="L6" i="47"/>
  <c r="J40" i="49"/>
  <c r="J88" i="49" s="1"/>
  <c r="I88" i="49"/>
  <c r="D58" i="49"/>
  <c r="J91" i="49" s="1"/>
  <c r="I91" i="49"/>
  <c r="L8" i="48"/>
  <c r="R39" i="22"/>
  <c r="S42" i="34"/>
  <c r="R39" i="21"/>
  <c r="R39" i="32"/>
  <c r="R39" i="31"/>
  <c r="R39" i="30"/>
  <c r="R39" i="29"/>
  <c r="R39" i="28"/>
  <c r="R39" i="27"/>
  <c r="R39" i="26"/>
  <c r="R39" i="25"/>
  <c r="R39" i="24"/>
  <c r="R39" i="23"/>
  <c r="R75" i="22"/>
  <c r="S78" i="34"/>
  <c r="R75" i="21"/>
  <c r="R75" i="32"/>
  <c r="R75" i="31"/>
  <c r="R75" i="30"/>
  <c r="R75" i="29"/>
  <c r="R75" i="28"/>
  <c r="R75" i="27"/>
  <c r="R75" i="26"/>
  <c r="R75" i="24"/>
  <c r="R75" i="23"/>
  <c r="R75" i="25"/>
  <c r="R111" i="22"/>
  <c r="S114" i="34"/>
  <c r="R111" i="21"/>
  <c r="R111" i="32"/>
  <c r="R111" i="31"/>
  <c r="R111" i="30"/>
  <c r="R111" i="29"/>
  <c r="R111" i="28"/>
  <c r="R111" i="27"/>
  <c r="R111" i="26"/>
  <c r="R111" i="24"/>
  <c r="R111" i="23"/>
  <c r="R111" i="25"/>
  <c r="G52" i="9"/>
  <c r="G54" i="9" s="1"/>
  <c r="E24" i="57"/>
  <c r="BO24" i="57" s="1"/>
  <c r="J57" i="14"/>
  <c r="L57" i="14" s="1"/>
  <c r="L67" i="14" s="1"/>
  <c r="E26" i="63"/>
  <c r="BO26" i="63" s="1"/>
  <c r="G57" i="14"/>
  <c r="E34" i="63"/>
  <c r="BO34" i="63" s="1"/>
  <c r="G65" i="14"/>
  <c r="G66" i="7"/>
  <c r="J66" i="7"/>
  <c r="L66" i="7" s="1"/>
  <c r="E17" i="57"/>
  <c r="BO17" i="57" s="1"/>
  <c r="G40" i="9"/>
  <c r="G43" i="9" s="1"/>
  <c r="G70" i="9" s="1"/>
  <c r="I85" i="44"/>
  <c r="J44" i="44"/>
  <c r="L61" i="46"/>
  <c r="E7" i="47" a="1"/>
  <c r="E7" i="47" s="1"/>
  <c r="D7" i="47"/>
  <c r="J79" i="47" s="1"/>
  <c r="J94" i="47" s="1"/>
  <c r="I93" i="49"/>
  <c r="I87" i="51"/>
  <c r="J51" i="14"/>
  <c r="L51" i="14" s="1"/>
  <c r="L54" i="14" s="1"/>
  <c r="E23" i="63"/>
  <c r="BO23" i="63" s="1"/>
  <c r="G51" i="14"/>
  <c r="G54" i="14" s="1"/>
  <c r="J13" i="44"/>
  <c r="J82" i="44" s="1"/>
  <c r="D4" i="46"/>
  <c r="D8" i="46"/>
  <c r="F8" i="46" s="1"/>
  <c r="J13" i="46"/>
  <c r="J82" i="46" s="1"/>
  <c r="I82" i="48"/>
  <c r="K60" i="49" a="1"/>
  <c r="K60" i="49" s="1"/>
  <c r="L60" i="49" s="1"/>
  <c r="E32" i="62"/>
  <c r="BO32" i="62" s="1"/>
  <c r="G63" i="13"/>
  <c r="D8" i="48"/>
  <c r="J79" i="48" s="1"/>
  <c r="J94" i="48" s="1"/>
  <c r="E8" i="48" a="1"/>
  <c r="E8" i="48" s="1"/>
  <c r="F8" i="50"/>
  <c r="G67" i="10"/>
  <c r="J58" i="7"/>
  <c r="L58" i="7" s="1"/>
  <c r="L67" i="7" s="1"/>
  <c r="G58" i="7"/>
  <c r="G67" i="7" s="1"/>
  <c r="G70" i="7" s="1"/>
  <c r="E7" i="49" a="1"/>
  <c r="E7" i="49" s="1"/>
  <c r="F7" i="49" s="1"/>
  <c r="E30" i="61"/>
  <c r="BO30" i="61" s="1"/>
  <c r="G61" i="12"/>
  <c r="E70" i="10"/>
  <c r="HO18" i="34" s="1"/>
  <c r="HO62" i="34" s="1"/>
  <c r="C67" i="34" s="1"/>
  <c r="E69" i="44"/>
  <c r="F69" i="44" s="1"/>
  <c r="G67" i="16"/>
  <c r="K43" i="9"/>
  <c r="K43" i="11"/>
  <c r="K68" i="11" s="1"/>
  <c r="G43" i="12"/>
  <c r="G70" i="12" s="1"/>
  <c r="J35" i="12"/>
  <c r="L35" i="12" s="1"/>
  <c r="L43" i="12" s="1"/>
  <c r="E12" i="61"/>
  <c r="BO12" i="61" s="1"/>
  <c r="E31" i="63"/>
  <c r="BO31" i="63" s="1"/>
  <c r="G62" i="14"/>
  <c r="R25" i="31"/>
  <c r="R25" i="29"/>
  <c r="R25" i="27"/>
  <c r="R25" i="25"/>
  <c r="R25" i="23"/>
  <c r="R25" i="21"/>
  <c r="R25" i="32"/>
  <c r="S28" i="34"/>
  <c r="R40" i="23"/>
  <c r="R40" i="22"/>
  <c r="S43" i="34"/>
  <c r="R40" i="21"/>
  <c r="R40" i="32"/>
  <c r="R40" i="31"/>
  <c r="R40" i="30"/>
  <c r="R40" i="29"/>
  <c r="R40" i="28"/>
  <c r="R40" i="27"/>
  <c r="R40" i="26"/>
  <c r="R40" i="25"/>
  <c r="R40" i="24"/>
  <c r="R76" i="23"/>
  <c r="R76" i="22"/>
  <c r="S79" i="34"/>
  <c r="R76" i="21"/>
  <c r="R76" i="32"/>
  <c r="R76" i="31"/>
  <c r="R76" i="30"/>
  <c r="R76" i="29"/>
  <c r="R76" i="28"/>
  <c r="R76" i="27"/>
  <c r="R76" i="25"/>
  <c r="R76" i="24"/>
  <c r="R76" i="26"/>
  <c r="R112" i="23"/>
  <c r="R112" i="22"/>
  <c r="S115" i="34"/>
  <c r="R112" i="21"/>
  <c r="R112" i="32"/>
  <c r="R112" i="31"/>
  <c r="R112" i="30"/>
  <c r="R112" i="29"/>
  <c r="R112" i="28"/>
  <c r="R112" i="27"/>
  <c r="R112" i="25"/>
  <c r="R112" i="24"/>
  <c r="R112" i="26"/>
  <c r="G49" i="12"/>
  <c r="E15" i="60"/>
  <c r="BO15" i="60" s="1"/>
  <c r="J38" i="11"/>
  <c r="L38" i="11" s="1"/>
  <c r="G38" i="11"/>
  <c r="K67" i="12"/>
  <c r="E35" i="67"/>
  <c r="BO35" i="67" s="1"/>
  <c r="G66" i="18"/>
  <c r="J66" i="18"/>
  <c r="L66" i="18" s="1"/>
  <c r="R33" i="30"/>
  <c r="R33" i="29"/>
  <c r="R33" i="28"/>
  <c r="R33" i="27"/>
  <c r="R33" i="26"/>
  <c r="R33" i="25"/>
  <c r="R33" i="24"/>
  <c r="R33" i="23"/>
  <c r="R33" i="22"/>
  <c r="S36" i="34"/>
  <c r="R33" i="21"/>
  <c r="R33" i="32"/>
  <c r="R33" i="31"/>
  <c r="R69" i="28"/>
  <c r="R69" i="27"/>
  <c r="R69" i="26"/>
  <c r="R69" i="25"/>
  <c r="R69" i="24"/>
  <c r="R69" i="23"/>
  <c r="R69" i="22"/>
  <c r="S72" i="34"/>
  <c r="R69" i="21"/>
  <c r="R69" i="32"/>
  <c r="R69" i="30"/>
  <c r="R69" i="29"/>
  <c r="R69" i="31"/>
  <c r="R105" i="28"/>
  <c r="R105" i="27"/>
  <c r="R105" i="26"/>
  <c r="R105" i="25"/>
  <c r="R105" i="24"/>
  <c r="R105" i="23"/>
  <c r="R105" i="22"/>
  <c r="S108" i="34"/>
  <c r="R105" i="21"/>
  <c r="R105" i="32"/>
  <c r="R105" i="30"/>
  <c r="R105" i="29"/>
  <c r="R105" i="31"/>
  <c r="J58" i="49"/>
  <c r="J92" i="49" s="1"/>
  <c r="I85" i="50"/>
  <c r="E14" i="57"/>
  <c r="BO14" i="57" s="1"/>
  <c r="G37" i="9"/>
  <c r="J39" i="12"/>
  <c r="L39" i="12" s="1"/>
  <c r="G39" i="12"/>
  <c r="E29" i="62"/>
  <c r="BO29" i="62" s="1"/>
  <c r="G60" i="13"/>
  <c r="G67" i="13" s="1"/>
  <c r="L43" i="8"/>
  <c r="G49" i="11"/>
  <c r="L43" i="9"/>
  <c r="J34" i="10"/>
  <c r="L34" i="10" s="1"/>
  <c r="G34" i="10"/>
  <c r="G43" i="10" s="1"/>
  <c r="G70" i="10" s="1"/>
  <c r="E35" i="60"/>
  <c r="BO35" i="60" s="1"/>
  <c r="G66" i="11"/>
  <c r="J39" i="18"/>
  <c r="L39" i="18" s="1"/>
  <c r="E16" i="67"/>
  <c r="BO16" i="67" s="1"/>
  <c r="G39" i="18"/>
  <c r="J51" i="18"/>
  <c r="L51" i="18" s="1"/>
  <c r="L54" i="18" s="1"/>
  <c r="G51" i="18"/>
  <c r="G54" i="18" s="1"/>
  <c r="E23" i="67"/>
  <c r="BO23" i="67" s="1"/>
  <c r="J44" i="50"/>
  <c r="J88" i="50" s="1"/>
  <c r="K44" i="50" a="1"/>
  <c r="K44" i="50" s="1"/>
  <c r="L44" i="50" s="1"/>
  <c r="G42" i="11"/>
  <c r="L67" i="8"/>
  <c r="J31" i="11"/>
  <c r="L31" i="11" s="1"/>
  <c r="E8" i="60"/>
  <c r="BO8" i="60" s="1"/>
  <c r="G31" i="11"/>
  <c r="E27" i="67"/>
  <c r="BO27" i="67" s="1"/>
  <c r="G58" i="18"/>
  <c r="G67" i="18" s="1"/>
  <c r="F52" i="48"/>
  <c r="J62" i="49"/>
  <c r="K62" i="49" a="1"/>
  <c r="K62" i="49" s="1"/>
  <c r="L62" i="49" s="1"/>
  <c r="J30" i="10"/>
  <c r="L30" i="10" s="1"/>
  <c r="L43" i="10" s="1"/>
  <c r="E7" i="59"/>
  <c r="BO7" i="59" s="1"/>
  <c r="E35" i="59"/>
  <c r="BO35" i="59" s="1"/>
  <c r="G66" i="10"/>
  <c r="J35" i="18"/>
  <c r="L35" i="18" s="1"/>
  <c r="E12" i="67"/>
  <c r="BO12" i="67" s="1"/>
  <c r="G67" i="8"/>
  <c r="G70" i="8" s="1"/>
  <c r="J31" i="8"/>
  <c r="L31" i="8" s="1"/>
  <c r="E8" i="56"/>
  <c r="BO8" i="56" s="1"/>
  <c r="J38" i="14"/>
  <c r="L38" i="14" s="1"/>
  <c r="G38" i="14"/>
  <c r="K43" i="15"/>
  <c r="K68" i="15" s="1"/>
  <c r="K49" i="11"/>
  <c r="G67" i="12"/>
  <c r="K43" i="16"/>
  <c r="K68" i="16" s="1"/>
  <c r="G54" i="17"/>
  <c r="E7" i="64"/>
  <c r="BO7" i="64" s="1"/>
  <c r="K54" i="9"/>
  <c r="J66" i="9"/>
  <c r="L66" i="9" s="1"/>
  <c r="E35" i="57"/>
  <c r="BO35" i="57" s="1"/>
  <c r="G66" i="9"/>
  <c r="G67" i="9" s="1"/>
  <c r="E32" i="59"/>
  <c r="BO32" i="59" s="1"/>
  <c r="G63" i="10"/>
  <c r="E28" i="60"/>
  <c r="BO28" i="60" s="1"/>
  <c r="G59" i="11"/>
  <c r="E5" i="62"/>
  <c r="BO5" i="62" s="1"/>
  <c r="G28" i="13"/>
  <c r="G43" i="13" s="1"/>
  <c r="K67" i="13"/>
  <c r="K68" i="13" s="1"/>
  <c r="J41" i="15"/>
  <c r="L41" i="15" s="1"/>
  <c r="G41" i="15"/>
  <c r="E8" i="65"/>
  <c r="BO8" i="65" s="1"/>
  <c r="G31" i="16"/>
  <c r="G43" i="16" s="1"/>
  <c r="G70" i="16" s="1"/>
  <c r="G43" i="17"/>
  <c r="E18" i="66"/>
  <c r="BO18" i="66" s="1"/>
  <c r="G41" i="17"/>
  <c r="J31" i="18"/>
  <c r="L31" i="18" s="1"/>
  <c r="E8" i="67"/>
  <c r="BO8" i="67" s="1"/>
  <c r="G31" i="18"/>
  <c r="K32" i="45"/>
  <c r="L32" i="45" s="1"/>
  <c r="E70" i="11"/>
  <c r="HP18" i="34" s="1"/>
  <c r="HP62" i="34" s="1"/>
  <c r="C68" i="34" s="1"/>
  <c r="E70" i="15"/>
  <c r="HT18" i="34" s="1"/>
  <c r="HT62" i="34" s="1"/>
  <c r="C72" i="34" s="1"/>
  <c r="I80" i="52"/>
  <c r="I86" i="52"/>
  <c r="E22" i="66"/>
  <c r="BO22" i="66" s="1"/>
  <c r="G48" i="17"/>
  <c r="G49" i="17" s="1"/>
  <c r="J32" i="13"/>
  <c r="L32" i="13" s="1"/>
  <c r="L43" i="13" s="1"/>
  <c r="E30" i="62"/>
  <c r="BO30" i="62" s="1"/>
  <c r="E11" i="63"/>
  <c r="BO11" i="63" s="1"/>
  <c r="K67" i="16"/>
  <c r="E12" i="66"/>
  <c r="BO12" i="66" s="1"/>
  <c r="G35" i="17"/>
  <c r="I93" i="51"/>
  <c r="K26" i="52" a="1"/>
  <c r="K26" i="52" s="1"/>
  <c r="L26" i="52" s="1"/>
  <c r="I89" i="52"/>
  <c r="J40" i="10"/>
  <c r="L40" i="10" s="1"/>
  <c r="J51" i="11"/>
  <c r="L51" i="11" s="1"/>
  <c r="L54" i="11" s="1"/>
  <c r="E23" i="60"/>
  <c r="BO23" i="60" s="1"/>
  <c r="J30" i="14"/>
  <c r="L30" i="14" s="1"/>
  <c r="L43" i="14" s="1"/>
  <c r="E7" i="63"/>
  <c r="BO7" i="63" s="1"/>
  <c r="J40" i="14"/>
  <c r="L40" i="14" s="1"/>
  <c r="K67" i="15"/>
  <c r="J34" i="16"/>
  <c r="L34" i="16" s="1"/>
  <c r="L43" i="16" s="1"/>
  <c r="K54" i="10"/>
  <c r="K68" i="10" s="1"/>
  <c r="K54" i="12"/>
  <c r="K68" i="12" s="1"/>
  <c r="K32" i="48"/>
  <c r="L32" i="48" s="1"/>
  <c r="E70" i="14"/>
  <c r="HS18" i="34" s="1"/>
  <c r="HS62" i="34" s="1"/>
  <c r="C71" i="34" s="1"/>
  <c r="J60" i="9"/>
  <c r="L60" i="9" s="1"/>
  <c r="E29" i="57"/>
  <c r="BO29" i="57" s="1"/>
  <c r="J64" i="9"/>
  <c r="L64" i="9" s="1"/>
  <c r="E25" i="61"/>
  <c r="BO25" i="61" s="1"/>
  <c r="G31" i="14"/>
  <c r="E8" i="63"/>
  <c r="BO8" i="63" s="1"/>
  <c r="E17" i="63"/>
  <c r="BO17" i="63" s="1"/>
  <c r="L54" i="9"/>
  <c r="J28" i="15"/>
  <c r="L28" i="15" s="1"/>
  <c r="G28" i="15"/>
  <c r="E5" i="64"/>
  <c r="BO5" i="64" s="1"/>
  <c r="J37" i="15"/>
  <c r="L37" i="15" s="1"/>
  <c r="G37" i="15"/>
  <c r="C68" i="10"/>
  <c r="C73" i="10" s="1"/>
  <c r="R34" i="31"/>
  <c r="R34" i="30"/>
  <c r="R34" i="29"/>
  <c r="R34" i="28"/>
  <c r="R34" i="27"/>
  <c r="R34" i="26"/>
  <c r="R34" i="25"/>
  <c r="R34" i="24"/>
  <c r="R34" i="23"/>
  <c r="R34" i="22"/>
  <c r="S37" i="34"/>
  <c r="R34" i="21"/>
  <c r="R34" i="32"/>
  <c r="R70" i="29"/>
  <c r="R70" i="28"/>
  <c r="R70" i="27"/>
  <c r="R70" i="26"/>
  <c r="R70" i="25"/>
  <c r="R70" i="24"/>
  <c r="R70" i="23"/>
  <c r="R70" i="22"/>
  <c r="S73" i="34"/>
  <c r="R70" i="21"/>
  <c r="R70" i="31"/>
  <c r="R70" i="30"/>
  <c r="R106" i="29"/>
  <c r="R106" i="28"/>
  <c r="R106" i="27"/>
  <c r="R106" i="26"/>
  <c r="R106" i="25"/>
  <c r="R106" i="24"/>
  <c r="R106" i="23"/>
  <c r="R106" i="22"/>
  <c r="S109" i="34"/>
  <c r="R106" i="21"/>
  <c r="R106" i="31"/>
  <c r="R106" i="30"/>
  <c r="E13" i="57"/>
  <c r="BO13" i="57" s="1"/>
  <c r="J35" i="10"/>
  <c r="L35" i="10" s="1"/>
  <c r="J37" i="10"/>
  <c r="L37" i="10" s="1"/>
  <c r="J39" i="10"/>
  <c r="L39" i="10" s="1"/>
  <c r="J41" i="10"/>
  <c r="L41" i="10" s="1"/>
  <c r="J35" i="11"/>
  <c r="L35" i="11" s="1"/>
  <c r="J37" i="11"/>
  <c r="L37" i="11" s="1"/>
  <c r="J39" i="11"/>
  <c r="L39" i="11" s="1"/>
  <c r="J41" i="11"/>
  <c r="L41" i="11" s="1"/>
  <c r="R27" i="24"/>
  <c r="R27" i="23"/>
  <c r="R27" i="22"/>
  <c r="S30" i="34"/>
  <c r="R27" i="21"/>
  <c r="R27" i="32"/>
  <c r="R27" i="31"/>
  <c r="R27" i="30"/>
  <c r="R27" i="29"/>
  <c r="R27" i="28"/>
  <c r="R27" i="27"/>
  <c r="R27" i="26"/>
  <c r="R27" i="25"/>
  <c r="R63" i="22"/>
  <c r="S66" i="34"/>
  <c r="R63" i="21"/>
  <c r="R63" i="32"/>
  <c r="R63" i="31"/>
  <c r="R63" i="30"/>
  <c r="R63" i="29"/>
  <c r="R63" i="28"/>
  <c r="R63" i="27"/>
  <c r="R63" i="26"/>
  <c r="R63" i="24"/>
  <c r="R63" i="23"/>
  <c r="R99" i="22"/>
  <c r="S102" i="34"/>
  <c r="R99" i="21"/>
  <c r="R99" i="32"/>
  <c r="R99" i="31"/>
  <c r="R99" i="30"/>
  <c r="R99" i="29"/>
  <c r="R99" i="28"/>
  <c r="R99" i="27"/>
  <c r="R99" i="26"/>
  <c r="R99" i="24"/>
  <c r="R99" i="23"/>
  <c r="E6" i="59"/>
  <c r="BO6" i="59" s="1"/>
  <c r="J37" i="18"/>
  <c r="L37" i="18" s="1"/>
  <c r="E14" i="67"/>
  <c r="BO14" i="67" s="1"/>
  <c r="J41" i="18"/>
  <c r="L41" i="18" s="1"/>
  <c r="E18" i="67"/>
  <c r="BO18" i="67" s="1"/>
  <c r="R28" i="25"/>
  <c r="R28" i="24"/>
  <c r="R28" i="23"/>
  <c r="R28" i="22"/>
  <c r="S31" i="34"/>
  <c r="R28" i="21"/>
  <c r="R28" i="32"/>
  <c r="R28" i="31"/>
  <c r="R28" i="30"/>
  <c r="R28" i="29"/>
  <c r="R28" i="28"/>
  <c r="R28" i="27"/>
  <c r="R28" i="26"/>
  <c r="R64" i="23"/>
  <c r="R64" i="22"/>
  <c r="S67" i="34"/>
  <c r="R64" i="21"/>
  <c r="R64" i="32"/>
  <c r="R64" i="31"/>
  <c r="R64" i="30"/>
  <c r="R64" i="29"/>
  <c r="R64" i="28"/>
  <c r="R64" i="27"/>
  <c r="R64" i="25"/>
  <c r="R64" i="24"/>
  <c r="R100" i="23"/>
  <c r="R100" i="22"/>
  <c r="S103" i="34"/>
  <c r="R100" i="21"/>
  <c r="R100" i="32"/>
  <c r="R100" i="31"/>
  <c r="R100" i="30"/>
  <c r="R100" i="29"/>
  <c r="R100" i="28"/>
  <c r="R100" i="27"/>
  <c r="R100" i="25"/>
  <c r="R100" i="24"/>
  <c r="K67" i="17"/>
  <c r="K68" i="17" s="1"/>
  <c r="R106" i="32"/>
  <c r="R70" i="32"/>
  <c r="R21" i="27"/>
  <c r="R21" i="25"/>
  <c r="R21" i="23"/>
  <c r="R21" i="21"/>
  <c r="R21" i="32"/>
  <c r="S24" i="34"/>
  <c r="R21" i="31"/>
  <c r="R21" i="29"/>
  <c r="R57" i="28"/>
  <c r="R57" i="27"/>
  <c r="R57" i="26"/>
  <c r="R57" i="25"/>
  <c r="R57" i="24"/>
  <c r="R57" i="23"/>
  <c r="R57" i="22"/>
  <c r="S60" i="34"/>
  <c r="R57" i="21"/>
  <c r="R57" i="32"/>
  <c r="R57" i="30"/>
  <c r="R57" i="29"/>
  <c r="R93" i="28"/>
  <c r="R93" i="27"/>
  <c r="R93" i="26"/>
  <c r="R93" i="25"/>
  <c r="R93" i="24"/>
  <c r="R93" i="23"/>
  <c r="R93" i="22"/>
  <c r="S96" i="34"/>
  <c r="R93" i="21"/>
  <c r="R93" i="32"/>
  <c r="R93" i="30"/>
  <c r="R93" i="29"/>
  <c r="E10" i="57"/>
  <c r="BO10" i="57" s="1"/>
  <c r="R58" i="29"/>
  <c r="R58" i="28"/>
  <c r="R58" i="27"/>
  <c r="R58" i="26"/>
  <c r="R58" i="25"/>
  <c r="R58" i="24"/>
  <c r="R58" i="23"/>
  <c r="R58" i="22"/>
  <c r="S61" i="34"/>
  <c r="R58" i="21"/>
  <c r="R58" i="31"/>
  <c r="R58" i="30"/>
  <c r="R94" i="29"/>
  <c r="R94" i="28"/>
  <c r="R94" i="27"/>
  <c r="R94" i="26"/>
  <c r="R94" i="25"/>
  <c r="R94" i="24"/>
  <c r="R94" i="23"/>
  <c r="R94" i="22"/>
  <c r="S97" i="34"/>
  <c r="R94" i="21"/>
  <c r="R94" i="31"/>
  <c r="R94" i="30"/>
  <c r="R51" i="22"/>
  <c r="S54" i="34"/>
  <c r="R51" i="21"/>
  <c r="R51" i="32"/>
  <c r="R51" i="31"/>
  <c r="R51" i="30"/>
  <c r="R51" i="29"/>
  <c r="R51" i="28"/>
  <c r="R51" i="27"/>
  <c r="R51" i="26"/>
  <c r="R51" i="24"/>
  <c r="R51" i="23"/>
  <c r="R87" i="22"/>
  <c r="S90" i="34"/>
  <c r="R87" i="21"/>
  <c r="R87" i="32"/>
  <c r="R87" i="31"/>
  <c r="R87" i="30"/>
  <c r="R87" i="29"/>
  <c r="R87" i="28"/>
  <c r="R87" i="27"/>
  <c r="R87" i="26"/>
  <c r="R87" i="24"/>
  <c r="R87" i="23"/>
  <c r="R52" i="23"/>
  <c r="R52" i="22"/>
  <c r="S55" i="34"/>
  <c r="R52" i="21"/>
  <c r="R52" i="32"/>
  <c r="R52" i="31"/>
  <c r="R52" i="30"/>
  <c r="R52" i="29"/>
  <c r="R52" i="28"/>
  <c r="R52" i="27"/>
  <c r="R52" i="25"/>
  <c r="R52" i="24"/>
  <c r="R88" i="23"/>
  <c r="R88" i="22"/>
  <c r="S91" i="34"/>
  <c r="R88" i="21"/>
  <c r="R88" i="32"/>
  <c r="R88" i="31"/>
  <c r="R88" i="30"/>
  <c r="R88" i="29"/>
  <c r="R88" i="28"/>
  <c r="R88" i="27"/>
  <c r="R88" i="25"/>
  <c r="R88" i="24"/>
  <c r="J63" i="18"/>
  <c r="L63" i="18" s="1"/>
  <c r="L67" i="18" s="1"/>
  <c r="J65" i="18"/>
  <c r="L65" i="18" s="1"/>
  <c r="R29" i="29"/>
  <c r="R24" i="24"/>
  <c r="R53" i="28"/>
  <c r="R47" i="22"/>
  <c r="R41" i="28"/>
  <c r="R29" i="30"/>
  <c r="R24" i="26"/>
  <c r="R22" i="24"/>
  <c r="R20" i="22"/>
  <c r="S22" i="34"/>
  <c r="R53" i="29"/>
  <c r="R47" i="23"/>
  <c r="R41" i="29"/>
  <c r="R29" i="31"/>
  <c r="R24" i="28"/>
  <c r="R20" i="24"/>
  <c r="R53" i="30"/>
  <c r="R47" i="24"/>
  <c r="R41" i="30"/>
  <c r="R29" i="32"/>
  <c r="R24" i="30"/>
  <c r="R22" i="28"/>
  <c r="R20" i="26"/>
  <c r="R18" i="24"/>
  <c r="R16" i="22"/>
  <c r="S21" i="34"/>
  <c r="S25" i="34"/>
  <c r="R53" i="31"/>
  <c r="R47" i="25"/>
  <c r="R41" i="31"/>
  <c r="R29" i="21"/>
  <c r="S32" i="34"/>
  <c r="R24" i="32"/>
  <c r="R20" i="28"/>
  <c r="R16" i="24"/>
  <c r="R29" i="22"/>
  <c r="R20" i="30"/>
  <c r="R18" i="28"/>
  <c r="R16" i="26"/>
  <c r="R47" i="27"/>
  <c r="R41" i="21"/>
  <c r="S44" i="34"/>
  <c r="R29" i="23"/>
  <c r="R23" i="23"/>
  <c r="R20" i="32"/>
  <c r="R16" i="28"/>
  <c r="R19" i="32"/>
  <c r="R23" i="32"/>
  <c r="R47" i="28"/>
  <c r="R41" i="22"/>
  <c r="R29" i="24"/>
  <c r="R16" i="30"/>
  <c r="R47" i="29"/>
  <c r="R41" i="23"/>
  <c r="R29" i="25"/>
  <c r="R23" i="27"/>
  <c r="R19" i="23"/>
  <c r="R16" i="32"/>
  <c r="J7" i="22" l="1"/>
  <c r="L222" i="21"/>
  <c r="K87" i="49"/>
  <c r="K86" i="49"/>
  <c r="K85" i="49"/>
  <c r="K91" i="49"/>
  <c r="K79" i="49"/>
  <c r="K83" i="49"/>
  <c r="K81" i="49"/>
  <c r="K80" i="49"/>
  <c r="K90" i="49"/>
  <c r="K89" i="49"/>
  <c r="K93" i="49"/>
  <c r="K84" i="49"/>
  <c r="K88" i="49"/>
  <c r="K92" i="49"/>
  <c r="K82" i="49"/>
  <c r="AL29" i="21"/>
  <c r="AL30" i="21" s="1"/>
  <c r="AL31" i="21" s="1"/>
  <c r="AL32" i="21" s="1"/>
  <c r="AL33" i="21" s="1"/>
  <c r="AL34" i="21" s="1"/>
  <c r="AL35" i="21" s="1"/>
  <c r="AL36" i="21" s="1"/>
  <c r="AL37" i="21" s="1"/>
  <c r="AL38" i="21" s="1"/>
  <c r="AL39" i="21" s="1"/>
  <c r="AL40" i="21" s="1"/>
  <c r="AL41" i="21" s="1"/>
  <c r="AL42" i="21" s="1"/>
  <c r="AL43" i="21" s="1"/>
  <c r="AL44" i="21" s="1"/>
  <c r="AL45" i="21" s="1"/>
  <c r="AL46" i="21" s="1"/>
  <c r="AL47" i="21" s="1"/>
  <c r="AL48" i="21" s="1"/>
  <c r="AL49" i="21" s="1"/>
  <c r="AL50" i="21" s="1"/>
  <c r="AL51" i="21" s="1"/>
  <c r="AL52" i="21" s="1"/>
  <c r="AL53" i="21" s="1"/>
  <c r="AL54" i="21" s="1"/>
  <c r="AL55" i="21" s="1"/>
  <c r="AL56" i="21" s="1"/>
  <c r="AL57" i="21" s="1"/>
  <c r="AL58" i="21" s="1"/>
  <c r="AL59" i="21" s="1"/>
  <c r="AL60" i="21" s="1"/>
  <c r="AL61" i="21" s="1"/>
  <c r="AL62" i="21" s="1"/>
  <c r="AL63" i="21" s="1"/>
  <c r="AL64" i="21" s="1"/>
  <c r="AL65" i="21" s="1"/>
  <c r="AL66" i="21" s="1"/>
  <c r="AL67" i="21" s="1"/>
  <c r="AL68" i="21" s="1"/>
  <c r="AL69" i="21" s="1"/>
  <c r="AL70" i="21" s="1"/>
  <c r="AL71" i="21" s="1"/>
  <c r="AL72" i="21" s="1"/>
  <c r="AL73" i="21" s="1"/>
  <c r="AL74" i="21" s="1"/>
  <c r="AL75" i="21" s="1"/>
  <c r="AL76" i="21" s="1"/>
  <c r="AL77" i="21" s="1"/>
  <c r="AL78" i="21" s="1"/>
  <c r="AL79" i="21" s="1"/>
  <c r="AL80" i="21" s="1"/>
  <c r="AL81" i="21" s="1"/>
  <c r="AL82" i="21" s="1"/>
  <c r="AL83" i="21" s="1"/>
  <c r="AL84" i="21" s="1"/>
  <c r="AL85" i="21" s="1"/>
  <c r="AL86" i="21" s="1"/>
  <c r="AL87" i="21" s="1"/>
  <c r="AL88" i="21" s="1"/>
  <c r="AL89" i="21" s="1"/>
  <c r="AL90" i="21" s="1"/>
  <c r="AL91" i="21" s="1"/>
  <c r="AL92" i="21" s="1"/>
  <c r="AL93" i="21" s="1"/>
  <c r="AL94" i="21" s="1"/>
  <c r="AL95" i="21" s="1"/>
  <c r="AL96" i="21" s="1"/>
  <c r="AL97" i="21" s="1"/>
  <c r="AL98" i="21" s="1"/>
  <c r="AL99" i="21" s="1"/>
  <c r="AL100" i="21" s="1"/>
  <c r="AL101" i="21" s="1"/>
  <c r="AL102" i="21" s="1"/>
  <c r="AL103" i="21" s="1"/>
  <c r="AL104" i="21" s="1"/>
  <c r="AL105" i="21" s="1"/>
  <c r="AL106" i="21" s="1"/>
  <c r="AL107" i="21" s="1"/>
  <c r="AL108" i="21" s="1"/>
  <c r="AL109" i="21" s="1"/>
  <c r="AL110" i="21" s="1"/>
  <c r="AL111" i="21" s="1"/>
  <c r="AL112" i="21" s="1"/>
  <c r="AL113" i="21" s="1"/>
  <c r="AL114" i="21" s="1"/>
  <c r="AL115" i="21" s="1"/>
  <c r="AL116" i="21" s="1"/>
  <c r="AL117" i="21" s="1"/>
  <c r="AL118" i="21" s="1"/>
  <c r="AL119" i="21" s="1"/>
  <c r="AL120" i="21" s="1"/>
  <c r="AL121" i="21" s="1"/>
  <c r="AL122" i="21" s="1"/>
  <c r="AL123" i="21" s="1"/>
  <c r="AL124" i="21" s="1"/>
  <c r="AL125" i="21" s="1"/>
  <c r="AL126" i="21" s="1"/>
  <c r="AL127" i="21" s="1"/>
  <c r="AL128" i="21" s="1"/>
  <c r="AL129" i="21" s="1"/>
  <c r="AL130" i="21" s="1"/>
  <c r="AL131" i="21" s="1"/>
  <c r="AL132" i="21" s="1"/>
  <c r="AL133" i="21" s="1"/>
  <c r="AL134" i="21" s="1"/>
  <c r="AL135" i="21" s="1"/>
  <c r="AL136" i="21" s="1"/>
  <c r="AL137" i="21" s="1"/>
  <c r="AL138" i="21" s="1"/>
  <c r="AL139" i="21" s="1"/>
  <c r="AL140" i="21" s="1"/>
  <c r="AL141" i="21" s="1"/>
  <c r="AL142" i="21" s="1"/>
  <c r="AL143" i="21" s="1"/>
  <c r="AL144" i="21" s="1"/>
  <c r="AL145" i="21" s="1"/>
  <c r="AL146" i="21" s="1"/>
  <c r="AL147" i="21" s="1"/>
  <c r="AL148" i="21" s="1"/>
  <c r="AL149" i="21" s="1"/>
  <c r="AL150" i="21" s="1"/>
  <c r="AL151" i="21" s="1"/>
  <c r="AL152" i="21" s="1"/>
  <c r="AL153" i="21" s="1"/>
  <c r="AL154" i="21" s="1"/>
  <c r="AL155" i="21" s="1"/>
  <c r="AL156" i="21" s="1"/>
  <c r="AL157" i="21" s="1"/>
  <c r="AL158" i="21" s="1"/>
  <c r="AL159" i="21" s="1"/>
  <c r="AL160" i="21" s="1"/>
  <c r="AL161" i="21" s="1"/>
  <c r="AL162" i="21" s="1"/>
  <c r="AL163" i="21" s="1"/>
  <c r="AL164" i="21" s="1"/>
  <c r="AL165" i="21" s="1"/>
  <c r="AL166" i="21" s="1"/>
  <c r="AL167" i="21" s="1"/>
  <c r="AL168" i="21" s="1"/>
  <c r="AL169" i="21" s="1"/>
  <c r="AL170" i="21" s="1"/>
  <c r="AL171" i="21" s="1"/>
  <c r="AL172" i="21" s="1"/>
  <c r="AL173" i="21" s="1"/>
  <c r="AL174" i="21" s="1"/>
  <c r="AL175" i="21" s="1"/>
  <c r="AL176" i="21" s="1"/>
  <c r="AL177" i="21" s="1"/>
  <c r="AL178" i="21" s="1"/>
  <c r="AL179" i="21" s="1"/>
  <c r="AL180" i="21" s="1"/>
  <c r="AL181" i="21" s="1"/>
  <c r="AL182" i="21" s="1"/>
  <c r="AL183" i="21" s="1"/>
  <c r="AL184" i="21" s="1"/>
  <c r="AL185" i="21" s="1"/>
  <c r="AL186" i="21" s="1"/>
  <c r="AL187" i="21" s="1"/>
  <c r="AL188" i="21" s="1"/>
  <c r="AL189" i="21" s="1"/>
  <c r="AL190" i="21" s="1"/>
  <c r="AL191" i="21" s="1"/>
  <c r="AL192" i="21" s="1"/>
  <c r="AL193" i="21" s="1"/>
  <c r="AL194" i="21" s="1"/>
  <c r="AL195" i="21" s="1"/>
  <c r="AL196" i="21" s="1"/>
  <c r="AL197" i="21" s="1"/>
  <c r="AL198" i="21" s="1"/>
  <c r="AL199" i="21" s="1"/>
  <c r="AL200" i="21" s="1"/>
  <c r="AL201" i="21" s="1"/>
  <c r="AL202" i="21" s="1"/>
  <c r="AL203" i="21" s="1"/>
  <c r="AL204" i="21" s="1"/>
  <c r="AL205" i="21" s="1"/>
  <c r="AL206" i="21" s="1"/>
  <c r="AL207" i="21" s="1"/>
  <c r="AL208" i="21" s="1"/>
  <c r="AL209" i="21" s="1"/>
  <c r="AL210" i="21" s="1"/>
  <c r="AL211" i="21" s="1"/>
  <c r="AL212" i="21" s="1"/>
  <c r="AL213" i="21" s="1"/>
  <c r="AL214" i="21" s="1"/>
  <c r="AL215" i="21" s="1"/>
  <c r="K224" i="21" s="1"/>
  <c r="K79" i="52"/>
  <c r="K87" i="52"/>
  <c r="K91" i="52"/>
  <c r="K90" i="52"/>
  <c r="K82" i="52"/>
  <c r="K93" i="52"/>
  <c r="K86" i="52"/>
  <c r="K89" i="52"/>
  <c r="K81" i="52"/>
  <c r="K80" i="52"/>
  <c r="K84" i="52"/>
  <c r="K88" i="52"/>
  <c r="K92" i="52"/>
  <c r="K83" i="52"/>
  <c r="K85" i="52"/>
  <c r="ER24" i="34"/>
  <c r="EQ25" i="34"/>
  <c r="CC24" i="34"/>
  <c r="CD23" i="34"/>
  <c r="HA27" i="34"/>
  <c r="HB26" i="34"/>
  <c r="HJ29" i="34"/>
  <c r="HI30" i="34"/>
  <c r="EO34" i="34"/>
  <c r="EP33" i="34"/>
  <c r="L6" i="42"/>
  <c r="J80" i="42"/>
  <c r="J94" i="42" s="1"/>
  <c r="L58" i="49"/>
  <c r="AH19" i="34"/>
  <c r="AG20" i="34"/>
  <c r="EA23" i="34"/>
  <c r="EB22" i="34"/>
  <c r="FQ23" i="34"/>
  <c r="FR22" i="34"/>
  <c r="DI23" i="34"/>
  <c r="DJ22" i="34"/>
  <c r="FU23" i="34"/>
  <c r="FV22" i="34"/>
  <c r="J84" i="41"/>
  <c r="C21" i="35"/>
  <c r="L21" i="35" s="1"/>
  <c r="E42" i="46" a="1"/>
  <c r="E42" i="46" s="1"/>
  <c r="F42" i="46" s="1"/>
  <c r="E42" i="51" a="1"/>
  <c r="E42" i="51" s="1"/>
  <c r="F42" i="51" s="1"/>
  <c r="E42" i="42" a="1"/>
  <c r="E42" i="42" s="1"/>
  <c r="F42" i="42" s="1"/>
  <c r="E42" i="47" a="1"/>
  <c r="E42" i="47" s="1"/>
  <c r="F42" i="47" s="1"/>
  <c r="E42" i="52" a="1"/>
  <c r="E42" i="52" s="1"/>
  <c r="F42" i="52" s="1"/>
  <c r="E42" i="43" a="1"/>
  <c r="E42" i="43" s="1"/>
  <c r="F42" i="43" s="1"/>
  <c r="E42" i="48" a="1"/>
  <c r="E42" i="48" s="1"/>
  <c r="F42" i="48" s="1"/>
  <c r="E42" i="44" a="1"/>
  <c r="E42" i="44" s="1"/>
  <c r="F42" i="44" s="1"/>
  <c r="E42" i="45" a="1"/>
  <c r="E42" i="45" s="1"/>
  <c r="F42" i="45" s="1"/>
  <c r="E42" i="49" a="1"/>
  <c r="E42" i="49" s="1"/>
  <c r="F42" i="49" s="1"/>
  <c r="E42" i="50" a="1"/>
  <c r="E42" i="50" s="1"/>
  <c r="F42" i="50" s="1"/>
  <c r="EK24" i="34"/>
  <c r="EL23" i="34"/>
  <c r="EJ25" i="34"/>
  <c r="EI26" i="34"/>
  <c r="CW25" i="34"/>
  <c r="CX24" i="34"/>
  <c r="L67" i="9"/>
  <c r="J79" i="46"/>
  <c r="J94" i="46" s="1"/>
  <c r="L26" i="44"/>
  <c r="L13" i="46"/>
  <c r="CR20" i="34"/>
  <c r="CQ21" i="34"/>
  <c r="CO23" i="34"/>
  <c r="CP22" i="34"/>
  <c r="AU22" i="34"/>
  <c r="AV21" i="34"/>
  <c r="F37" i="41"/>
  <c r="FI25" i="34"/>
  <c r="FJ24" i="34"/>
  <c r="DV24" i="34"/>
  <c r="DU25" i="34"/>
  <c r="L7" i="41"/>
  <c r="GK24" i="34"/>
  <c r="GL23" i="34"/>
  <c r="AE34" i="34"/>
  <c r="AF33" i="34"/>
  <c r="AN34" i="34"/>
  <c r="AM35" i="34"/>
  <c r="GT35" i="34"/>
  <c r="GS36" i="34"/>
  <c r="GG21" i="34"/>
  <c r="GH20" i="34"/>
  <c r="G70" i="17"/>
  <c r="J94" i="50"/>
  <c r="F49" i="44"/>
  <c r="F67" i="45"/>
  <c r="F4" i="46"/>
  <c r="BG23" i="34"/>
  <c r="BH22" i="34"/>
  <c r="BP19" i="34"/>
  <c r="BO20" i="34"/>
  <c r="EC24" i="34"/>
  <c r="ED23" i="34"/>
  <c r="AC15" i="38"/>
  <c r="AC14" i="38"/>
  <c r="D12" i="38" s="1"/>
  <c r="C52" i="53"/>
  <c r="CH24" i="34"/>
  <c r="CG25" i="34"/>
  <c r="F2" i="46"/>
  <c r="U15" i="20"/>
  <c r="I13"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H20" i="20"/>
  <c r="EF35" i="34"/>
  <c r="EE36" i="34"/>
  <c r="DM23" i="34"/>
  <c r="DN22" i="34"/>
  <c r="CF32" i="34"/>
  <c r="CE33" i="34"/>
  <c r="F49" i="43"/>
  <c r="J89" i="43"/>
  <c r="J94" i="43" s="1"/>
  <c r="W20" i="34"/>
  <c r="X19" i="34"/>
  <c r="GA22" i="34"/>
  <c r="GB21" i="34"/>
  <c r="K68" i="9"/>
  <c r="FF20" i="34"/>
  <c r="FE21" i="34"/>
  <c r="CS23" i="34"/>
  <c r="CT22" i="34"/>
  <c r="GW22" i="34"/>
  <c r="GX21" i="34"/>
  <c r="DY23" i="34"/>
  <c r="DZ22" i="34"/>
  <c r="FO25" i="34"/>
  <c r="FP24" i="34"/>
  <c r="DC23" i="34"/>
  <c r="DD22" i="34"/>
  <c r="AC21" i="34"/>
  <c r="AD20" i="34"/>
  <c r="H25" i="40"/>
  <c r="K25" i="39" s="1"/>
  <c r="J25" i="39"/>
  <c r="F73" i="7"/>
  <c r="K92" i="51"/>
  <c r="K80" i="51"/>
  <c r="K84" i="51"/>
  <c r="K93" i="51"/>
  <c r="K88" i="51"/>
  <c r="K81" i="51"/>
  <c r="K85" i="51"/>
  <c r="K83" i="51"/>
  <c r="K89" i="51"/>
  <c r="K79" i="51"/>
  <c r="K87" i="51"/>
  <c r="K86" i="51"/>
  <c r="K90" i="51"/>
  <c r="K91" i="51"/>
  <c r="K82" i="51"/>
  <c r="HH28" i="34"/>
  <c r="HG29" i="34"/>
  <c r="GJ32" i="34"/>
  <c r="GI33" i="34"/>
  <c r="GN36" i="34"/>
  <c r="GM37" i="34"/>
  <c r="G43" i="15"/>
  <c r="G70" i="15" s="1"/>
  <c r="F8" i="48"/>
  <c r="BY21" i="34"/>
  <c r="BZ20" i="34"/>
  <c r="DW25" i="34"/>
  <c r="DX24" i="34"/>
  <c r="FC23" i="34"/>
  <c r="FD22" i="34"/>
  <c r="EY25" i="34"/>
  <c r="EZ24" i="34"/>
  <c r="AK28" i="34"/>
  <c r="AL27" i="34"/>
  <c r="BM30" i="34"/>
  <c r="BN29" i="34"/>
  <c r="CK23" i="34"/>
  <c r="CL22" i="34"/>
  <c r="J28" i="39"/>
  <c r="H28" i="40"/>
  <c r="K28" i="39" s="1"/>
  <c r="L43" i="15"/>
  <c r="G70" i="13"/>
  <c r="G43" i="11"/>
  <c r="K84" i="48"/>
  <c r="K83" i="48"/>
  <c r="K82" i="48"/>
  <c r="K86" i="48"/>
  <c r="K80" i="48"/>
  <c r="K88" i="48"/>
  <c r="K87" i="48"/>
  <c r="K89" i="48"/>
  <c r="K93" i="48"/>
  <c r="K90" i="48"/>
  <c r="K92" i="48"/>
  <c r="K79" i="48"/>
  <c r="K91" i="48"/>
  <c r="K81" i="48"/>
  <c r="K85" i="48"/>
  <c r="L61" i="43"/>
  <c r="BE20" i="34"/>
  <c r="BF19" i="34"/>
  <c r="GE23" i="34"/>
  <c r="GF22" i="34"/>
  <c r="AI23" i="34"/>
  <c r="AJ22" i="34"/>
  <c r="CU22" i="34"/>
  <c r="CV21" i="34"/>
  <c r="DO22" i="34"/>
  <c r="DP21" i="34"/>
  <c r="FW25" i="34"/>
  <c r="FX24" i="34"/>
  <c r="AF19" i="21"/>
  <c r="AF20" i="21" s="1"/>
  <c r="AF21" i="21" s="1"/>
  <c r="AF22" i="21" s="1"/>
  <c r="AF23" i="21" s="1"/>
  <c r="AF24" i="21" s="1"/>
  <c r="AF25" i="21" s="1"/>
  <c r="AF26" i="21" s="1"/>
  <c r="AF27" i="21" s="1"/>
  <c r="AF28" i="21" s="1"/>
  <c r="AF29" i="21" s="1"/>
  <c r="AF30" i="21" s="1"/>
  <c r="AF31" i="21" s="1"/>
  <c r="AF32" i="21" s="1"/>
  <c r="AF33" i="21" s="1"/>
  <c r="AF34" i="21" s="1"/>
  <c r="AF35" i="21" s="1"/>
  <c r="AF36" i="21" s="1"/>
  <c r="AF37" i="21" s="1"/>
  <c r="AF38" i="21" s="1"/>
  <c r="AF39" i="21" s="1"/>
  <c r="AF40" i="21" s="1"/>
  <c r="AF41" i="21" s="1"/>
  <c r="AF42" i="21" s="1"/>
  <c r="AF43" i="21" s="1"/>
  <c r="AF44" i="21" s="1"/>
  <c r="AF45" i="21" s="1"/>
  <c r="AF46" i="21" s="1"/>
  <c r="AF47" i="21" s="1"/>
  <c r="AF48" i="21" s="1"/>
  <c r="AF49" i="21" s="1"/>
  <c r="AF50" i="21" s="1"/>
  <c r="AF51" i="21" s="1"/>
  <c r="AF52" i="21" s="1"/>
  <c r="AF53" i="21" s="1"/>
  <c r="AF54" i="21" s="1"/>
  <c r="AF55" i="21" s="1"/>
  <c r="AF56" i="21" s="1"/>
  <c r="AF57" i="21" s="1"/>
  <c r="AF58" i="21" s="1"/>
  <c r="AF59" i="21" s="1"/>
  <c r="AF60" i="21" s="1"/>
  <c r="AF61" i="21" s="1"/>
  <c r="AF62" i="21" s="1"/>
  <c r="AF63" i="21" s="1"/>
  <c r="AF64" i="21" s="1"/>
  <c r="AF65" i="21" s="1"/>
  <c r="AF66" i="21" s="1"/>
  <c r="AF67" i="21" s="1"/>
  <c r="AF68" i="21" s="1"/>
  <c r="AF69" i="21" s="1"/>
  <c r="AF70" i="21" s="1"/>
  <c r="AF71" i="21" s="1"/>
  <c r="AF72" i="21" s="1"/>
  <c r="AF73" i="21" s="1"/>
  <c r="AF74" i="21" s="1"/>
  <c r="AF75" i="21" s="1"/>
  <c r="AF76" i="21" s="1"/>
  <c r="AF77" i="21" s="1"/>
  <c r="AF78" i="21" s="1"/>
  <c r="AF79" i="21" s="1"/>
  <c r="AF80" i="21" s="1"/>
  <c r="AF81" i="21" s="1"/>
  <c r="AF82" i="21" s="1"/>
  <c r="AF83" i="21" s="1"/>
  <c r="AF84" i="21" s="1"/>
  <c r="AF85" i="21" s="1"/>
  <c r="AF86" i="21" s="1"/>
  <c r="AF87" i="21" s="1"/>
  <c r="AF88" i="21" s="1"/>
  <c r="AF89" i="21" s="1"/>
  <c r="AF90" i="21" s="1"/>
  <c r="AF91" i="21" s="1"/>
  <c r="AF92" i="21" s="1"/>
  <c r="AF93" i="21" s="1"/>
  <c r="AF94" i="21" s="1"/>
  <c r="AF95" i="21" s="1"/>
  <c r="AF96" i="21" s="1"/>
  <c r="AF97" i="21" s="1"/>
  <c r="AF98" i="21" s="1"/>
  <c r="AF99" i="21" s="1"/>
  <c r="AF100" i="21" s="1"/>
  <c r="AF101" i="21" s="1"/>
  <c r="AF102" i="21" s="1"/>
  <c r="AF103" i="21" s="1"/>
  <c r="AF104" i="21" s="1"/>
  <c r="AF105" i="21" s="1"/>
  <c r="AF106" i="21" s="1"/>
  <c r="AF107" i="21" s="1"/>
  <c r="AF108" i="21" s="1"/>
  <c r="AF109" i="21" s="1"/>
  <c r="AF110" i="21" s="1"/>
  <c r="AF111" i="21" s="1"/>
  <c r="AF112" i="21" s="1"/>
  <c r="AF113" i="21" s="1"/>
  <c r="AF114" i="21" s="1"/>
  <c r="AF115" i="21" s="1"/>
  <c r="AF116" i="21" s="1"/>
  <c r="AF117" i="21" s="1"/>
  <c r="AF118" i="21" s="1"/>
  <c r="AF119" i="21" s="1"/>
  <c r="AF120" i="21" s="1"/>
  <c r="AF121" i="21" s="1"/>
  <c r="AF122" i="21" s="1"/>
  <c r="AF123" i="21" s="1"/>
  <c r="AF124" i="21" s="1"/>
  <c r="AF125" i="21" s="1"/>
  <c r="AF126" i="21" s="1"/>
  <c r="AF127" i="21" s="1"/>
  <c r="AF128" i="21" s="1"/>
  <c r="AF129" i="21" s="1"/>
  <c r="AF130" i="21" s="1"/>
  <c r="AF131" i="21" s="1"/>
  <c r="AF132" i="21" s="1"/>
  <c r="AF133" i="21" s="1"/>
  <c r="AF134" i="21" s="1"/>
  <c r="AF135" i="21" s="1"/>
  <c r="AF136" i="21" s="1"/>
  <c r="AF137" i="21" s="1"/>
  <c r="AF138" i="21" s="1"/>
  <c r="AF139" i="21" s="1"/>
  <c r="AF140" i="21" s="1"/>
  <c r="AF141" i="21" s="1"/>
  <c r="AF142" i="21" s="1"/>
  <c r="AF143" i="21" s="1"/>
  <c r="AF144" i="21" s="1"/>
  <c r="AF145" i="21" s="1"/>
  <c r="AF146" i="21" s="1"/>
  <c r="AF147" i="21" s="1"/>
  <c r="AF148" i="21" s="1"/>
  <c r="AF149" i="21" s="1"/>
  <c r="AF150" i="21" s="1"/>
  <c r="AF151" i="21" s="1"/>
  <c r="AF152" i="21" s="1"/>
  <c r="AF153" i="21" s="1"/>
  <c r="AF154" i="21" s="1"/>
  <c r="AF155" i="21" s="1"/>
  <c r="AF156" i="21" s="1"/>
  <c r="AF157" i="21" s="1"/>
  <c r="AF158" i="21" s="1"/>
  <c r="AF159" i="21" s="1"/>
  <c r="AF160" i="21" s="1"/>
  <c r="AF161" i="21" s="1"/>
  <c r="AF162" i="21" s="1"/>
  <c r="AF163" i="21" s="1"/>
  <c r="AF164" i="21" s="1"/>
  <c r="AF165" i="21" s="1"/>
  <c r="AF166" i="21" s="1"/>
  <c r="AF167" i="21" s="1"/>
  <c r="AF168" i="21" s="1"/>
  <c r="AF169" i="21" s="1"/>
  <c r="AF170" i="21" s="1"/>
  <c r="AF171" i="21" s="1"/>
  <c r="AF172" i="21" s="1"/>
  <c r="AF173" i="21" s="1"/>
  <c r="AF174" i="21" s="1"/>
  <c r="AF175" i="21" s="1"/>
  <c r="AF176" i="21" s="1"/>
  <c r="AF177" i="21" s="1"/>
  <c r="AF178" i="21" s="1"/>
  <c r="AF179" i="21" s="1"/>
  <c r="AF180" i="21" s="1"/>
  <c r="AF181" i="21" s="1"/>
  <c r="AF182" i="21" s="1"/>
  <c r="AF183" i="21" s="1"/>
  <c r="AF184" i="21" s="1"/>
  <c r="AF185" i="21" s="1"/>
  <c r="AF186" i="21" s="1"/>
  <c r="AF187" i="21" s="1"/>
  <c r="AF188" i="21" s="1"/>
  <c r="AF189" i="21" s="1"/>
  <c r="AF190" i="21" s="1"/>
  <c r="AF191" i="21" s="1"/>
  <c r="AF192" i="21" s="1"/>
  <c r="AF193" i="21" s="1"/>
  <c r="AF194" i="21" s="1"/>
  <c r="AF195" i="21" s="1"/>
  <c r="AF196" i="21" s="1"/>
  <c r="AF197" i="21" s="1"/>
  <c r="AF198" i="21" s="1"/>
  <c r="AF199" i="21" s="1"/>
  <c r="AF200" i="21" s="1"/>
  <c r="AF201" i="21" s="1"/>
  <c r="AF202" i="21" s="1"/>
  <c r="AF203" i="21" s="1"/>
  <c r="AF204" i="21" s="1"/>
  <c r="AF205" i="21" s="1"/>
  <c r="AF206" i="21" s="1"/>
  <c r="AF207" i="21" s="1"/>
  <c r="AF208" i="21" s="1"/>
  <c r="AF209" i="21" s="1"/>
  <c r="AF210" i="21" s="1"/>
  <c r="AF211" i="21" s="1"/>
  <c r="AF212" i="21" s="1"/>
  <c r="AF213" i="21" s="1"/>
  <c r="AF214" i="21" s="1"/>
  <c r="AF215" i="21" s="1"/>
  <c r="K221" i="21" s="1"/>
  <c r="DQ23" i="34"/>
  <c r="DR22" i="34"/>
  <c r="GU23" i="34"/>
  <c r="GV22" i="34"/>
  <c r="HF29" i="34"/>
  <c r="HE30" i="34"/>
  <c r="CJ26" i="34"/>
  <c r="CI27" i="34"/>
  <c r="GR32" i="34"/>
  <c r="GQ33" i="34"/>
  <c r="AW33" i="34"/>
  <c r="AX32" i="34"/>
  <c r="J8" i="22"/>
  <c r="L223" i="21"/>
  <c r="FY23" i="34"/>
  <c r="FZ22" i="34"/>
  <c r="G43" i="18"/>
  <c r="G70" i="18" s="1"/>
  <c r="F40" i="45"/>
  <c r="J87" i="45"/>
  <c r="J94" i="45" s="1"/>
  <c r="L40" i="47"/>
  <c r="DG21" i="34"/>
  <c r="DH20" i="34"/>
  <c r="DS23" i="34"/>
  <c r="DT22" i="34"/>
  <c r="DE23" i="34"/>
  <c r="DF22" i="34"/>
  <c r="BH20" i="40"/>
  <c r="G20" i="40"/>
  <c r="FT27" i="34"/>
  <c r="FS28" i="34"/>
  <c r="EN23" i="34"/>
  <c r="EM24" i="34"/>
  <c r="AO34" i="34"/>
  <c r="AP33" i="34"/>
  <c r="V16" i="33"/>
  <c r="G24" i="33"/>
  <c r="EU24" i="34"/>
  <c r="EV23" i="34"/>
  <c r="G67" i="11"/>
  <c r="L43" i="11"/>
  <c r="G67" i="14"/>
  <c r="L40" i="49"/>
  <c r="BQ23" i="34"/>
  <c r="BR22" i="34"/>
  <c r="BK21" i="34"/>
  <c r="BL20" i="34"/>
  <c r="J80" i="41"/>
  <c r="J94" i="41" s="1"/>
  <c r="BW23" i="34"/>
  <c r="BX22" i="34"/>
  <c r="DK23" i="34"/>
  <c r="DL22" i="34"/>
  <c r="DA24" i="34"/>
  <c r="DB23" i="34"/>
  <c r="BU24" i="34"/>
  <c r="BV23" i="34"/>
  <c r="L42" i="41"/>
  <c r="EG23" i="34"/>
  <c r="EH22" i="34"/>
  <c r="BI29" i="34"/>
  <c r="BJ28" i="34"/>
  <c r="CM27" i="34"/>
  <c r="CN26" i="34"/>
  <c r="HD39" i="34"/>
  <c r="HC40" i="34"/>
  <c r="BD41" i="34"/>
  <c r="BC42" i="34"/>
  <c r="EW20" i="34"/>
  <c r="EX19" i="34"/>
  <c r="GC23" i="34"/>
  <c r="GD22" i="34"/>
  <c r="L43" i="18"/>
  <c r="K92" i="47"/>
  <c r="K90" i="47"/>
  <c r="K91" i="47"/>
  <c r="K85" i="47"/>
  <c r="K81" i="47"/>
  <c r="K80" i="47"/>
  <c r="K84" i="47"/>
  <c r="K83" i="47"/>
  <c r="K88" i="47"/>
  <c r="K79" i="47"/>
  <c r="K87" i="47"/>
  <c r="K82" i="47"/>
  <c r="K86" i="47"/>
  <c r="K93" i="47"/>
  <c r="K89" i="47"/>
  <c r="L4" i="50"/>
  <c r="FK23" i="34"/>
  <c r="FL22" i="34"/>
  <c r="CY21" i="34"/>
  <c r="CZ20" i="34"/>
  <c r="Y23" i="34"/>
  <c r="Z22" i="34"/>
  <c r="ES25" i="34"/>
  <c r="ET24" i="34"/>
  <c r="AQ21" i="34"/>
  <c r="AR20" i="34"/>
  <c r="FN31" i="34"/>
  <c r="FM32" i="34"/>
  <c r="AZ25" i="34"/>
  <c r="AY26" i="34"/>
  <c r="GO23" i="34"/>
  <c r="GP22" i="34"/>
  <c r="J219" i="22"/>
  <c r="C5" i="8"/>
  <c r="L44" i="44"/>
  <c r="J88" i="44"/>
  <c r="J94" i="44" s="1"/>
  <c r="AN58" i="21"/>
  <c r="AN59" i="21" s="1"/>
  <c r="AN60" i="21" s="1"/>
  <c r="AN61" i="21" s="1"/>
  <c r="AN62" i="21" s="1"/>
  <c r="AN63" i="21" s="1"/>
  <c r="AN64" i="21" s="1"/>
  <c r="AN65" i="21" s="1"/>
  <c r="AN66" i="21" s="1"/>
  <c r="AN67" i="21" s="1"/>
  <c r="AN68" i="21" s="1"/>
  <c r="AN69" i="21" s="1"/>
  <c r="AN70" i="21" s="1"/>
  <c r="AN71" i="21" s="1"/>
  <c r="AN72" i="21" s="1"/>
  <c r="AN73" i="21" s="1"/>
  <c r="AN74" i="21" s="1"/>
  <c r="AN75" i="21" s="1"/>
  <c r="AN76" i="21" s="1"/>
  <c r="AN77" i="21" s="1"/>
  <c r="AN78" i="21" s="1"/>
  <c r="AN79" i="21" s="1"/>
  <c r="AN80" i="21" s="1"/>
  <c r="AN81" i="21" s="1"/>
  <c r="AN82" i="21" s="1"/>
  <c r="AN83" i="21" s="1"/>
  <c r="AN84" i="21" s="1"/>
  <c r="AN85" i="21" s="1"/>
  <c r="AN86" i="21" s="1"/>
  <c r="AN87" i="21" s="1"/>
  <c r="AN88" i="21" s="1"/>
  <c r="AN89" i="21" s="1"/>
  <c r="AN90" i="21" s="1"/>
  <c r="AN91" i="21" s="1"/>
  <c r="AN92" i="21" s="1"/>
  <c r="AN93" i="21" s="1"/>
  <c r="AN94" i="21" s="1"/>
  <c r="AN95" i="21" s="1"/>
  <c r="AN96" i="21" s="1"/>
  <c r="AN97" i="21" s="1"/>
  <c r="AN98" i="21" s="1"/>
  <c r="AN99" i="21" s="1"/>
  <c r="AN100" i="21" s="1"/>
  <c r="AN101" i="21" s="1"/>
  <c r="AN102" i="21" s="1"/>
  <c r="AN103" i="21" s="1"/>
  <c r="AN104" i="21" s="1"/>
  <c r="AN105" i="21" s="1"/>
  <c r="AN106" i="21" s="1"/>
  <c r="AN107" i="21" s="1"/>
  <c r="AN108" i="21" s="1"/>
  <c r="AN109" i="21" s="1"/>
  <c r="AN110" i="21" s="1"/>
  <c r="AN111" i="21" s="1"/>
  <c r="AN112" i="21" s="1"/>
  <c r="AN113" i="21" s="1"/>
  <c r="AN114" i="21" s="1"/>
  <c r="AN115" i="21" s="1"/>
  <c r="AN116" i="21" s="1"/>
  <c r="AN117" i="21" s="1"/>
  <c r="AN118" i="21" s="1"/>
  <c r="AN119" i="21" s="1"/>
  <c r="AN120" i="21" s="1"/>
  <c r="AN121" i="21" s="1"/>
  <c r="AN122" i="21" s="1"/>
  <c r="AN123" i="21" s="1"/>
  <c r="AN124" i="21" s="1"/>
  <c r="AN125" i="21" s="1"/>
  <c r="AN126" i="21" s="1"/>
  <c r="AN127" i="21" s="1"/>
  <c r="AN128" i="21" s="1"/>
  <c r="AN129" i="21" s="1"/>
  <c r="AN130" i="21" s="1"/>
  <c r="AN131" i="21" s="1"/>
  <c r="AN132" i="21" s="1"/>
  <c r="AN133" i="21" s="1"/>
  <c r="AN134" i="21" s="1"/>
  <c r="AN135" i="21" s="1"/>
  <c r="AN136" i="21" s="1"/>
  <c r="AN137" i="21" s="1"/>
  <c r="AN138" i="21" s="1"/>
  <c r="AN139" i="21" s="1"/>
  <c r="AN140" i="21" s="1"/>
  <c r="AN141" i="21" s="1"/>
  <c r="AN142" i="21" s="1"/>
  <c r="AN143" i="21" s="1"/>
  <c r="AN144" i="21" s="1"/>
  <c r="AN145" i="21" s="1"/>
  <c r="AN146" i="21" s="1"/>
  <c r="AN147" i="21" s="1"/>
  <c r="AN148" i="21" s="1"/>
  <c r="AN149" i="21" s="1"/>
  <c r="AN150" i="21" s="1"/>
  <c r="AN151" i="21" s="1"/>
  <c r="AN152" i="21" s="1"/>
  <c r="AN153" i="21" s="1"/>
  <c r="AN154" i="21" s="1"/>
  <c r="AN155" i="21" s="1"/>
  <c r="AN156" i="21" s="1"/>
  <c r="AN157" i="21" s="1"/>
  <c r="AN158" i="21" s="1"/>
  <c r="AN159" i="21" s="1"/>
  <c r="AN160" i="21" s="1"/>
  <c r="AN161" i="21" s="1"/>
  <c r="AN162" i="21" s="1"/>
  <c r="AN163" i="21" s="1"/>
  <c r="AN164" i="21" s="1"/>
  <c r="AN165" i="21" s="1"/>
  <c r="AN166" i="21" s="1"/>
  <c r="AN167" i="21" s="1"/>
  <c r="AN168" i="21" s="1"/>
  <c r="AN169" i="21" s="1"/>
  <c r="AN170" i="21" s="1"/>
  <c r="AN171" i="21" s="1"/>
  <c r="AN172" i="21" s="1"/>
  <c r="AN173" i="21" s="1"/>
  <c r="AN174" i="21" s="1"/>
  <c r="AN175" i="21" s="1"/>
  <c r="AN176" i="21" s="1"/>
  <c r="AN177" i="21" s="1"/>
  <c r="AN178" i="21" s="1"/>
  <c r="AN179" i="21" s="1"/>
  <c r="AN180" i="21" s="1"/>
  <c r="AN181" i="21" s="1"/>
  <c r="AN182" i="21" s="1"/>
  <c r="AN183" i="21" s="1"/>
  <c r="AN184" i="21" s="1"/>
  <c r="AN185" i="21" s="1"/>
  <c r="AN186" i="21" s="1"/>
  <c r="AN187" i="21" s="1"/>
  <c r="AN188" i="21" s="1"/>
  <c r="AN189" i="21" s="1"/>
  <c r="AN190" i="21" s="1"/>
  <c r="AN191" i="21" s="1"/>
  <c r="AN192" i="21" s="1"/>
  <c r="AN193" i="21" s="1"/>
  <c r="AN194" i="21" s="1"/>
  <c r="AN195" i="21" s="1"/>
  <c r="AN196" i="21" s="1"/>
  <c r="AN197" i="21" s="1"/>
  <c r="AN198" i="21" s="1"/>
  <c r="AN199" i="21" s="1"/>
  <c r="AN200" i="21" s="1"/>
  <c r="AN201" i="21" s="1"/>
  <c r="AN202" i="21" s="1"/>
  <c r="AN203" i="21" s="1"/>
  <c r="AN204" i="21" s="1"/>
  <c r="AN205" i="21" s="1"/>
  <c r="AN206" i="21" s="1"/>
  <c r="AN207" i="21" s="1"/>
  <c r="AN208" i="21" s="1"/>
  <c r="AN209" i="21" s="1"/>
  <c r="AN210" i="21" s="1"/>
  <c r="AN211" i="21" s="1"/>
  <c r="AN212" i="21" s="1"/>
  <c r="AN213" i="21" s="1"/>
  <c r="AN214" i="21" s="1"/>
  <c r="AN215" i="21" s="1"/>
  <c r="K225" i="21" s="1"/>
  <c r="AA25" i="34"/>
  <c r="AB24" i="34"/>
  <c r="G43" i="14"/>
  <c r="G70" i="14" s="1"/>
  <c r="F7" i="47"/>
  <c r="F58" i="49"/>
  <c r="AD19" i="21"/>
  <c r="AD20" i="21" s="1"/>
  <c r="AD21" i="21" s="1"/>
  <c r="AD22" i="21" s="1"/>
  <c r="AD23" i="21" s="1"/>
  <c r="AD24" i="21" s="1"/>
  <c r="AD25" i="21" s="1"/>
  <c r="AD26" i="21" s="1"/>
  <c r="AD27" i="21" s="1"/>
  <c r="AD28" i="21" s="1"/>
  <c r="AD29" i="21" s="1"/>
  <c r="AD30" i="21" s="1"/>
  <c r="AD31" i="21" s="1"/>
  <c r="AD32" i="21" s="1"/>
  <c r="AD33" i="21" s="1"/>
  <c r="AD34" i="21" s="1"/>
  <c r="AD35" i="21" s="1"/>
  <c r="AD36" i="21" s="1"/>
  <c r="AD37" i="21" s="1"/>
  <c r="AD38" i="21" s="1"/>
  <c r="AD39" i="21" s="1"/>
  <c r="AD40" i="21" s="1"/>
  <c r="AD41" i="21" s="1"/>
  <c r="AD42" i="21" s="1"/>
  <c r="AD43" i="21" s="1"/>
  <c r="AD44" i="21" s="1"/>
  <c r="AD45" i="21" s="1"/>
  <c r="AD46" i="21" s="1"/>
  <c r="AD47" i="21" s="1"/>
  <c r="AD48" i="21" s="1"/>
  <c r="AD49" i="21" s="1"/>
  <c r="AD50" i="21" s="1"/>
  <c r="AD51" i="21" s="1"/>
  <c r="AD52" i="21" s="1"/>
  <c r="AD53" i="21" s="1"/>
  <c r="AD54" i="21" s="1"/>
  <c r="AD55" i="21" s="1"/>
  <c r="AD56" i="21" s="1"/>
  <c r="AD57" i="21" s="1"/>
  <c r="AD58" i="21" s="1"/>
  <c r="AD59" i="21" s="1"/>
  <c r="AD60" i="21" s="1"/>
  <c r="AD61" i="21" s="1"/>
  <c r="AD62" i="21" s="1"/>
  <c r="AD63" i="21" s="1"/>
  <c r="AD64" i="21" s="1"/>
  <c r="AD65" i="21" s="1"/>
  <c r="AD66" i="21" s="1"/>
  <c r="AD67" i="21" s="1"/>
  <c r="AD68" i="21" s="1"/>
  <c r="AD69" i="21" s="1"/>
  <c r="AD70" i="21" s="1"/>
  <c r="AD71" i="21" s="1"/>
  <c r="AD72" i="21" s="1"/>
  <c r="AD73" i="21" s="1"/>
  <c r="AD74" i="21" s="1"/>
  <c r="AD75" i="21" s="1"/>
  <c r="AD76" i="21" s="1"/>
  <c r="AD77" i="21" s="1"/>
  <c r="AD78" i="21" s="1"/>
  <c r="AD79" i="21" s="1"/>
  <c r="AD80" i="21" s="1"/>
  <c r="AD81" i="21" s="1"/>
  <c r="AD82" i="21" s="1"/>
  <c r="AD83" i="21" s="1"/>
  <c r="AD84" i="21" s="1"/>
  <c r="AD85" i="21" s="1"/>
  <c r="AD86" i="21" s="1"/>
  <c r="AD87" i="21" s="1"/>
  <c r="AD88" i="21" s="1"/>
  <c r="AD89" i="21" s="1"/>
  <c r="AD90" i="21" s="1"/>
  <c r="AD91" i="21" s="1"/>
  <c r="AD92" i="21" s="1"/>
  <c r="AD93" i="21" s="1"/>
  <c r="AD94" i="21" s="1"/>
  <c r="AD95" i="21" s="1"/>
  <c r="AD96" i="21" s="1"/>
  <c r="AD97" i="21" s="1"/>
  <c r="AD98" i="21" s="1"/>
  <c r="AD99" i="21" s="1"/>
  <c r="AD100" i="21" s="1"/>
  <c r="AD101" i="21" s="1"/>
  <c r="AD102" i="21" s="1"/>
  <c r="AD103" i="21" s="1"/>
  <c r="AD104" i="21" s="1"/>
  <c r="AD105" i="21" s="1"/>
  <c r="AD106" i="21" s="1"/>
  <c r="AD107" i="21" s="1"/>
  <c r="AD108" i="21" s="1"/>
  <c r="AD109" i="21" s="1"/>
  <c r="AD110" i="21" s="1"/>
  <c r="AD111" i="21" s="1"/>
  <c r="AD112" i="21" s="1"/>
  <c r="AD113" i="21" s="1"/>
  <c r="AD114" i="21" s="1"/>
  <c r="AD115" i="21" s="1"/>
  <c r="AD116" i="21" s="1"/>
  <c r="AD117" i="21" s="1"/>
  <c r="AD118" i="21" s="1"/>
  <c r="AD119" i="21" s="1"/>
  <c r="AD120" i="21" s="1"/>
  <c r="AD121" i="21" s="1"/>
  <c r="AD122" i="21" s="1"/>
  <c r="AD123" i="21" s="1"/>
  <c r="AD124" i="21" s="1"/>
  <c r="AD125" i="21" s="1"/>
  <c r="AD126" i="21" s="1"/>
  <c r="AD127" i="21" s="1"/>
  <c r="AD128" i="21" s="1"/>
  <c r="AD129" i="21" s="1"/>
  <c r="AD130" i="21" s="1"/>
  <c r="AD131" i="21" s="1"/>
  <c r="AD132" i="21" s="1"/>
  <c r="AD133" i="21" s="1"/>
  <c r="AD134" i="21" s="1"/>
  <c r="AD135" i="21" s="1"/>
  <c r="AD136" i="21" s="1"/>
  <c r="AD137" i="21" s="1"/>
  <c r="AD138" i="21" s="1"/>
  <c r="AD139" i="21" s="1"/>
  <c r="AD140" i="21" s="1"/>
  <c r="AD141" i="21" s="1"/>
  <c r="AD142" i="21" s="1"/>
  <c r="AD143" i="21" s="1"/>
  <c r="AD144" i="21" s="1"/>
  <c r="AD145" i="21" s="1"/>
  <c r="AD146" i="21" s="1"/>
  <c r="AD147" i="21" s="1"/>
  <c r="AD148" i="21" s="1"/>
  <c r="AD149" i="21" s="1"/>
  <c r="AD150" i="21" s="1"/>
  <c r="AD151" i="21" s="1"/>
  <c r="AD152" i="21" s="1"/>
  <c r="AD153" i="21" s="1"/>
  <c r="AD154" i="21" s="1"/>
  <c r="AD155" i="21" s="1"/>
  <c r="AD156" i="21" s="1"/>
  <c r="AD157" i="21" s="1"/>
  <c r="AD158" i="21" s="1"/>
  <c r="AD159" i="21" s="1"/>
  <c r="AD160" i="21" s="1"/>
  <c r="AD161" i="21" s="1"/>
  <c r="AD162" i="21" s="1"/>
  <c r="AD163" i="21" s="1"/>
  <c r="AD164" i="21" s="1"/>
  <c r="AD165" i="21" s="1"/>
  <c r="AD166" i="21" s="1"/>
  <c r="AD167" i="21" s="1"/>
  <c r="AD168" i="21" s="1"/>
  <c r="AD169" i="21" s="1"/>
  <c r="AD170" i="21" s="1"/>
  <c r="AD171" i="21" s="1"/>
  <c r="AD172" i="21" s="1"/>
  <c r="AD173" i="21" s="1"/>
  <c r="AD174" i="21" s="1"/>
  <c r="AD175" i="21" s="1"/>
  <c r="AD176" i="21" s="1"/>
  <c r="AD177" i="21" s="1"/>
  <c r="AD178" i="21" s="1"/>
  <c r="AD179" i="21" s="1"/>
  <c r="AD180" i="21" s="1"/>
  <c r="AD181" i="21" s="1"/>
  <c r="AD182" i="21" s="1"/>
  <c r="AD183" i="21" s="1"/>
  <c r="AD184" i="21" s="1"/>
  <c r="AD185" i="21" s="1"/>
  <c r="AD186" i="21" s="1"/>
  <c r="AD187" i="21" s="1"/>
  <c r="AD188" i="21" s="1"/>
  <c r="AD189" i="21" s="1"/>
  <c r="AD190" i="21" s="1"/>
  <c r="AD191" i="21" s="1"/>
  <c r="AD192" i="21" s="1"/>
  <c r="AD193" i="21" s="1"/>
  <c r="AD194" i="21" s="1"/>
  <c r="AD195" i="21" s="1"/>
  <c r="AD196" i="21" s="1"/>
  <c r="AD197" i="21" s="1"/>
  <c r="AD198" i="21" s="1"/>
  <c r="AD199" i="21" s="1"/>
  <c r="AD200" i="21" s="1"/>
  <c r="AD201" i="21" s="1"/>
  <c r="AD202" i="21" s="1"/>
  <c r="AD203" i="21" s="1"/>
  <c r="AD204" i="21" s="1"/>
  <c r="AD205" i="21" s="1"/>
  <c r="AD206" i="21" s="1"/>
  <c r="AD207" i="21" s="1"/>
  <c r="AD208" i="21" s="1"/>
  <c r="AD209" i="21" s="1"/>
  <c r="AD210" i="21" s="1"/>
  <c r="AD211" i="21" s="1"/>
  <c r="AD212" i="21" s="1"/>
  <c r="AD213" i="21" s="1"/>
  <c r="AD214" i="21" s="1"/>
  <c r="AD215" i="21" s="1"/>
  <c r="K220" i="21" s="1"/>
  <c r="FG21" i="34"/>
  <c r="FH20" i="34"/>
  <c r="BS24" i="34"/>
  <c r="BT23" i="34"/>
  <c r="L55" i="41"/>
  <c r="FA24" i="34"/>
  <c r="FB23" i="34"/>
  <c r="E42" i="41" a="1"/>
  <c r="E42" i="41" s="1"/>
  <c r="F42" i="41" s="1"/>
  <c r="C16" i="35"/>
  <c r="L16" i="35" s="1"/>
  <c r="E23" i="43" a="1"/>
  <c r="E23" i="43" s="1"/>
  <c r="F23" i="43" s="1"/>
  <c r="E23" i="47" a="1"/>
  <c r="E23" i="47" s="1"/>
  <c r="F23" i="47" s="1"/>
  <c r="E23" i="51" a="1"/>
  <c r="E23" i="51" s="1"/>
  <c r="F23" i="51" s="1"/>
  <c r="E23" i="44" a="1"/>
  <c r="E23" i="44" s="1"/>
  <c r="F23" i="44" s="1"/>
  <c r="E23" i="48" a="1"/>
  <c r="E23" i="48" s="1"/>
  <c r="F23" i="48" s="1"/>
  <c r="E23" i="52" a="1"/>
  <c r="E23" i="52" s="1"/>
  <c r="F23" i="52" s="1"/>
  <c r="E23" i="45" a="1"/>
  <c r="E23" i="45" s="1"/>
  <c r="F23" i="45" s="1"/>
  <c r="E23" i="49" a="1"/>
  <c r="E23" i="49" s="1"/>
  <c r="F23" i="49" s="1"/>
  <c r="E23" i="42" a="1"/>
  <c r="E23" i="42" s="1"/>
  <c r="F23" i="42" s="1"/>
  <c r="E23" i="46" a="1"/>
  <c r="E23" i="46" s="1"/>
  <c r="F23" i="46" s="1"/>
  <c r="E23" i="50" a="1"/>
  <c r="E23" i="50" s="1"/>
  <c r="F23" i="50" s="1"/>
  <c r="E23" i="41" a="1"/>
  <c r="E23" i="41" s="1"/>
  <c r="F23" i="41" s="1"/>
  <c r="G12" i="40"/>
  <c r="BH12" i="40"/>
  <c r="AT28" i="34"/>
  <c r="AS29" i="34"/>
  <c r="BA28" i="34"/>
  <c r="BB27" i="34"/>
  <c r="CB32" i="34"/>
  <c r="CA33" i="34"/>
  <c r="GZ39" i="34"/>
  <c r="GY40" i="34"/>
  <c r="K85" i="44" l="1"/>
  <c r="K84" i="44"/>
  <c r="K81" i="44"/>
  <c r="K89" i="44"/>
  <c r="K93" i="44"/>
  <c r="K80" i="44"/>
  <c r="K79" i="44"/>
  <c r="K90" i="44"/>
  <c r="K86" i="44"/>
  <c r="K82" i="44"/>
  <c r="K88" i="44"/>
  <c r="K92" i="44"/>
  <c r="K83" i="44"/>
  <c r="K87" i="44"/>
  <c r="K91" i="44"/>
  <c r="K81" i="41"/>
  <c r="K82" i="41"/>
  <c r="K85" i="41"/>
  <c r="K83" i="41"/>
  <c r="K88" i="41"/>
  <c r="K93" i="41"/>
  <c r="K92" i="41"/>
  <c r="K84" i="41"/>
  <c r="K89" i="41"/>
  <c r="K87" i="41"/>
  <c r="K86" i="41"/>
  <c r="K79" i="41"/>
  <c r="K91" i="41"/>
  <c r="K80" i="41"/>
  <c r="K90" i="41"/>
  <c r="AL28" i="34"/>
  <c r="AK29" i="34"/>
  <c r="BY22" i="34"/>
  <c r="BZ21" i="34"/>
  <c r="FF21" i="34"/>
  <c r="FE22" i="34"/>
  <c r="CG26" i="34"/>
  <c r="CH25" i="34"/>
  <c r="EG24" i="34"/>
  <c r="EH23" i="34"/>
  <c r="EY26" i="34"/>
  <c r="EZ25" i="34"/>
  <c r="J12" i="39"/>
  <c r="H12" i="40"/>
  <c r="K12" i="39" s="1"/>
  <c r="D1" i="14"/>
  <c r="I24" i="33"/>
  <c r="U17" i="33"/>
  <c r="C3" i="63"/>
  <c r="J5" i="22"/>
  <c r="L220" i="21"/>
  <c r="AQ22" i="34"/>
  <c r="AR21" i="34"/>
  <c r="BD42" i="34"/>
  <c r="BC43" i="34"/>
  <c r="Q14" i="35"/>
  <c r="W11" i="34"/>
  <c r="HF30" i="34"/>
  <c r="HE31" i="34"/>
  <c r="DO23" i="34"/>
  <c r="DP22" i="34"/>
  <c r="CK24" i="34"/>
  <c r="CL23" i="34"/>
  <c r="GA23" i="34"/>
  <c r="GB22" i="34"/>
  <c r="EF36" i="34"/>
  <c r="EE37" i="34"/>
  <c r="EP34" i="34"/>
  <c r="EO35" i="34"/>
  <c r="K94" i="52"/>
  <c r="FM33" i="34"/>
  <c r="FN32" i="34"/>
  <c r="FK24" i="34"/>
  <c r="FL23" i="34"/>
  <c r="CJ27" i="34"/>
  <c r="CI28" i="34"/>
  <c r="CW26" i="34"/>
  <c r="CX25" i="34"/>
  <c r="K92" i="45"/>
  <c r="K86" i="45"/>
  <c r="K85" i="45"/>
  <c r="K84" i="45"/>
  <c r="K81" i="45"/>
  <c r="K89" i="45"/>
  <c r="K93" i="45"/>
  <c r="K87" i="45"/>
  <c r="K91" i="45"/>
  <c r="K82" i="45"/>
  <c r="K90" i="45"/>
  <c r="K80" i="45"/>
  <c r="K88" i="45"/>
  <c r="K79" i="45"/>
  <c r="K83" i="45"/>
  <c r="AM36" i="34"/>
  <c r="AN35" i="34"/>
  <c r="FQ24" i="34"/>
  <c r="FR23" i="34"/>
  <c r="BL21" i="34"/>
  <c r="BK22" i="34"/>
  <c r="K92" i="50"/>
  <c r="K84" i="50"/>
  <c r="K86" i="50"/>
  <c r="K88" i="50"/>
  <c r="K80" i="50"/>
  <c r="K81" i="50"/>
  <c r="K93" i="50"/>
  <c r="K83" i="50"/>
  <c r="K87" i="50"/>
  <c r="K91" i="50"/>
  <c r="K82" i="50"/>
  <c r="K90" i="50"/>
  <c r="K85" i="50"/>
  <c r="K89" i="50"/>
  <c r="K79" i="50"/>
  <c r="FI26" i="34"/>
  <c r="FJ25" i="34"/>
  <c r="EJ26" i="34"/>
  <c r="EI27" i="34"/>
  <c r="EA24" i="34"/>
  <c r="EB23" i="34"/>
  <c r="HJ30" i="34"/>
  <c r="HI31" i="34"/>
  <c r="J9" i="22"/>
  <c r="L224" i="21"/>
  <c r="K94" i="49"/>
  <c r="FT28" i="34"/>
  <c r="FS29" i="34"/>
  <c r="FW26" i="34"/>
  <c r="FX25" i="34"/>
  <c r="DN23" i="34"/>
  <c r="DM24" i="34"/>
  <c r="DY24" i="34"/>
  <c r="DZ23" i="34"/>
  <c r="HC41" i="34"/>
  <c r="HD40" i="34"/>
  <c r="AP34" i="34"/>
  <c r="AO35" i="34"/>
  <c r="CU23" i="34"/>
  <c r="CV22" i="34"/>
  <c r="GN37" i="34"/>
  <c r="GM38" i="34"/>
  <c r="AF34" i="34"/>
  <c r="AE35" i="34"/>
  <c r="K90" i="46"/>
  <c r="K84" i="46"/>
  <c r="K80" i="46"/>
  <c r="K79" i="46"/>
  <c r="K94" i="46" s="1"/>
  <c r="K83" i="46"/>
  <c r="K87" i="46"/>
  <c r="K86" i="46"/>
  <c r="K93" i="46"/>
  <c r="K92" i="46"/>
  <c r="K88" i="46"/>
  <c r="K91" i="46"/>
  <c r="K82" i="46"/>
  <c r="K81" i="46"/>
  <c r="K85" i="46"/>
  <c r="K89" i="46"/>
  <c r="FA25" i="34"/>
  <c r="FB24" i="34"/>
  <c r="AC14" i="22"/>
  <c r="AB16" i="22" s="1"/>
  <c r="AB17" i="22" s="1"/>
  <c r="AB18" i="22" s="1"/>
  <c r="AB19" i="22" s="1"/>
  <c r="AB20" i="22" s="1"/>
  <c r="AB21" i="22" s="1"/>
  <c r="AB22" i="22" s="1"/>
  <c r="AB23" i="22" s="1"/>
  <c r="AB24" i="22" s="1"/>
  <c r="AB25" i="22" s="1"/>
  <c r="AB26" i="22" s="1"/>
  <c r="AB27" i="22" s="1"/>
  <c r="AB28" i="22" s="1"/>
  <c r="AB29" i="22" s="1"/>
  <c r="AB30" i="22" s="1"/>
  <c r="AB31" i="22" s="1"/>
  <c r="AB32" i="22" s="1"/>
  <c r="AB33" i="22" s="1"/>
  <c r="AB34" i="22" s="1"/>
  <c r="AB35" i="22" s="1"/>
  <c r="AB36" i="22" s="1"/>
  <c r="AB37" i="22" s="1"/>
  <c r="AB38" i="22" s="1"/>
  <c r="AB39" i="22" s="1"/>
  <c r="AB40" i="22" s="1"/>
  <c r="AB41" i="22" s="1"/>
  <c r="AB42" i="22" s="1"/>
  <c r="AB43" i="22" s="1"/>
  <c r="AB44" i="22" s="1"/>
  <c r="AB45" i="22" s="1"/>
  <c r="AB46" i="22" s="1"/>
  <c r="AB47" i="22" s="1"/>
  <c r="AB48" i="22" s="1"/>
  <c r="AB49" i="22" s="1"/>
  <c r="AB50" i="22" s="1"/>
  <c r="AB51" i="22" s="1"/>
  <c r="AB52" i="22" s="1"/>
  <c r="AB53" i="22" s="1"/>
  <c r="AB54" i="22" s="1"/>
  <c r="AB55" i="22" s="1"/>
  <c r="AB56" i="22" s="1"/>
  <c r="AB57" i="22" s="1"/>
  <c r="AB58" i="22" s="1"/>
  <c r="AB59" i="22" s="1"/>
  <c r="AB60" i="22" s="1"/>
  <c r="AB61" i="22" s="1"/>
  <c r="AB62" i="22" s="1"/>
  <c r="AB63" i="22" s="1"/>
  <c r="AB64" i="22" s="1"/>
  <c r="AB65" i="22" s="1"/>
  <c r="AB66" i="22" s="1"/>
  <c r="AB67" i="22" s="1"/>
  <c r="AB68" i="22" s="1"/>
  <c r="AB69" i="22" s="1"/>
  <c r="AB70" i="22" s="1"/>
  <c r="AB71" i="22" s="1"/>
  <c r="AB72" i="22" s="1"/>
  <c r="AB73" i="22" s="1"/>
  <c r="AB74" i="22" s="1"/>
  <c r="AB75" i="22" s="1"/>
  <c r="AB76" i="22" s="1"/>
  <c r="AB77" i="22" s="1"/>
  <c r="AB78" i="22" s="1"/>
  <c r="AB79" i="22" s="1"/>
  <c r="AB80" i="22" s="1"/>
  <c r="AB81" i="22" s="1"/>
  <c r="AB82" i="22" s="1"/>
  <c r="AB83" i="22" s="1"/>
  <c r="AB84" i="22" s="1"/>
  <c r="AB85" i="22" s="1"/>
  <c r="AB86" i="22" s="1"/>
  <c r="AB87" i="22" s="1"/>
  <c r="AB88" i="22" s="1"/>
  <c r="AB89" i="22" s="1"/>
  <c r="AB90" i="22" s="1"/>
  <c r="AB91" i="22" s="1"/>
  <c r="AB92" i="22" s="1"/>
  <c r="AB93" i="22" s="1"/>
  <c r="AB94" i="22" s="1"/>
  <c r="AB95" i="22" s="1"/>
  <c r="AB96" i="22" s="1"/>
  <c r="AB97" i="22" s="1"/>
  <c r="AB98" i="22" s="1"/>
  <c r="AB99" i="22" s="1"/>
  <c r="AB100" i="22" s="1"/>
  <c r="AB101" i="22" s="1"/>
  <c r="AB102" i="22" s="1"/>
  <c r="AB103" i="22" s="1"/>
  <c r="AB104" i="22" s="1"/>
  <c r="AB105" i="22" s="1"/>
  <c r="AB106" i="22" s="1"/>
  <c r="AB107" i="22" s="1"/>
  <c r="AB108" i="22" s="1"/>
  <c r="AB109" i="22" s="1"/>
  <c r="AB110" i="22" s="1"/>
  <c r="AB111" i="22" s="1"/>
  <c r="AB112" i="22" s="1"/>
  <c r="AB113" i="22" s="1"/>
  <c r="AB114" i="22" s="1"/>
  <c r="AB115" i="22" s="1"/>
  <c r="AB116" i="22" s="1"/>
  <c r="AB117" i="22" s="1"/>
  <c r="AB118" i="22" s="1"/>
  <c r="AB119" i="22" s="1"/>
  <c r="AB120" i="22" s="1"/>
  <c r="AB121" i="22" s="1"/>
  <c r="AB122" i="22" s="1"/>
  <c r="AB123" i="22" s="1"/>
  <c r="AB124" i="22" s="1"/>
  <c r="AB125" i="22" s="1"/>
  <c r="AB126" i="22" s="1"/>
  <c r="AB127" i="22" s="1"/>
  <c r="AB128" i="22" s="1"/>
  <c r="AB129" i="22" s="1"/>
  <c r="AB130" i="22" s="1"/>
  <c r="AB131" i="22" s="1"/>
  <c r="AB132" i="22" s="1"/>
  <c r="AB133" i="22" s="1"/>
  <c r="AB134" i="22" s="1"/>
  <c r="AB135" i="22" s="1"/>
  <c r="AB136" i="22" s="1"/>
  <c r="AB137" i="22" s="1"/>
  <c r="AB138" i="22" s="1"/>
  <c r="AB139" i="22" s="1"/>
  <c r="AB140" i="22" s="1"/>
  <c r="AB141" i="22" s="1"/>
  <c r="AB142" i="22" s="1"/>
  <c r="AB143" i="22" s="1"/>
  <c r="AB144" i="22" s="1"/>
  <c r="AB145" i="22" s="1"/>
  <c r="AB146" i="22" s="1"/>
  <c r="AB147" i="22" s="1"/>
  <c r="AB148" i="22" s="1"/>
  <c r="AB149" i="22" s="1"/>
  <c r="AB150" i="22" s="1"/>
  <c r="AB151" i="22" s="1"/>
  <c r="AB152" i="22" s="1"/>
  <c r="AB153" i="22" s="1"/>
  <c r="AB154" i="22" s="1"/>
  <c r="AB155" i="22" s="1"/>
  <c r="AB156" i="22" s="1"/>
  <c r="AB157" i="22" s="1"/>
  <c r="AB158" i="22" s="1"/>
  <c r="AB159" i="22" s="1"/>
  <c r="AB160" i="22" s="1"/>
  <c r="AB161" i="22" s="1"/>
  <c r="AB162" i="22" s="1"/>
  <c r="AB163" i="22" s="1"/>
  <c r="AB164" i="22" s="1"/>
  <c r="AB165" i="22" s="1"/>
  <c r="AB166" i="22" s="1"/>
  <c r="AB167" i="22" s="1"/>
  <c r="AB168" i="22" s="1"/>
  <c r="AB169" i="22" s="1"/>
  <c r="AB170" i="22" s="1"/>
  <c r="AB171" i="22" s="1"/>
  <c r="AB172" i="22" s="1"/>
  <c r="AB173" i="22" s="1"/>
  <c r="AB174" i="22" s="1"/>
  <c r="AB175" i="22" s="1"/>
  <c r="AB176" i="22" s="1"/>
  <c r="AB177" i="22" s="1"/>
  <c r="AB178" i="22" s="1"/>
  <c r="AB179" i="22" s="1"/>
  <c r="AB180" i="22" s="1"/>
  <c r="AB181" i="22" s="1"/>
  <c r="AB182" i="22" s="1"/>
  <c r="AB183" i="22" s="1"/>
  <c r="AB184" i="22" s="1"/>
  <c r="AB185" i="22" s="1"/>
  <c r="AB186" i="22" s="1"/>
  <c r="AB187" i="22" s="1"/>
  <c r="AB188" i="22" s="1"/>
  <c r="AB189" i="22" s="1"/>
  <c r="AB190" i="22" s="1"/>
  <c r="AB191" i="22" s="1"/>
  <c r="AB192" i="22" s="1"/>
  <c r="AB193" i="22" s="1"/>
  <c r="AB194" i="22" s="1"/>
  <c r="AB195" i="22" s="1"/>
  <c r="AB196" i="22" s="1"/>
  <c r="AB197" i="22" s="1"/>
  <c r="AB198" i="22" s="1"/>
  <c r="AB199" i="22" s="1"/>
  <c r="AB200" i="22" s="1"/>
  <c r="AB201" i="22" s="1"/>
  <c r="AB202" i="22" s="1"/>
  <c r="AB203" i="22" s="1"/>
  <c r="AB204" i="22" s="1"/>
  <c r="AB205" i="22" s="1"/>
  <c r="AB206" i="22" s="1"/>
  <c r="AB207" i="22" s="1"/>
  <c r="AB208" i="22" s="1"/>
  <c r="AB209" i="22" s="1"/>
  <c r="AB210" i="22" s="1"/>
  <c r="AB211" i="22" s="1"/>
  <c r="AB212" i="22" s="1"/>
  <c r="AB213" i="22" s="1"/>
  <c r="AB214" i="22" s="1"/>
  <c r="AB215" i="22" s="1"/>
  <c r="K219" i="22" s="1"/>
  <c r="ES26" i="34"/>
  <c r="ET25" i="34"/>
  <c r="DA25" i="34"/>
  <c r="DB24" i="34"/>
  <c r="DE24" i="34"/>
  <c r="DF23" i="34"/>
  <c r="FY24" i="34"/>
  <c r="FZ23" i="34"/>
  <c r="FD23" i="34"/>
  <c r="FC24" i="34"/>
  <c r="K94" i="51"/>
  <c r="GW23" i="34"/>
  <c r="GX22" i="34"/>
  <c r="AH20" i="34"/>
  <c r="AG21" i="34"/>
  <c r="EX20" i="34"/>
  <c r="EW21" i="34"/>
  <c r="FG22" i="34"/>
  <c r="FH21" i="34"/>
  <c r="EV24" i="34"/>
  <c r="EU25" i="34"/>
  <c r="BE21" i="34"/>
  <c r="BF20" i="34"/>
  <c r="BQ24" i="34"/>
  <c r="BR23" i="34"/>
  <c r="GV23" i="34"/>
  <c r="GU24" i="34"/>
  <c r="K94" i="48"/>
  <c r="G70" i="11"/>
  <c r="BM31" i="34"/>
  <c r="BN30" i="34"/>
  <c r="GI34" i="34"/>
  <c r="GJ33" i="34"/>
  <c r="X20" i="34"/>
  <c r="W21" i="34"/>
  <c r="EC25" i="34"/>
  <c r="ED24" i="34"/>
  <c r="GK25" i="34"/>
  <c r="GL24" i="34"/>
  <c r="AU23" i="34"/>
  <c r="AV22" i="34"/>
  <c r="EK25" i="34"/>
  <c r="EL24" i="34"/>
  <c r="HA28" i="34"/>
  <c r="HB27" i="34"/>
  <c r="BH23" i="34"/>
  <c r="BG24" i="34"/>
  <c r="DC24" i="34"/>
  <c r="DD23" i="34"/>
  <c r="DI24" i="34"/>
  <c r="DJ23" i="34"/>
  <c r="J20" i="39"/>
  <c r="H20" i="40"/>
  <c r="K20" i="39" s="1"/>
  <c r="BU25" i="34"/>
  <c r="BV24" i="34"/>
  <c r="CA34" i="34"/>
  <c r="CB33" i="34"/>
  <c r="AA26" i="34"/>
  <c r="AB25" i="34"/>
  <c r="Z23" i="34"/>
  <c r="Y24" i="34"/>
  <c r="CM28" i="34"/>
  <c r="CN27" i="34"/>
  <c r="DK24" i="34"/>
  <c r="DL23" i="34"/>
  <c r="EN24" i="34"/>
  <c r="EM25" i="34"/>
  <c r="DS24" i="34"/>
  <c r="DT23" i="34"/>
  <c r="J223" i="22"/>
  <c r="C9" i="8"/>
  <c r="AK14" i="22" s="1"/>
  <c r="AJ16" i="22" s="1"/>
  <c r="AJ17" i="22" s="1"/>
  <c r="AJ18" i="22" s="1"/>
  <c r="AJ19" i="22" s="1"/>
  <c r="AJ20" i="22" s="1"/>
  <c r="AJ21" i="22" s="1"/>
  <c r="AJ22" i="22" s="1"/>
  <c r="AJ23" i="22" s="1"/>
  <c r="AJ24" i="22" s="1"/>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AJ134" i="22" s="1"/>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K223" i="22" s="1"/>
  <c r="K81" i="43"/>
  <c r="K92" i="43"/>
  <c r="K80" i="43"/>
  <c r="K83" i="43"/>
  <c r="K87" i="43"/>
  <c r="K91" i="43"/>
  <c r="K85" i="43"/>
  <c r="K84" i="43"/>
  <c r="K86" i="43"/>
  <c r="K90" i="43"/>
  <c r="K82" i="43"/>
  <c r="K88" i="43"/>
  <c r="K79" i="43"/>
  <c r="K89" i="43"/>
  <c r="K93" i="43"/>
  <c r="V15" i="20"/>
  <c r="J13" i="26" s="1"/>
  <c r="F22" i="20"/>
  <c r="BP20" i="34"/>
  <c r="BO21" i="34"/>
  <c r="L221" i="21"/>
  <c r="J6" i="22"/>
  <c r="CR21" i="34"/>
  <c r="CQ22" i="34"/>
  <c r="J10" i="22"/>
  <c r="L225" i="21"/>
  <c r="DW26" i="34"/>
  <c r="DX25" i="34"/>
  <c r="HH29" i="34"/>
  <c r="HG30" i="34"/>
  <c r="CD24" i="34"/>
  <c r="CC25" i="34"/>
  <c r="GQ34" i="34"/>
  <c r="GR33" i="34"/>
  <c r="GE24" i="34"/>
  <c r="GF23" i="34"/>
  <c r="GT36" i="34"/>
  <c r="GS37" i="34"/>
  <c r="DU26" i="34"/>
  <c r="DV25" i="34"/>
  <c r="FO26" i="34"/>
  <c r="FP25" i="34"/>
  <c r="GZ40" i="34"/>
  <c r="GY41" i="34"/>
  <c r="BB28" i="34"/>
  <c r="BA29" i="34"/>
  <c r="BT24" i="34"/>
  <c r="BS25" i="34"/>
  <c r="GO24" i="34"/>
  <c r="GP23" i="34"/>
  <c r="K94" i="47"/>
  <c r="GC24" i="34"/>
  <c r="GD23" i="34"/>
  <c r="AT29" i="34"/>
  <c r="AS30" i="34"/>
  <c r="AY27" i="34"/>
  <c r="AZ26" i="34"/>
  <c r="CY22" i="34"/>
  <c r="CZ21" i="34"/>
  <c r="BJ29" i="34"/>
  <c r="BI30" i="34"/>
  <c r="BW24" i="34"/>
  <c r="BX23" i="34"/>
  <c r="DG22" i="34"/>
  <c r="DH21" i="34"/>
  <c r="AW34" i="34"/>
  <c r="AX33" i="34"/>
  <c r="DQ24" i="34"/>
  <c r="DR23" i="34"/>
  <c r="AI24" i="34"/>
  <c r="AJ23" i="34"/>
  <c r="AC22" i="34"/>
  <c r="AD21" i="34"/>
  <c r="CS24" i="34"/>
  <c r="CT23" i="34"/>
  <c r="CE34" i="34"/>
  <c r="CF33" i="34"/>
  <c r="E76" i="46"/>
  <c r="I2" i="46"/>
  <c r="F38" i="46"/>
  <c r="I38" i="46" s="1"/>
  <c r="GG22" i="34"/>
  <c r="GH21" i="34"/>
  <c r="CO24" i="34"/>
  <c r="CP23" i="34"/>
  <c r="FU24" i="34"/>
  <c r="FV23" i="34"/>
  <c r="K87" i="42"/>
  <c r="K85" i="42"/>
  <c r="K84" i="42"/>
  <c r="K88" i="42"/>
  <c r="K92" i="42"/>
  <c r="K79" i="42"/>
  <c r="K82" i="42"/>
  <c r="K80" i="42"/>
  <c r="K83" i="42"/>
  <c r="K91" i="42"/>
  <c r="K86" i="42"/>
  <c r="K90" i="42"/>
  <c r="K81" i="42"/>
  <c r="K89" i="42"/>
  <c r="K93" i="42"/>
  <c r="ER25" i="34"/>
  <c r="EQ26" i="34"/>
  <c r="C8" i="8"/>
  <c r="AI14" i="22" s="1"/>
  <c r="AH16" i="22" s="1"/>
  <c r="AH17" i="22" s="1"/>
  <c r="AH18" i="22" s="1"/>
  <c r="AH19" i="22" s="1"/>
  <c r="AH20" i="22" s="1"/>
  <c r="AH21" i="22" s="1"/>
  <c r="AH22" i="22" s="1"/>
  <c r="AH23" i="22" s="1"/>
  <c r="AH24" i="22" s="1"/>
  <c r="AH25" i="22" s="1"/>
  <c r="AH26" i="22" s="1"/>
  <c r="AH27" i="22" s="1"/>
  <c r="AH28" i="22" s="1"/>
  <c r="AH29" i="22" s="1"/>
  <c r="AH30" i="22" s="1"/>
  <c r="AH31" i="22" s="1"/>
  <c r="AH32" i="22" s="1"/>
  <c r="AH33" i="22" s="1"/>
  <c r="AH34" i="22" s="1"/>
  <c r="AH35" i="22" s="1"/>
  <c r="AH36" i="22" s="1"/>
  <c r="AH37" i="22" s="1"/>
  <c r="AH38" i="22" s="1"/>
  <c r="AH39" i="22" s="1"/>
  <c r="AH40" i="22" s="1"/>
  <c r="AH41" i="22" s="1"/>
  <c r="AH42" i="22" s="1"/>
  <c r="AH43" i="22" s="1"/>
  <c r="AH44" i="22" s="1"/>
  <c r="AH45" i="22" s="1"/>
  <c r="AH46" i="22" s="1"/>
  <c r="AH47" i="22" s="1"/>
  <c r="AH48" i="22" s="1"/>
  <c r="AH49" i="22" s="1"/>
  <c r="AH50" i="22" s="1"/>
  <c r="AH51" i="22" s="1"/>
  <c r="AH52" i="22" s="1"/>
  <c r="AH53" i="22" s="1"/>
  <c r="AH54" i="22" s="1"/>
  <c r="AH55" i="22" s="1"/>
  <c r="AH56" i="22" s="1"/>
  <c r="AH57" i="22" s="1"/>
  <c r="AH58" i="22" s="1"/>
  <c r="AH59" i="22" s="1"/>
  <c r="AH60" i="22" s="1"/>
  <c r="AH61" i="22" s="1"/>
  <c r="AH62" i="22" s="1"/>
  <c r="AH63" i="22" s="1"/>
  <c r="AH64" i="22" s="1"/>
  <c r="AH65" i="22" s="1"/>
  <c r="AH66" i="22" s="1"/>
  <c r="AH67" i="22" s="1"/>
  <c r="AH68" i="22" s="1"/>
  <c r="AH69" i="22" s="1"/>
  <c r="AH70" i="22" s="1"/>
  <c r="AH71" i="22" s="1"/>
  <c r="AH72" i="22" s="1"/>
  <c r="AH73" i="22" s="1"/>
  <c r="AH74" i="22" s="1"/>
  <c r="AH75" i="22" s="1"/>
  <c r="AH76" i="22" s="1"/>
  <c r="AH77" i="22" s="1"/>
  <c r="AH78" i="22" s="1"/>
  <c r="AH79" i="22" s="1"/>
  <c r="AH80" i="22" s="1"/>
  <c r="AH81" i="22" s="1"/>
  <c r="AH82" i="22" s="1"/>
  <c r="AH83" i="22" s="1"/>
  <c r="AH84" i="22" s="1"/>
  <c r="AH85" i="22" s="1"/>
  <c r="AH86" i="22" s="1"/>
  <c r="AH87" i="22" s="1"/>
  <c r="AH88" i="22" s="1"/>
  <c r="AH89" i="22" s="1"/>
  <c r="AH90" i="22" s="1"/>
  <c r="AH91" i="22" s="1"/>
  <c r="AH92" i="22" s="1"/>
  <c r="AH93" i="22" s="1"/>
  <c r="AH94" i="22" s="1"/>
  <c r="AH95" i="22" s="1"/>
  <c r="AH96" i="22" s="1"/>
  <c r="AH97" i="22" s="1"/>
  <c r="AH98" i="22" s="1"/>
  <c r="AH99" i="22" s="1"/>
  <c r="AH100" i="22" s="1"/>
  <c r="AH101" i="22" s="1"/>
  <c r="AH102" i="22" s="1"/>
  <c r="AH103" i="22" s="1"/>
  <c r="AH104" i="22" s="1"/>
  <c r="AH105" i="22" s="1"/>
  <c r="AH106" i="22" s="1"/>
  <c r="AH107" i="22" s="1"/>
  <c r="AH108" i="22" s="1"/>
  <c r="AH109" i="22" s="1"/>
  <c r="AH110" i="22" s="1"/>
  <c r="AH111" i="22" s="1"/>
  <c r="AH112" i="22" s="1"/>
  <c r="AH113" i="22" s="1"/>
  <c r="AH114" i="22" s="1"/>
  <c r="AH115" i="22" s="1"/>
  <c r="AH116" i="22" s="1"/>
  <c r="AH117" i="22" s="1"/>
  <c r="AH118" i="22" s="1"/>
  <c r="AH119" i="22" s="1"/>
  <c r="AH120" i="22" s="1"/>
  <c r="AH121" i="22" s="1"/>
  <c r="AH122" i="22" s="1"/>
  <c r="AH123" i="22" s="1"/>
  <c r="AH124" i="22" s="1"/>
  <c r="AH125" i="22" s="1"/>
  <c r="AH126" i="22" s="1"/>
  <c r="AH127" i="22" s="1"/>
  <c r="AH128" i="22" s="1"/>
  <c r="AH129" i="22" s="1"/>
  <c r="AH130" i="22" s="1"/>
  <c r="AH131" i="22" s="1"/>
  <c r="AH132" i="22" s="1"/>
  <c r="AH133" i="22" s="1"/>
  <c r="AH134" i="22" s="1"/>
  <c r="AH135" i="22" s="1"/>
  <c r="AH136" i="22" s="1"/>
  <c r="AH137" i="22" s="1"/>
  <c r="AH138" i="22" s="1"/>
  <c r="AH139" i="22" s="1"/>
  <c r="AH140" i="22" s="1"/>
  <c r="AH141" i="22" s="1"/>
  <c r="AH142" i="22" s="1"/>
  <c r="AH143" i="22" s="1"/>
  <c r="AH144" i="22" s="1"/>
  <c r="AH145" i="22" s="1"/>
  <c r="AH146" i="22" s="1"/>
  <c r="AH147" i="22" s="1"/>
  <c r="AH148" i="22" s="1"/>
  <c r="AH149" i="22" s="1"/>
  <c r="AH150" i="22" s="1"/>
  <c r="AH151" i="22" s="1"/>
  <c r="AH152" i="22" s="1"/>
  <c r="AH153" i="22" s="1"/>
  <c r="AH154" i="22" s="1"/>
  <c r="AH155" i="22" s="1"/>
  <c r="AH156" i="22" s="1"/>
  <c r="AH157" i="22" s="1"/>
  <c r="AH158" i="22" s="1"/>
  <c r="AH159" i="22" s="1"/>
  <c r="AH160" i="22" s="1"/>
  <c r="AH161" i="22" s="1"/>
  <c r="AH162" i="22" s="1"/>
  <c r="AH163" i="22" s="1"/>
  <c r="AH164" i="22" s="1"/>
  <c r="AH165" i="22" s="1"/>
  <c r="AH166" i="22" s="1"/>
  <c r="AH167" i="22" s="1"/>
  <c r="AH168" i="22" s="1"/>
  <c r="AH169" i="22" s="1"/>
  <c r="AH170" i="22" s="1"/>
  <c r="AH171" i="22" s="1"/>
  <c r="AH172" i="22" s="1"/>
  <c r="AH173" i="22" s="1"/>
  <c r="AH174" i="22" s="1"/>
  <c r="AH175" i="22" s="1"/>
  <c r="AH176" i="22" s="1"/>
  <c r="AH177" i="22" s="1"/>
  <c r="AH178" i="22" s="1"/>
  <c r="AH179" i="22" s="1"/>
  <c r="AH180" i="22" s="1"/>
  <c r="AH181" i="22" s="1"/>
  <c r="AH182" i="22" s="1"/>
  <c r="AH183" i="22" s="1"/>
  <c r="AH184" i="22" s="1"/>
  <c r="AH185" i="22" s="1"/>
  <c r="AH186" i="22" s="1"/>
  <c r="AH187" i="22" s="1"/>
  <c r="AH188" i="22" s="1"/>
  <c r="AH189" i="22" s="1"/>
  <c r="AH190" i="22" s="1"/>
  <c r="AH191" i="22" s="1"/>
  <c r="AH192" i="22" s="1"/>
  <c r="AH193" i="22" s="1"/>
  <c r="AH194" i="22" s="1"/>
  <c r="AH195" i="22" s="1"/>
  <c r="AH196" i="22" s="1"/>
  <c r="AH197" i="22" s="1"/>
  <c r="AH198" i="22" s="1"/>
  <c r="AH199" i="22" s="1"/>
  <c r="AH200" i="22" s="1"/>
  <c r="AH201" i="22" s="1"/>
  <c r="AH202" i="22" s="1"/>
  <c r="AH203" i="22" s="1"/>
  <c r="AH204" i="22" s="1"/>
  <c r="AH205" i="22" s="1"/>
  <c r="AH206" i="22" s="1"/>
  <c r="AH207" i="22" s="1"/>
  <c r="AH208" i="22" s="1"/>
  <c r="AH209" i="22" s="1"/>
  <c r="AH210" i="22" s="1"/>
  <c r="AH211" i="22" s="1"/>
  <c r="AH212" i="22" s="1"/>
  <c r="AH213" i="22" s="1"/>
  <c r="AH214" i="22" s="1"/>
  <c r="AH215" i="22" s="1"/>
  <c r="K222" i="22" s="1"/>
  <c r="J222" i="22"/>
  <c r="FP26" i="34" l="1"/>
  <c r="FO27" i="34"/>
  <c r="DK25" i="34"/>
  <c r="DL24" i="34"/>
  <c r="GV24" i="34"/>
  <c r="GU25" i="34"/>
  <c r="J224" i="22"/>
  <c r="C10" i="8"/>
  <c r="AM14" i="22" s="1"/>
  <c r="AL16" i="22" s="1"/>
  <c r="AL17" i="22" s="1"/>
  <c r="AL18" i="22" s="1"/>
  <c r="AL19" i="22" s="1"/>
  <c r="AL20" i="22" s="1"/>
  <c r="AL21" i="22" s="1"/>
  <c r="AL22" i="22" s="1"/>
  <c r="AL23" i="22" s="1"/>
  <c r="AL24" i="22" s="1"/>
  <c r="AL25" i="22" s="1"/>
  <c r="AL26" i="22" s="1"/>
  <c r="AL27" i="22" s="1"/>
  <c r="AL28" i="22" s="1"/>
  <c r="AL29" i="22" s="1"/>
  <c r="AL30" i="22" s="1"/>
  <c r="AL31" i="22" s="1"/>
  <c r="AL32" i="22" s="1"/>
  <c r="AL33" i="22" s="1"/>
  <c r="AL34" i="22" s="1"/>
  <c r="AL35" i="22" s="1"/>
  <c r="AL36" i="22" s="1"/>
  <c r="AL37" i="22" s="1"/>
  <c r="AL38" i="22" s="1"/>
  <c r="AL39" i="22" s="1"/>
  <c r="AL40" i="22" s="1"/>
  <c r="AL41" i="22" s="1"/>
  <c r="AL42" i="22" s="1"/>
  <c r="AL43" i="22" s="1"/>
  <c r="AL44" i="22" s="1"/>
  <c r="AL45" i="22" s="1"/>
  <c r="AL46" i="22" s="1"/>
  <c r="AL47" i="22" s="1"/>
  <c r="AL48" i="22" s="1"/>
  <c r="AL49" i="22" s="1"/>
  <c r="AL50" i="22" s="1"/>
  <c r="AL51" i="22" s="1"/>
  <c r="AL52" i="22" s="1"/>
  <c r="AL53" i="22" s="1"/>
  <c r="AL54" i="22" s="1"/>
  <c r="AL55" i="22" s="1"/>
  <c r="AL56" i="22" s="1"/>
  <c r="AL57" i="22" s="1"/>
  <c r="AL58" i="22" s="1"/>
  <c r="AL59" i="22" s="1"/>
  <c r="AL60" i="22" s="1"/>
  <c r="AL61" i="22" s="1"/>
  <c r="AL62" i="22" s="1"/>
  <c r="AL63" i="22" s="1"/>
  <c r="AL64" i="22" s="1"/>
  <c r="AL65" i="22" s="1"/>
  <c r="AL66" i="22" s="1"/>
  <c r="AL67" i="22" s="1"/>
  <c r="AL68" i="22" s="1"/>
  <c r="AL69" i="22" s="1"/>
  <c r="AL70" i="22" s="1"/>
  <c r="AL71" i="22" s="1"/>
  <c r="AL72" i="22" s="1"/>
  <c r="AL73" i="22" s="1"/>
  <c r="AL74" i="22" s="1"/>
  <c r="AL75" i="22" s="1"/>
  <c r="AL76" i="22" s="1"/>
  <c r="AL77" i="22" s="1"/>
  <c r="AL78" i="22" s="1"/>
  <c r="AL79" i="22" s="1"/>
  <c r="AL80" i="22" s="1"/>
  <c r="AL81" i="22" s="1"/>
  <c r="AL82" i="22" s="1"/>
  <c r="AL83" i="22" s="1"/>
  <c r="AL84" i="22" s="1"/>
  <c r="AL85" i="22" s="1"/>
  <c r="AL86" i="22" s="1"/>
  <c r="AL87" i="22" s="1"/>
  <c r="AL88" i="22" s="1"/>
  <c r="AL89" i="22" s="1"/>
  <c r="AL90" i="22" s="1"/>
  <c r="AL91" i="22" s="1"/>
  <c r="AL92" i="22" s="1"/>
  <c r="AL93" i="22" s="1"/>
  <c r="AL94" i="22" s="1"/>
  <c r="AL95" i="22" s="1"/>
  <c r="AL96" i="22" s="1"/>
  <c r="AL97" i="22" s="1"/>
  <c r="AL98" i="22" s="1"/>
  <c r="AL99" i="22" s="1"/>
  <c r="AL100" i="22" s="1"/>
  <c r="AL101" i="22" s="1"/>
  <c r="AL102" i="22" s="1"/>
  <c r="AL103" i="22" s="1"/>
  <c r="AL104" i="22" s="1"/>
  <c r="AL105" i="22" s="1"/>
  <c r="AL106" i="22" s="1"/>
  <c r="AL107" i="22" s="1"/>
  <c r="AL108" i="22" s="1"/>
  <c r="AL109" i="22" s="1"/>
  <c r="AL110" i="22" s="1"/>
  <c r="AL111" i="22" s="1"/>
  <c r="AL112" i="22" s="1"/>
  <c r="AL113" i="22" s="1"/>
  <c r="AL114" i="22" s="1"/>
  <c r="AL115" i="22" s="1"/>
  <c r="AL116" i="22" s="1"/>
  <c r="AL117" i="22" s="1"/>
  <c r="AL118" i="22" s="1"/>
  <c r="AL119" i="22" s="1"/>
  <c r="AL120" i="22" s="1"/>
  <c r="AL121" i="22" s="1"/>
  <c r="AL122" i="22" s="1"/>
  <c r="AL123" i="22" s="1"/>
  <c r="AL124" i="22" s="1"/>
  <c r="AL125" i="22" s="1"/>
  <c r="AL126" i="22" s="1"/>
  <c r="AL127" i="22" s="1"/>
  <c r="AL128" i="22" s="1"/>
  <c r="AL129" i="22" s="1"/>
  <c r="AL130" i="22" s="1"/>
  <c r="AL131" i="22" s="1"/>
  <c r="AL132" i="22" s="1"/>
  <c r="AL133" i="22" s="1"/>
  <c r="AL134" i="22" s="1"/>
  <c r="AL135" i="22" s="1"/>
  <c r="AL136" i="22" s="1"/>
  <c r="AL137" i="22" s="1"/>
  <c r="AL138" i="22" s="1"/>
  <c r="AL139" i="22" s="1"/>
  <c r="AL140" i="22" s="1"/>
  <c r="AL141" i="22" s="1"/>
  <c r="AL142" i="22" s="1"/>
  <c r="AL143" i="22" s="1"/>
  <c r="AL144" i="22" s="1"/>
  <c r="AL145" i="22" s="1"/>
  <c r="AL146" i="22" s="1"/>
  <c r="AL147" i="22" s="1"/>
  <c r="AL148" i="22" s="1"/>
  <c r="AL149" i="22" s="1"/>
  <c r="AL150" i="22" s="1"/>
  <c r="AL151" i="22" s="1"/>
  <c r="AL152" i="22" s="1"/>
  <c r="AL153" i="22" s="1"/>
  <c r="AL154" i="22" s="1"/>
  <c r="AL155" i="22" s="1"/>
  <c r="AL156" i="22" s="1"/>
  <c r="AL157" i="22" s="1"/>
  <c r="AL158" i="22" s="1"/>
  <c r="AL159" i="22" s="1"/>
  <c r="AL160" i="22" s="1"/>
  <c r="AL161" i="22" s="1"/>
  <c r="AL162" i="22" s="1"/>
  <c r="AL163" i="22" s="1"/>
  <c r="AL164" i="22" s="1"/>
  <c r="AL165" i="22" s="1"/>
  <c r="AL166" i="22" s="1"/>
  <c r="AL167" i="22" s="1"/>
  <c r="AL168" i="22" s="1"/>
  <c r="AL169" i="22" s="1"/>
  <c r="AL170" i="22" s="1"/>
  <c r="AL171" i="22" s="1"/>
  <c r="AL172" i="22" s="1"/>
  <c r="AL173" i="22" s="1"/>
  <c r="AL174" i="22" s="1"/>
  <c r="AL175" i="22" s="1"/>
  <c r="AL176" i="22" s="1"/>
  <c r="AL177" i="22" s="1"/>
  <c r="AL178" i="22" s="1"/>
  <c r="AL179" i="22" s="1"/>
  <c r="AL180" i="22" s="1"/>
  <c r="AL181" i="22" s="1"/>
  <c r="AL182" i="22" s="1"/>
  <c r="AL183" i="22" s="1"/>
  <c r="AL184" i="22" s="1"/>
  <c r="AL185" i="22" s="1"/>
  <c r="AL186" i="22" s="1"/>
  <c r="AL187" i="22" s="1"/>
  <c r="AL188" i="22" s="1"/>
  <c r="AL189" i="22" s="1"/>
  <c r="AL190" i="22" s="1"/>
  <c r="AL191" i="22" s="1"/>
  <c r="AL192" i="22" s="1"/>
  <c r="AL193" i="22" s="1"/>
  <c r="AL194" i="22" s="1"/>
  <c r="AL195" i="22" s="1"/>
  <c r="AL196" i="22" s="1"/>
  <c r="AL197" i="22" s="1"/>
  <c r="AL198" i="22" s="1"/>
  <c r="AL199" i="22" s="1"/>
  <c r="AL200" i="22" s="1"/>
  <c r="AL201" i="22" s="1"/>
  <c r="AL202" i="22" s="1"/>
  <c r="AL203" i="22" s="1"/>
  <c r="AL204" i="22" s="1"/>
  <c r="AL205" i="22" s="1"/>
  <c r="AL206" i="22" s="1"/>
  <c r="AL207" i="22" s="1"/>
  <c r="AL208" i="22" s="1"/>
  <c r="AL209" i="22" s="1"/>
  <c r="AL210" i="22" s="1"/>
  <c r="AL211" i="22" s="1"/>
  <c r="AL212" i="22" s="1"/>
  <c r="AL213" i="22" s="1"/>
  <c r="AL214" i="22" s="1"/>
  <c r="AL215" i="22" s="1"/>
  <c r="K224" i="22" s="1"/>
  <c r="CX26" i="34"/>
  <c r="CW27" i="34"/>
  <c r="BC44" i="34"/>
  <c r="BD43" i="34"/>
  <c r="GT37" i="34"/>
  <c r="GS38" i="34"/>
  <c r="DX26" i="34"/>
  <c r="DW27" i="34"/>
  <c r="CM29" i="34"/>
  <c r="CN28" i="34"/>
  <c r="GL25" i="34"/>
  <c r="GK26" i="34"/>
  <c r="AG22" i="34"/>
  <c r="AH21" i="34"/>
  <c r="DE25" i="34"/>
  <c r="DF24" i="34"/>
  <c r="HI32" i="34"/>
  <c r="HJ31" i="34"/>
  <c r="EZ26" i="34"/>
  <c r="EY27" i="34"/>
  <c r="CP24" i="34"/>
  <c r="CO25" i="34"/>
  <c r="GP24" i="34"/>
  <c r="GO25" i="34"/>
  <c r="Z24" i="34"/>
  <c r="Y25" i="34"/>
  <c r="BK23" i="34"/>
  <c r="BL22" i="34"/>
  <c r="CI29" i="34"/>
  <c r="CJ28" i="34"/>
  <c r="BT25" i="34"/>
  <c r="BS26" i="34"/>
  <c r="K94" i="43"/>
  <c r="DC25" i="34"/>
  <c r="DD24" i="34"/>
  <c r="EC26" i="34"/>
  <c r="ED25" i="34"/>
  <c r="BQ25" i="34"/>
  <c r="BR24" i="34"/>
  <c r="DY25" i="34"/>
  <c r="DZ24" i="34"/>
  <c r="GA24" i="34"/>
  <c r="GB23" i="34"/>
  <c r="AQ23" i="34"/>
  <c r="AR22" i="34"/>
  <c r="EH24" i="34"/>
  <c r="EG25" i="34"/>
  <c r="CS25" i="34"/>
  <c r="CT24" i="34"/>
  <c r="DU27" i="34"/>
  <c r="DV26" i="34"/>
  <c r="BI31" i="34"/>
  <c r="BJ30" i="34"/>
  <c r="J8" i="23"/>
  <c r="L223" i="22"/>
  <c r="BH24" i="34"/>
  <c r="BG25" i="34"/>
  <c r="W22" i="34"/>
  <c r="X21" i="34"/>
  <c r="DA26" i="34"/>
  <c r="DB25" i="34"/>
  <c r="DM25" i="34"/>
  <c r="DN24" i="34"/>
  <c r="EA25" i="34"/>
  <c r="EB24" i="34"/>
  <c r="EP35" i="34"/>
  <c r="EO36" i="34"/>
  <c r="GC25" i="34"/>
  <c r="GD24" i="34"/>
  <c r="BW25" i="34"/>
  <c r="BX24" i="34"/>
  <c r="J7" i="23"/>
  <c r="L222" i="22"/>
  <c r="K94" i="42"/>
  <c r="CY23" i="34"/>
  <c r="CZ22" i="34"/>
  <c r="BB29" i="34"/>
  <c r="BA30" i="34"/>
  <c r="CQ23" i="34"/>
  <c r="CR22" i="34"/>
  <c r="AB26" i="34"/>
  <c r="AA27" i="34"/>
  <c r="BE22" i="34"/>
  <c r="BF21" i="34"/>
  <c r="GN38" i="34"/>
  <c r="GM39" i="34"/>
  <c r="EI28" i="34"/>
  <c r="EJ27" i="34"/>
  <c r="FQ25" i="34"/>
  <c r="FR24" i="34"/>
  <c r="FK25" i="34"/>
  <c r="FL24" i="34"/>
  <c r="CL24" i="34"/>
  <c r="CK25" i="34"/>
  <c r="C6" i="8"/>
  <c r="J220" i="22"/>
  <c r="CG27" i="34"/>
  <c r="CH26" i="34"/>
  <c r="CE35" i="34"/>
  <c r="CF34" i="34"/>
  <c r="HG31" i="34"/>
  <c r="HH30" i="34"/>
  <c r="FA26" i="34"/>
  <c r="FB25" i="34"/>
  <c r="AL29" i="34"/>
  <c r="AK30" i="34"/>
  <c r="AV23" i="34"/>
  <c r="AU24" i="34"/>
  <c r="EF37" i="34"/>
  <c r="EE38" i="34"/>
  <c r="K94" i="41"/>
  <c r="DI25" i="34"/>
  <c r="DJ24" i="34"/>
  <c r="AD22" i="34"/>
  <c r="AC23" i="34"/>
  <c r="AF35" i="34"/>
  <c r="AE36" i="34"/>
  <c r="GG23" i="34"/>
  <c r="GH22" i="34"/>
  <c r="AJ24" i="34"/>
  <c r="AI25" i="34"/>
  <c r="GE25" i="34"/>
  <c r="GF24" i="34"/>
  <c r="ER26" i="34"/>
  <c r="EQ27" i="34"/>
  <c r="DR24" i="34"/>
  <c r="DQ25" i="34"/>
  <c r="GR34" i="34"/>
  <c r="GQ35" i="34"/>
  <c r="GW24" i="34"/>
  <c r="GX23" i="34"/>
  <c r="ET26" i="34"/>
  <c r="ES27" i="34"/>
  <c r="FE23" i="34"/>
  <c r="FF22" i="34"/>
  <c r="FG23" i="34"/>
  <c r="FH22" i="34"/>
  <c r="AP35" i="34"/>
  <c r="AO36" i="34"/>
  <c r="F2" i="47"/>
  <c r="H22" i="20"/>
  <c r="U16" i="20"/>
  <c r="I13"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EX21" i="34"/>
  <c r="EW22" i="34"/>
  <c r="FU25" i="34"/>
  <c r="FV24" i="34"/>
  <c r="C11" i="8"/>
  <c r="AO14" i="22" s="1"/>
  <c r="AN16" i="22" s="1"/>
  <c r="AN17" i="22" s="1"/>
  <c r="AN18" i="22" s="1"/>
  <c r="AN19" i="22" s="1"/>
  <c r="AN20" i="22" s="1"/>
  <c r="AN21" i="22" s="1"/>
  <c r="AN22" i="22" s="1"/>
  <c r="AN23" i="22" s="1"/>
  <c r="AN24" i="22" s="1"/>
  <c r="AN25" i="22" s="1"/>
  <c r="AN26" i="22" s="1"/>
  <c r="AN27" i="22" s="1"/>
  <c r="AN28" i="22" s="1"/>
  <c r="AN29" i="22" s="1"/>
  <c r="AN30" i="22" s="1"/>
  <c r="AN31" i="22" s="1"/>
  <c r="AN32" i="22" s="1"/>
  <c r="AN33" i="22" s="1"/>
  <c r="AN34" i="22" s="1"/>
  <c r="AN35" i="22" s="1"/>
  <c r="AN36" i="22" s="1"/>
  <c r="AN37" i="22" s="1"/>
  <c r="AN38" i="22" s="1"/>
  <c r="AN39" i="22" s="1"/>
  <c r="AN40" i="22" s="1"/>
  <c r="AN41" i="22" s="1"/>
  <c r="AN42" i="22" s="1"/>
  <c r="AN43" i="22" s="1"/>
  <c r="AN44" i="22" s="1"/>
  <c r="AN45" i="22" s="1"/>
  <c r="AN46" i="22" s="1"/>
  <c r="AN47" i="22" s="1"/>
  <c r="AN48" i="22" s="1"/>
  <c r="AN49" i="22" s="1"/>
  <c r="AN50" i="22" s="1"/>
  <c r="AN51" i="22" s="1"/>
  <c r="AN52" i="22" s="1"/>
  <c r="AN53" i="22" s="1"/>
  <c r="AN54" i="22" s="1"/>
  <c r="AN55" i="22" s="1"/>
  <c r="AN56" i="22" s="1"/>
  <c r="AN57" i="22" s="1"/>
  <c r="AN58" i="22" s="1"/>
  <c r="AN59" i="22" s="1"/>
  <c r="AN60" i="22" s="1"/>
  <c r="AN61" i="22" s="1"/>
  <c r="AN62" i="22" s="1"/>
  <c r="AN63" i="22" s="1"/>
  <c r="AN64" i="22" s="1"/>
  <c r="AN65" i="22" s="1"/>
  <c r="AN66" i="22" s="1"/>
  <c r="AN67" i="22" s="1"/>
  <c r="AN68" i="22" s="1"/>
  <c r="AN69" i="22" s="1"/>
  <c r="AN70" i="22" s="1"/>
  <c r="AN71" i="22" s="1"/>
  <c r="AN72" i="22" s="1"/>
  <c r="AN73" i="22" s="1"/>
  <c r="AN74" i="22" s="1"/>
  <c r="AN75" i="22" s="1"/>
  <c r="AN76" i="22" s="1"/>
  <c r="AN77" i="22" s="1"/>
  <c r="AN78" i="22" s="1"/>
  <c r="AN79" i="22" s="1"/>
  <c r="AN80" i="22" s="1"/>
  <c r="AN81" i="22" s="1"/>
  <c r="AN82" i="22" s="1"/>
  <c r="AN83" i="22" s="1"/>
  <c r="AN84" i="22" s="1"/>
  <c r="AN85" i="22" s="1"/>
  <c r="AN86" i="22" s="1"/>
  <c r="AN87" i="22" s="1"/>
  <c r="AN88" i="22" s="1"/>
  <c r="AN89" i="22" s="1"/>
  <c r="AN90" i="22" s="1"/>
  <c r="AN91" i="22" s="1"/>
  <c r="AN92" i="22" s="1"/>
  <c r="AN93" i="22" s="1"/>
  <c r="AN94" i="22" s="1"/>
  <c r="AN95" i="22" s="1"/>
  <c r="AN96" i="22" s="1"/>
  <c r="AN97" i="22" s="1"/>
  <c r="AN98" i="22" s="1"/>
  <c r="AN99" i="22" s="1"/>
  <c r="AN100" i="22" s="1"/>
  <c r="AN101" i="22" s="1"/>
  <c r="AN102" i="22" s="1"/>
  <c r="AN103" i="22" s="1"/>
  <c r="AN104" i="22" s="1"/>
  <c r="AN105" i="22" s="1"/>
  <c r="AN106" i="22" s="1"/>
  <c r="AN107" i="22" s="1"/>
  <c r="AN108" i="22" s="1"/>
  <c r="AN109" i="22" s="1"/>
  <c r="AN110" i="22" s="1"/>
  <c r="AN111" i="22" s="1"/>
  <c r="AN112" i="22" s="1"/>
  <c r="AN113" i="22" s="1"/>
  <c r="AN114" i="22" s="1"/>
  <c r="AN115" i="22" s="1"/>
  <c r="AN116" i="22" s="1"/>
  <c r="AN117" i="22" s="1"/>
  <c r="AN118" i="22" s="1"/>
  <c r="AN119" i="22" s="1"/>
  <c r="AN120" i="22" s="1"/>
  <c r="AN121" i="22" s="1"/>
  <c r="AN122" i="22" s="1"/>
  <c r="AN123" i="22" s="1"/>
  <c r="AN124" i="22" s="1"/>
  <c r="AN125" i="22" s="1"/>
  <c r="AN126" i="22" s="1"/>
  <c r="AN127" i="22" s="1"/>
  <c r="AN128" i="22" s="1"/>
  <c r="AN129" i="22" s="1"/>
  <c r="AN130" i="22" s="1"/>
  <c r="AN131" i="22" s="1"/>
  <c r="AN132" i="22" s="1"/>
  <c r="AN133" i="22" s="1"/>
  <c r="AN134" i="22" s="1"/>
  <c r="AN135" i="22" s="1"/>
  <c r="AN136" i="22" s="1"/>
  <c r="AN137" i="22" s="1"/>
  <c r="AN138" i="22" s="1"/>
  <c r="AN139" i="22" s="1"/>
  <c r="AN140" i="22" s="1"/>
  <c r="AN141" i="22" s="1"/>
  <c r="AN142" i="22" s="1"/>
  <c r="AN143" i="22" s="1"/>
  <c r="AN144" i="22" s="1"/>
  <c r="AN145" i="22" s="1"/>
  <c r="AN146" i="22" s="1"/>
  <c r="AN147" i="22" s="1"/>
  <c r="AN148" i="22" s="1"/>
  <c r="AN149" i="22" s="1"/>
  <c r="AN150" i="22" s="1"/>
  <c r="AN151" i="22" s="1"/>
  <c r="AN152" i="22" s="1"/>
  <c r="AN153" i="22" s="1"/>
  <c r="AN154" i="22" s="1"/>
  <c r="AN155" i="22" s="1"/>
  <c r="AN156" i="22" s="1"/>
  <c r="AN157" i="22" s="1"/>
  <c r="AN158" i="22" s="1"/>
  <c r="AN159" i="22" s="1"/>
  <c r="AN160" i="22" s="1"/>
  <c r="AN161" i="22" s="1"/>
  <c r="AN162" i="22" s="1"/>
  <c r="AN163" i="22" s="1"/>
  <c r="AN164" i="22" s="1"/>
  <c r="AN165" i="22" s="1"/>
  <c r="AN166" i="22" s="1"/>
  <c r="AN167" i="22" s="1"/>
  <c r="AN168" i="22" s="1"/>
  <c r="AN169" i="22" s="1"/>
  <c r="AN170" i="22" s="1"/>
  <c r="AN171" i="22" s="1"/>
  <c r="AN172" i="22" s="1"/>
  <c r="AN173" i="22" s="1"/>
  <c r="AN174" i="22" s="1"/>
  <c r="AN175" i="22" s="1"/>
  <c r="AN176" i="22" s="1"/>
  <c r="AN177" i="22" s="1"/>
  <c r="AN178" i="22" s="1"/>
  <c r="AN179" i="22" s="1"/>
  <c r="AN180" i="22" s="1"/>
  <c r="AN181" i="22" s="1"/>
  <c r="AN182" i="22" s="1"/>
  <c r="AN183" i="22" s="1"/>
  <c r="AN184" i="22" s="1"/>
  <c r="AN185" i="22" s="1"/>
  <c r="AN186" i="22" s="1"/>
  <c r="AN187" i="22" s="1"/>
  <c r="AN188" i="22" s="1"/>
  <c r="AN189" i="22" s="1"/>
  <c r="AN190" i="22" s="1"/>
  <c r="AN191" i="22" s="1"/>
  <c r="AN192" i="22" s="1"/>
  <c r="AN193" i="22" s="1"/>
  <c r="AN194" i="22" s="1"/>
  <c r="AN195" i="22" s="1"/>
  <c r="AN196" i="22" s="1"/>
  <c r="AN197" i="22" s="1"/>
  <c r="AN198" i="22" s="1"/>
  <c r="AN199" i="22" s="1"/>
  <c r="AN200" i="22" s="1"/>
  <c r="AN201" i="22" s="1"/>
  <c r="AN202" i="22" s="1"/>
  <c r="AN203" i="22" s="1"/>
  <c r="AN204" i="22" s="1"/>
  <c r="AN205" i="22" s="1"/>
  <c r="AN206" i="22" s="1"/>
  <c r="AN207" i="22" s="1"/>
  <c r="AN208" i="22" s="1"/>
  <c r="AN209" i="22" s="1"/>
  <c r="AN210" i="22" s="1"/>
  <c r="AN211" i="22" s="1"/>
  <c r="AN212" i="22" s="1"/>
  <c r="AN213" i="22" s="1"/>
  <c r="AN214" i="22" s="1"/>
  <c r="AN215" i="22" s="1"/>
  <c r="K225" i="22" s="1"/>
  <c r="J225" i="22"/>
  <c r="AZ27" i="34"/>
  <c r="AY28" i="34"/>
  <c r="GZ41" i="34"/>
  <c r="GY42" i="34"/>
  <c r="CD25" i="34"/>
  <c r="CC26" i="34"/>
  <c r="C7" i="8"/>
  <c r="AG14" i="22" s="1"/>
  <c r="AF16" i="22" s="1"/>
  <c r="AF17" i="22" s="1"/>
  <c r="AF18" i="22" s="1"/>
  <c r="AF19" i="22" s="1"/>
  <c r="AF20" i="22" s="1"/>
  <c r="AF21" i="22" s="1"/>
  <c r="AF22" i="22" s="1"/>
  <c r="AF23" i="22" s="1"/>
  <c r="AF24" i="22" s="1"/>
  <c r="AF25" i="22" s="1"/>
  <c r="AF26" i="22" s="1"/>
  <c r="AF27" i="22" s="1"/>
  <c r="AF28" i="22" s="1"/>
  <c r="AF29" i="22" s="1"/>
  <c r="AF30" i="22" s="1"/>
  <c r="AF31" i="22" s="1"/>
  <c r="AF32" i="22" s="1"/>
  <c r="AF33" i="22" s="1"/>
  <c r="AF34" i="22" s="1"/>
  <c r="AF35" i="22" s="1"/>
  <c r="AF36" i="22" s="1"/>
  <c r="AF37" i="22" s="1"/>
  <c r="AF38" i="22" s="1"/>
  <c r="AF39" i="22" s="1"/>
  <c r="AF40" i="22" s="1"/>
  <c r="AF41" i="22" s="1"/>
  <c r="AF42" i="22" s="1"/>
  <c r="AF43" i="22" s="1"/>
  <c r="AF44" i="22" s="1"/>
  <c r="AF45" i="22" s="1"/>
  <c r="AF46" i="22" s="1"/>
  <c r="AF47" i="22" s="1"/>
  <c r="AF48" i="22" s="1"/>
  <c r="AF49" i="22" s="1"/>
  <c r="AF50" i="22" s="1"/>
  <c r="AF51" i="22" s="1"/>
  <c r="AF52" i="22" s="1"/>
  <c r="AF53" i="22" s="1"/>
  <c r="AF54" i="22" s="1"/>
  <c r="AF55" i="22" s="1"/>
  <c r="AF56" i="22" s="1"/>
  <c r="AF57" i="22" s="1"/>
  <c r="AF58" i="22" s="1"/>
  <c r="AF59" i="22" s="1"/>
  <c r="AF60" i="22" s="1"/>
  <c r="AF61" i="22" s="1"/>
  <c r="AF62" i="22" s="1"/>
  <c r="AF63" i="22" s="1"/>
  <c r="AF64" i="22" s="1"/>
  <c r="AF65" i="22" s="1"/>
  <c r="AF66" i="22" s="1"/>
  <c r="AF67" i="22" s="1"/>
  <c r="AF68" i="22" s="1"/>
  <c r="AF69" i="22" s="1"/>
  <c r="AF70" i="22" s="1"/>
  <c r="AF71" i="22" s="1"/>
  <c r="AF72" i="22" s="1"/>
  <c r="AF73" i="22" s="1"/>
  <c r="AF74" i="22" s="1"/>
  <c r="AF75" i="22" s="1"/>
  <c r="AF76" i="22" s="1"/>
  <c r="AF77" i="22" s="1"/>
  <c r="AF78" i="22" s="1"/>
  <c r="AF79" i="22" s="1"/>
  <c r="AF80" i="22" s="1"/>
  <c r="AF81" i="22" s="1"/>
  <c r="AF82" i="22" s="1"/>
  <c r="AF83" i="22" s="1"/>
  <c r="AF84" i="22" s="1"/>
  <c r="AF85" i="22" s="1"/>
  <c r="AF86" i="22" s="1"/>
  <c r="AF87" i="22" s="1"/>
  <c r="AF88" i="22" s="1"/>
  <c r="AF89" i="22" s="1"/>
  <c r="AF90" i="22" s="1"/>
  <c r="AF91" i="22" s="1"/>
  <c r="AF92" i="22" s="1"/>
  <c r="AF93" i="22" s="1"/>
  <c r="AF94" i="22" s="1"/>
  <c r="AF95" i="22" s="1"/>
  <c r="AF96" i="22" s="1"/>
  <c r="AF97" i="22" s="1"/>
  <c r="AF98" i="22" s="1"/>
  <c r="AF99" i="22" s="1"/>
  <c r="AF100" i="22" s="1"/>
  <c r="AF101" i="22" s="1"/>
  <c r="AF102" i="22" s="1"/>
  <c r="AF103" i="22" s="1"/>
  <c r="AF104" i="22" s="1"/>
  <c r="AF105" i="22" s="1"/>
  <c r="AF106" i="22" s="1"/>
  <c r="AF107" i="22" s="1"/>
  <c r="AF108" i="22" s="1"/>
  <c r="AF109" i="22" s="1"/>
  <c r="AF110" i="22" s="1"/>
  <c r="AF111" i="22" s="1"/>
  <c r="AF112" i="22" s="1"/>
  <c r="AF113" i="22" s="1"/>
  <c r="AF114" i="22" s="1"/>
  <c r="AF115" i="22" s="1"/>
  <c r="AF116" i="22" s="1"/>
  <c r="AF117" i="22" s="1"/>
  <c r="AF118" i="22" s="1"/>
  <c r="AF119" i="22" s="1"/>
  <c r="AF120" i="22" s="1"/>
  <c r="AF121" i="22" s="1"/>
  <c r="AF122" i="22" s="1"/>
  <c r="AF123" i="22" s="1"/>
  <c r="AF124" i="22" s="1"/>
  <c r="AF125" i="22" s="1"/>
  <c r="AF126" i="22" s="1"/>
  <c r="AF127" i="22" s="1"/>
  <c r="AF128" i="22" s="1"/>
  <c r="AF129" i="22" s="1"/>
  <c r="AF130" i="22" s="1"/>
  <c r="AF131" i="22" s="1"/>
  <c r="AF132" i="22" s="1"/>
  <c r="AF133" i="22" s="1"/>
  <c r="AF134" i="22" s="1"/>
  <c r="AF135" i="22" s="1"/>
  <c r="AF136" i="22" s="1"/>
  <c r="AF137" i="22" s="1"/>
  <c r="AF138" i="22" s="1"/>
  <c r="AF139" i="22" s="1"/>
  <c r="AF140" i="22" s="1"/>
  <c r="AF141" i="22" s="1"/>
  <c r="AF142" i="22" s="1"/>
  <c r="AF143" i="22" s="1"/>
  <c r="AF144" i="22" s="1"/>
  <c r="AF145" i="22" s="1"/>
  <c r="AF146" i="22" s="1"/>
  <c r="AF147" i="22" s="1"/>
  <c r="AF148" i="22" s="1"/>
  <c r="AF149" i="22" s="1"/>
  <c r="AF150" i="22" s="1"/>
  <c r="AF151" i="22" s="1"/>
  <c r="AF152" i="22" s="1"/>
  <c r="AF153" i="22" s="1"/>
  <c r="AF154" i="22" s="1"/>
  <c r="AF155" i="22" s="1"/>
  <c r="AF156" i="22" s="1"/>
  <c r="AF157" i="22" s="1"/>
  <c r="AF158" i="22" s="1"/>
  <c r="AF159" i="22" s="1"/>
  <c r="AF160" i="22" s="1"/>
  <c r="AF161" i="22" s="1"/>
  <c r="AF162" i="22" s="1"/>
  <c r="AF163" i="22" s="1"/>
  <c r="AF164" i="22" s="1"/>
  <c r="AF165" i="22" s="1"/>
  <c r="AF166" i="22" s="1"/>
  <c r="AF167" i="22" s="1"/>
  <c r="AF168" i="22" s="1"/>
  <c r="AF169" i="22" s="1"/>
  <c r="AF170" i="22" s="1"/>
  <c r="AF171" i="22" s="1"/>
  <c r="AF172" i="22" s="1"/>
  <c r="AF173" i="22" s="1"/>
  <c r="AF174" i="22" s="1"/>
  <c r="AF175" i="22" s="1"/>
  <c r="AF176" i="22" s="1"/>
  <c r="AF177" i="22" s="1"/>
  <c r="AF178" i="22" s="1"/>
  <c r="AF179" i="22" s="1"/>
  <c r="AF180" i="22" s="1"/>
  <c r="AF181" i="22" s="1"/>
  <c r="AF182" i="22" s="1"/>
  <c r="AF183" i="22" s="1"/>
  <c r="AF184" i="22" s="1"/>
  <c r="AF185" i="22" s="1"/>
  <c r="AF186" i="22" s="1"/>
  <c r="AF187" i="22" s="1"/>
  <c r="AF188" i="22" s="1"/>
  <c r="AF189" i="22" s="1"/>
  <c r="AF190" i="22" s="1"/>
  <c r="AF191" i="22" s="1"/>
  <c r="AF192" i="22" s="1"/>
  <c r="AF193" i="22" s="1"/>
  <c r="AF194" i="22" s="1"/>
  <c r="AF195" i="22" s="1"/>
  <c r="AF196" i="22" s="1"/>
  <c r="AF197" i="22" s="1"/>
  <c r="AF198" i="22" s="1"/>
  <c r="AF199" i="22" s="1"/>
  <c r="AF200" i="22" s="1"/>
  <c r="AF201" i="22" s="1"/>
  <c r="AF202" i="22" s="1"/>
  <c r="AF203" i="22" s="1"/>
  <c r="AF204" i="22" s="1"/>
  <c r="AF205" i="22" s="1"/>
  <c r="AF206" i="22" s="1"/>
  <c r="AF207" i="22" s="1"/>
  <c r="AF208" i="22" s="1"/>
  <c r="AF209" i="22" s="1"/>
  <c r="AF210" i="22" s="1"/>
  <c r="AF211" i="22" s="1"/>
  <c r="AF212" i="22" s="1"/>
  <c r="AF213" i="22" s="1"/>
  <c r="AF214" i="22" s="1"/>
  <c r="AF215" i="22" s="1"/>
  <c r="K221" i="22" s="1"/>
  <c r="J221" i="22"/>
  <c r="DS25" i="34"/>
  <c r="DT24" i="34"/>
  <c r="CB34" i="34"/>
  <c r="CA35" i="34"/>
  <c r="HB28" i="34"/>
  <c r="HA29" i="34"/>
  <c r="GI35" i="34"/>
  <c r="GJ34" i="34"/>
  <c r="EV25" i="34"/>
  <c r="EU26" i="34"/>
  <c r="FW27" i="34"/>
  <c r="FX26" i="34"/>
  <c r="AN36" i="34"/>
  <c r="AM37" i="34"/>
  <c r="FM34" i="34"/>
  <c r="FN33" i="34"/>
  <c r="DO24" i="34"/>
  <c r="DP23" i="34"/>
  <c r="P15" i="35"/>
  <c r="V12" i="34"/>
  <c r="L219" i="22"/>
  <c r="J4" i="23"/>
  <c r="FT29" i="34"/>
  <c r="FS30" i="34"/>
  <c r="FJ26" i="34"/>
  <c r="FI27" i="34"/>
  <c r="HF31" i="34"/>
  <c r="HE32" i="34"/>
  <c r="V17" i="33"/>
  <c r="G26" i="33"/>
  <c r="K94" i="44"/>
  <c r="DG23" i="34"/>
  <c r="DH22" i="34"/>
  <c r="K94" i="50"/>
  <c r="FY25" i="34"/>
  <c r="FZ24" i="34"/>
  <c r="HC42" i="34"/>
  <c r="HD41" i="34"/>
  <c r="AX34" i="34"/>
  <c r="AW35" i="34"/>
  <c r="AS31" i="34"/>
  <c r="AT30" i="34"/>
  <c r="EM26" i="34"/>
  <c r="EN25" i="34"/>
  <c r="FC25" i="34"/>
  <c r="FD24" i="34"/>
  <c r="BO22" i="34"/>
  <c r="BP21" i="34"/>
  <c r="BU26" i="34"/>
  <c r="BV25" i="34"/>
  <c r="EL25" i="34"/>
  <c r="EK26" i="34"/>
  <c r="BN31" i="34"/>
  <c r="BM32" i="34"/>
  <c r="CU24" i="34"/>
  <c r="CV23" i="34"/>
  <c r="K94" i="45"/>
  <c r="BY23" i="34"/>
  <c r="BZ22" i="34"/>
  <c r="J222" i="23" l="1"/>
  <c r="C8" i="9"/>
  <c r="AI14" i="23" s="1"/>
  <c r="AH16" i="23" s="1"/>
  <c r="AH17" i="23" s="1"/>
  <c r="AH18" i="23" s="1"/>
  <c r="AH19" i="23" s="1"/>
  <c r="AH20" i="23" s="1"/>
  <c r="AH21" i="23" s="1"/>
  <c r="AH22" i="23" s="1"/>
  <c r="AH23" i="23" s="1"/>
  <c r="AH24" i="23" s="1"/>
  <c r="AH25" i="23" s="1"/>
  <c r="AH26" i="23" s="1"/>
  <c r="AH27" i="23" s="1"/>
  <c r="AH28" i="23" s="1"/>
  <c r="AH29" i="23" s="1"/>
  <c r="AH30" i="23" s="1"/>
  <c r="AH31" i="23" s="1"/>
  <c r="AH32" i="23" s="1"/>
  <c r="AH33" i="23" s="1"/>
  <c r="AH34" i="23" s="1"/>
  <c r="AH35" i="23" s="1"/>
  <c r="AH36" i="23" s="1"/>
  <c r="AH37" i="23" s="1"/>
  <c r="AH38" i="23" s="1"/>
  <c r="AH39" i="23" s="1"/>
  <c r="AH40" i="23" s="1"/>
  <c r="AH41" i="23" s="1"/>
  <c r="AH42" i="23" s="1"/>
  <c r="AH43" i="23" s="1"/>
  <c r="AH44" i="23" s="1"/>
  <c r="AH45" i="23" s="1"/>
  <c r="AH46" i="23" s="1"/>
  <c r="AH47" i="23" s="1"/>
  <c r="AH48" i="23" s="1"/>
  <c r="AH49" i="23" s="1"/>
  <c r="AH50" i="23" s="1"/>
  <c r="AH51" i="23" s="1"/>
  <c r="AH52" i="23" s="1"/>
  <c r="AH53" i="23" s="1"/>
  <c r="AH54" i="23" s="1"/>
  <c r="AH55" i="23" s="1"/>
  <c r="AH56" i="23" s="1"/>
  <c r="AH57" i="23" s="1"/>
  <c r="AH58" i="23" s="1"/>
  <c r="AH59" i="23" s="1"/>
  <c r="AH60" i="23" s="1"/>
  <c r="AH61" i="23" s="1"/>
  <c r="AH62" i="23" s="1"/>
  <c r="AH63" i="23" s="1"/>
  <c r="AH64" i="23" s="1"/>
  <c r="AH65" i="23" s="1"/>
  <c r="AH66" i="23" s="1"/>
  <c r="AH67" i="23" s="1"/>
  <c r="AH68" i="23" s="1"/>
  <c r="AH69" i="23" s="1"/>
  <c r="AH70" i="23" s="1"/>
  <c r="AH71" i="23" s="1"/>
  <c r="AH72" i="23" s="1"/>
  <c r="AH73" i="23" s="1"/>
  <c r="AH74" i="23" s="1"/>
  <c r="AH75" i="23" s="1"/>
  <c r="AH76" i="23" s="1"/>
  <c r="AH77" i="23" s="1"/>
  <c r="AH78" i="23" s="1"/>
  <c r="AH79" i="23" s="1"/>
  <c r="AH80" i="23" s="1"/>
  <c r="AH81" i="23" s="1"/>
  <c r="AH82" i="23" s="1"/>
  <c r="AH83" i="23" s="1"/>
  <c r="AH84" i="23" s="1"/>
  <c r="AH85" i="23" s="1"/>
  <c r="AH86" i="23" s="1"/>
  <c r="AH87" i="23" s="1"/>
  <c r="AH88" i="23" s="1"/>
  <c r="AH89" i="23" s="1"/>
  <c r="AH90" i="23" s="1"/>
  <c r="AH91" i="23" s="1"/>
  <c r="AH92" i="23" s="1"/>
  <c r="AH93" i="23" s="1"/>
  <c r="AH94" i="23" s="1"/>
  <c r="AH95" i="23" s="1"/>
  <c r="AH96" i="23" s="1"/>
  <c r="AH97" i="23" s="1"/>
  <c r="AH98" i="23" s="1"/>
  <c r="AH99" i="23" s="1"/>
  <c r="AH100" i="23" s="1"/>
  <c r="AH101" i="23" s="1"/>
  <c r="AH102" i="23" s="1"/>
  <c r="AH103" i="23" s="1"/>
  <c r="AH104" i="23" s="1"/>
  <c r="AH105" i="23" s="1"/>
  <c r="AH106" i="23" s="1"/>
  <c r="AH107" i="23" s="1"/>
  <c r="AH108" i="23" s="1"/>
  <c r="AH109" i="23" s="1"/>
  <c r="AH110" i="23" s="1"/>
  <c r="AH111" i="23" s="1"/>
  <c r="AH112" i="23" s="1"/>
  <c r="AH113" i="23" s="1"/>
  <c r="AH114" i="23" s="1"/>
  <c r="AH115" i="23" s="1"/>
  <c r="AH116" i="23" s="1"/>
  <c r="AH117" i="23" s="1"/>
  <c r="AH118" i="23" s="1"/>
  <c r="AH119" i="23" s="1"/>
  <c r="AH120" i="23" s="1"/>
  <c r="AH121" i="23" s="1"/>
  <c r="AH122" i="23" s="1"/>
  <c r="AH123" i="23" s="1"/>
  <c r="AH124" i="23" s="1"/>
  <c r="AH125" i="23" s="1"/>
  <c r="AH126" i="23" s="1"/>
  <c r="AH127" i="23" s="1"/>
  <c r="AH128" i="23" s="1"/>
  <c r="AH129" i="23" s="1"/>
  <c r="AH130" i="23" s="1"/>
  <c r="AH131" i="23" s="1"/>
  <c r="AH132" i="23" s="1"/>
  <c r="AH133" i="23" s="1"/>
  <c r="AH134" i="23" s="1"/>
  <c r="AH135" i="23" s="1"/>
  <c r="AH136" i="23" s="1"/>
  <c r="AH137" i="23" s="1"/>
  <c r="AH138" i="23" s="1"/>
  <c r="AH139" i="23" s="1"/>
  <c r="AH140" i="23" s="1"/>
  <c r="AH141" i="23" s="1"/>
  <c r="AH142" i="23" s="1"/>
  <c r="AH143" i="23" s="1"/>
  <c r="AH144" i="23" s="1"/>
  <c r="AH145" i="23" s="1"/>
  <c r="AH146" i="23" s="1"/>
  <c r="AH147" i="23" s="1"/>
  <c r="AH148" i="23" s="1"/>
  <c r="AH149" i="23" s="1"/>
  <c r="AH150" i="23" s="1"/>
  <c r="AH151" i="23" s="1"/>
  <c r="AH152" i="23" s="1"/>
  <c r="AH153" i="23" s="1"/>
  <c r="AH154" i="23" s="1"/>
  <c r="AH155" i="23" s="1"/>
  <c r="AH156" i="23" s="1"/>
  <c r="AH157" i="23" s="1"/>
  <c r="AH158" i="23" s="1"/>
  <c r="AH159" i="23" s="1"/>
  <c r="AH160" i="23" s="1"/>
  <c r="AH161" i="23" s="1"/>
  <c r="AH162" i="23" s="1"/>
  <c r="AH163" i="23" s="1"/>
  <c r="AH164" i="23" s="1"/>
  <c r="AH165" i="23" s="1"/>
  <c r="AH166" i="23" s="1"/>
  <c r="AH167" i="23" s="1"/>
  <c r="AH168" i="23" s="1"/>
  <c r="AH169" i="23" s="1"/>
  <c r="AH170" i="23" s="1"/>
  <c r="AH171" i="23" s="1"/>
  <c r="AH172" i="23" s="1"/>
  <c r="AH173" i="23" s="1"/>
  <c r="AH174" i="23" s="1"/>
  <c r="AH175" i="23" s="1"/>
  <c r="AH176" i="23" s="1"/>
  <c r="AH177" i="23" s="1"/>
  <c r="AH178" i="23" s="1"/>
  <c r="AH179" i="23" s="1"/>
  <c r="AH180" i="23" s="1"/>
  <c r="AH181" i="23" s="1"/>
  <c r="AH182" i="23" s="1"/>
  <c r="AH183" i="23" s="1"/>
  <c r="AH184" i="23" s="1"/>
  <c r="AH185" i="23" s="1"/>
  <c r="AH186" i="23" s="1"/>
  <c r="AH187" i="23" s="1"/>
  <c r="AH188" i="23" s="1"/>
  <c r="AH189" i="23" s="1"/>
  <c r="AH190" i="23" s="1"/>
  <c r="AH191" i="23" s="1"/>
  <c r="AH192" i="23" s="1"/>
  <c r="AH193" i="23" s="1"/>
  <c r="AH194" i="23" s="1"/>
  <c r="AH195" i="23" s="1"/>
  <c r="AH196" i="23" s="1"/>
  <c r="AH197" i="23" s="1"/>
  <c r="AH198" i="23" s="1"/>
  <c r="AH199" i="23" s="1"/>
  <c r="AH200" i="23" s="1"/>
  <c r="AH201" i="23" s="1"/>
  <c r="AH202" i="23" s="1"/>
  <c r="AH203" i="23" s="1"/>
  <c r="AH204" i="23" s="1"/>
  <c r="AH205" i="23" s="1"/>
  <c r="AH206" i="23" s="1"/>
  <c r="AH207" i="23" s="1"/>
  <c r="AH208" i="23" s="1"/>
  <c r="AH209" i="23" s="1"/>
  <c r="AH210" i="23" s="1"/>
  <c r="AH211" i="23" s="1"/>
  <c r="AH212" i="23" s="1"/>
  <c r="AH213" i="23" s="1"/>
  <c r="AH214" i="23" s="1"/>
  <c r="AH215" i="23" s="1"/>
  <c r="K222" i="23" s="1"/>
  <c r="DM26" i="34"/>
  <c r="DN25" i="34"/>
  <c r="HJ32" i="34"/>
  <c r="HI33" i="34"/>
  <c r="BO23" i="34"/>
  <c r="BP22" i="34"/>
  <c r="GI36" i="34"/>
  <c r="GJ35" i="34"/>
  <c r="GE26" i="34"/>
  <c r="GF25" i="34"/>
  <c r="DJ25" i="34"/>
  <c r="DI26" i="34"/>
  <c r="FK26" i="34"/>
  <c r="FL25" i="34"/>
  <c r="DU28" i="34"/>
  <c r="DV27" i="34"/>
  <c r="DE26" i="34"/>
  <c r="DF25" i="34"/>
  <c r="AZ28" i="34"/>
  <c r="AY29" i="34"/>
  <c r="GW25" i="34"/>
  <c r="GX24" i="34"/>
  <c r="GC26" i="34"/>
  <c r="GD25" i="34"/>
  <c r="CV24" i="34"/>
  <c r="CU25" i="34"/>
  <c r="HD42" i="34"/>
  <c r="HC43" i="34"/>
  <c r="AJ25" i="34"/>
  <c r="AI26" i="34"/>
  <c r="HG32" i="34"/>
  <c r="HH31" i="34"/>
  <c r="FQ26" i="34"/>
  <c r="FR25" i="34"/>
  <c r="CQ24" i="34"/>
  <c r="CR23" i="34"/>
  <c r="X22" i="34"/>
  <c r="W23" i="34"/>
  <c r="CS26" i="34"/>
  <c r="CT25" i="34"/>
  <c r="DY26" i="34"/>
  <c r="DZ25" i="34"/>
  <c r="AG23" i="34"/>
  <c r="AH22" i="34"/>
  <c r="CW28" i="34"/>
  <c r="CX27" i="34"/>
  <c r="CD26" i="34"/>
  <c r="CC27" i="34"/>
  <c r="CL25" i="34"/>
  <c r="CK26" i="34"/>
  <c r="BJ31" i="34"/>
  <c r="BI32" i="34"/>
  <c r="BU27" i="34"/>
  <c r="BV26" i="34"/>
  <c r="GZ42" i="34"/>
  <c r="GY43" i="34"/>
  <c r="BW26" i="34"/>
  <c r="BX25" i="34"/>
  <c r="HF32" i="34"/>
  <c r="HE33" i="34"/>
  <c r="AO37" i="34"/>
  <c r="AP36" i="34"/>
  <c r="FC26" i="34"/>
  <c r="FD25" i="34"/>
  <c r="FI28" i="34"/>
  <c r="FJ27" i="34"/>
  <c r="FN34" i="34"/>
  <c r="FM35" i="34"/>
  <c r="CB35" i="34"/>
  <c r="CA36" i="34"/>
  <c r="EF38" i="34"/>
  <c r="EE39" i="34"/>
  <c r="BA31" i="34"/>
  <c r="BB30" i="34"/>
  <c r="EP36" i="34"/>
  <c r="EO37" i="34"/>
  <c r="BG26" i="34"/>
  <c r="BH25" i="34"/>
  <c r="GO26" i="34"/>
  <c r="GP25" i="34"/>
  <c r="GK27" i="34"/>
  <c r="GL26" i="34"/>
  <c r="E76" i="47"/>
  <c r="I2" i="47"/>
  <c r="F38" i="47"/>
  <c r="I38" i="47" s="1"/>
  <c r="FB26" i="34"/>
  <c r="FA27" i="34"/>
  <c r="DA27" i="34"/>
  <c r="DB26" i="34"/>
  <c r="AN37" i="34"/>
  <c r="AM38" i="34"/>
  <c r="L224" i="22"/>
  <c r="J9" i="23"/>
  <c r="DG24" i="34"/>
  <c r="DH23" i="34"/>
  <c r="AK31" i="34"/>
  <c r="AL30" i="34"/>
  <c r="DC26" i="34"/>
  <c r="DD25" i="34"/>
  <c r="AS32" i="34"/>
  <c r="AT31" i="34"/>
  <c r="DK26" i="34"/>
  <c r="DL25" i="34"/>
  <c r="BY24" i="34"/>
  <c r="BZ23" i="34"/>
  <c r="F24" i="20"/>
  <c r="V16" i="20"/>
  <c r="J13" i="27" s="1"/>
  <c r="BS27" i="34"/>
  <c r="BT26" i="34"/>
  <c r="HB29" i="34"/>
  <c r="HA30" i="34"/>
  <c r="Z25" i="34"/>
  <c r="Y26" i="34"/>
  <c r="BD44" i="34"/>
  <c r="BC45" i="34"/>
  <c r="FG24" i="34"/>
  <c r="FH23" i="34"/>
  <c r="EI29" i="34"/>
  <c r="EJ28" i="34"/>
  <c r="BN32" i="34"/>
  <c r="BM33" i="34"/>
  <c r="FY26" i="34"/>
  <c r="FZ25" i="34"/>
  <c r="FS31" i="34"/>
  <c r="FT30" i="34"/>
  <c r="GG24" i="34"/>
  <c r="GH23" i="34"/>
  <c r="GM40" i="34"/>
  <c r="GN39" i="34"/>
  <c r="EH25" i="34"/>
  <c r="EG26" i="34"/>
  <c r="BQ26" i="34"/>
  <c r="BR25" i="34"/>
  <c r="CP25" i="34"/>
  <c r="CO26" i="34"/>
  <c r="EV26" i="34"/>
  <c r="EU27" i="34"/>
  <c r="ER27" i="34"/>
  <c r="EQ28" i="34"/>
  <c r="BF22" i="34"/>
  <c r="BE23" i="34"/>
  <c r="ES28" i="34"/>
  <c r="ET27" i="34"/>
  <c r="L225" i="22"/>
  <c r="J10" i="23"/>
  <c r="GR35" i="34"/>
  <c r="GQ36" i="34"/>
  <c r="CF35" i="34"/>
  <c r="CE36" i="34"/>
  <c r="DS26" i="34"/>
  <c r="DT25" i="34"/>
  <c r="FE24" i="34"/>
  <c r="FF23" i="34"/>
  <c r="AF36" i="34"/>
  <c r="AE37" i="34"/>
  <c r="AV24" i="34"/>
  <c r="AU25" i="34"/>
  <c r="CG28" i="34"/>
  <c r="CH27" i="34"/>
  <c r="CY24" i="34"/>
  <c r="CZ23" i="34"/>
  <c r="CI30" i="34"/>
  <c r="CJ29" i="34"/>
  <c r="CN29" i="34"/>
  <c r="CM30" i="34"/>
  <c r="GU26" i="34"/>
  <c r="GV25" i="34"/>
  <c r="FO28" i="34"/>
  <c r="FP27" i="34"/>
  <c r="Q15" i="35"/>
  <c r="W12" i="34"/>
  <c r="DO25" i="34"/>
  <c r="DP24" i="34"/>
  <c r="EK27" i="34"/>
  <c r="EL26" i="34"/>
  <c r="EM27" i="34"/>
  <c r="EN26" i="34"/>
  <c r="J219" i="23"/>
  <c r="C5" i="9"/>
  <c r="FV25" i="34"/>
  <c r="FU26" i="34"/>
  <c r="DR25" i="34"/>
  <c r="DQ26" i="34"/>
  <c r="J223" i="23"/>
  <c r="C9" i="9"/>
  <c r="AK14" i="23" s="1"/>
  <c r="AJ16" i="23" s="1"/>
  <c r="AJ17" i="23" s="1"/>
  <c r="AJ18" i="23" s="1"/>
  <c r="AJ19" i="23" s="1"/>
  <c r="AJ20" i="23" s="1"/>
  <c r="AJ21" i="23" s="1"/>
  <c r="AJ22" i="23" s="1"/>
  <c r="AJ23" i="23" s="1"/>
  <c r="AJ24" i="23" s="1"/>
  <c r="AJ25" i="23" s="1"/>
  <c r="AJ26" i="23" s="1"/>
  <c r="AJ27" i="23" s="1"/>
  <c r="AJ28" i="23" s="1"/>
  <c r="AJ29" i="23" s="1"/>
  <c r="AJ30" i="23" s="1"/>
  <c r="AJ31" i="23" s="1"/>
  <c r="AJ32" i="23" s="1"/>
  <c r="AJ33" i="23" s="1"/>
  <c r="AJ34" i="23" s="1"/>
  <c r="AJ35" i="23" s="1"/>
  <c r="AJ36" i="23" s="1"/>
  <c r="AJ37" i="23" s="1"/>
  <c r="AJ38" i="23" s="1"/>
  <c r="AJ39" i="23" s="1"/>
  <c r="AJ40" i="23" s="1"/>
  <c r="AJ41" i="23" s="1"/>
  <c r="AJ42" i="23" s="1"/>
  <c r="AJ43" i="23" s="1"/>
  <c r="AJ44" i="23" s="1"/>
  <c r="AJ45" i="23" s="1"/>
  <c r="AJ46" i="23" s="1"/>
  <c r="AJ47" i="23" s="1"/>
  <c r="AJ48" i="23" s="1"/>
  <c r="AJ49" i="23" s="1"/>
  <c r="AJ50" i="23" s="1"/>
  <c r="AJ51" i="23" s="1"/>
  <c r="AJ52" i="23" s="1"/>
  <c r="AJ53" i="23" s="1"/>
  <c r="AJ54" i="23" s="1"/>
  <c r="AJ55" i="23" s="1"/>
  <c r="AJ56" i="23" s="1"/>
  <c r="AJ57" i="23" s="1"/>
  <c r="AJ58" i="23" s="1"/>
  <c r="AJ59" i="23" s="1"/>
  <c r="AJ60" i="23" s="1"/>
  <c r="AJ61" i="23" s="1"/>
  <c r="AJ62" i="23" s="1"/>
  <c r="AJ63" i="23" s="1"/>
  <c r="AJ64" i="23" s="1"/>
  <c r="AJ65" i="23" s="1"/>
  <c r="AJ66" i="23" s="1"/>
  <c r="AJ67" i="23" s="1"/>
  <c r="AJ68" i="23" s="1"/>
  <c r="AJ69" i="23" s="1"/>
  <c r="AJ70" i="23" s="1"/>
  <c r="AJ71" i="23" s="1"/>
  <c r="AJ72" i="23" s="1"/>
  <c r="AJ73" i="23" s="1"/>
  <c r="AJ74" i="23" s="1"/>
  <c r="AJ75" i="23" s="1"/>
  <c r="AJ76" i="23" s="1"/>
  <c r="AJ77" i="23" s="1"/>
  <c r="AJ78" i="23" s="1"/>
  <c r="AJ79" i="23" s="1"/>
  <c r="AJ80" i="23" s="1"/>
  <c r="AJ81" i="23" s="1"/>
  <c r="AJ82" i="23" s="1"/>
  <c r="AJ83" i="23" s="1"/>
  <c r="AJ84" i="23" s="1"/>
  <c r="AJ85" i="23" s="1"/>
  <c r="AJ86" i="23" s="1"/>
  <c r="AJ87" i="23" s="1"/>
  <c r="AJ88" i="23" s="1"/>
  <c r="AJ89" i="23" s="1"/>
  <c r="AJ90" i="23" s="1"/>
  <c r="AJ91" i="23" s="1"/>
  <c r="AJ92" i="23" s="1"/>
  <c r="AJ93" i="23" s="1"/>
  <c r="AJ94" i="23" s="1"/>
  <c r="AJ95" i="23" s="1"/>
  <c r="AJ96" i="23" s="1"/>
  <c r="AJ97" i="23" s="1"/>
  <c r="AJ98" i="23" s="1"/>
  <c r="AJ99" i="23" s="1"/>
  <c r="AJ100" i="23" s="1"/>
  <c r="AJ101" i="23" s="1"/>
  <c r="AJ102" i="23" s="1"/>
  <c r="AJ103" i="23" s="1"/>
  <c r="AJ104" i="23" s="1"/>
  <c r="AJ105" i="23" s="1"/>
  <c r="AJ106" i="23" s="1"/>
  <c r="AJ107" i="23" s="1"/>
  <c r="AJ108" i="23" s="1"/>
  <c r="AJ109" i="23" s="1"/>
  <c r="AJ110" i="23" s="1"/>
  <c r="AJ111" i="23" s="1"/>
  <c r="AJ112" i="23" s="1"/>
  <c r="AJ113" i="23" s="1"/>
  <c r="AJ114" i="23" s="1"/>
  <c r="AJ115" i="23" s="1"/>
  <c r="AJ116" i="23" s="1"/>
  <c r="AJ117" i="23" s="1"/>
  <c r="AJ118" i="23" s="1"/>
  <c r="AJ119" i="23" s="1"/>
  <c r="AJ120" i="23" s="1"/>
  <c r="AJ121" i="23" s="1"/>
  <c r="AJ122" i="23" s="1"/>
  <c r="AJ123" i="23" s="1"/>
  <c r="AJ124" i="23" s="1"/>
  <c r="AJ125" i="23" s="1"/>
  <c r="AJ126" i="23" s="1"/>
  <c r="AJ127" i="23" s="1"/>
  <c r="AJ128" i="23" s="1"/>
  <c r="AJ129" i="23" s="1"/>
  <c r="AJ130" i="23" s="1"/>
  <c r="AJ131" i="23" s="1"/>
  <c r="AJ132" i="23" s="1"/>
  <c r="AJ133" i="23" s="1"/>
  <c r="AJ134" i="23" s="1"/>
  <c r="AJ135" i="23" s="1"/>
  <c r="AJ136" i="23" s="1"/>
  <c r="AJ137" i="23" s="1"/>
  <c r="AJ138" i="23" s="1"/>
  <c r="AJ139" i="23" s="1"/>
  <c r="AJ140" i="23" s="1"/>
  <c r="AJ141" i="23" s="1"/>
  <c r="AJ142" i="23" s="1"/>
  <c r="AJ143" i="23" s="1"/>
  <c r="AJ144" i="23" s="1"/>
  <c r="AJ145" i="23" s="1"/>
  <c r="AJ146" i="23" s="1"/>
  <c r="AJ147" i="23" s="1"/>
  <c r="AJ148" i="23" s="1"/>
  <c r="AJ149" i="23" s="1"/>
  <c r="AJ150" i="23" s="1"/>
  <c r="AJ151" i="23" s="1"/>
  <c r="AJ152" i="23" s="1"/>
  <c r="AJ153" i="23" s="1"/>
  <c r="AJ154" i="23" s="1"/>
  <c r="AJ155" i="23" s="1"/>
  <c r="AJ156" i="23" s="1"/>
  <c r="AJ157" i="23" s="1"/>
  <c r="AJ158" i="23" s="1"/>
  <c r="AJ159" i="23" s="1"/>
  <c r="AJ160" i="23" s="1"/>
  <c r="AJ161" i="23" s="1"/>
  <c r="AJ162" i="23" s="1"/>
  <c r="AJ163" i="23" s="1"/>
  <c r="AJ164" i="23" s="1"/>
  <c r="AJ165" i="23" s="1"/>
  <c r="AJ166" i="23" s="1"/>
  <c r="AJ167" i="23" s="1"/>
  <c r="AJ168" i="23" s="1"/>
  <c r="AJ169" i="23" s="1"/>
  <c r="AJ170" i="23" s="1"/>
  <c r="AJ171" i="23" s="1"/>
  <c r="AJ172" i="23" s="1"/>
  <c r="AJ173" i="23" s="1"/>
  <c r="AJ174" i="23" s="1"/>
  <c r="AJ175" i="23" s="1"/>
  <c r="AJ176" i="23" s="1"/>
  <c r="AJ177" i="23" s="1"/>
  <c r="AJ178" i="23" s="1"/>
  <c r="AJ179" i="23" s="1"/>
  <c r="AJ180" i="23" s="1"/>
  <c r="AJ181" i="23" s="1"/>
  <c r="AJ182" i="23" s="1"/>
  <c r="AJ183" i="23" s="1"/>
  <c r="AJ184" i="23" s="1"/>
  <c r="AJ185" i="23" s="1"/>
  <c r="AJ186" i="23" s="1"/>
  <c r="AJ187" i="23" s="1"/>
  <c r="AJ188" i="23" s="1"/>
  <c r="AJ189" i="23" s="1"/>
  <c r="AJ190" i="23" s="1"/>
  <c r="AJ191" i="23" s="1"/>
  <c r="AJ192" i="23" s="1"/>
  <c r="AJ193" i="23" s="1"/>
  <c r="AJ194" i="23" s="1"/>
  <c r="AJ195" i="23" s="1"/>
  <c r="AJ196" i="23" s="1"/>
  <c r="AJ197" i="23" s="1"/>
  <c r="AJ198" i="23" s="1"/>
  <c r="AJ199" i="23" s="1"/>
  <c r="AJ200" i="23" s="1"/>
  <c r="AJ201" i="23" s="1"/>
  <c r="AJ202" i="23" s="1"/>
  <c r="AJ203" i="23" s="1"/>
  <c r="AJ204" i="23" s="1"/>
  <c r="AJ205" i="23" s="1"/>
  <c r="AJ206" i="23" s="1"/>
  <c r="AJ207" i="23" s="1"/>
  <c r="AJ208" i="23" s="1"/>
  <c r="AJ209" i="23" s="1"/>
  <c r="AJ210" i="23" s="1"/>
  <c r="AJ211" i="23" s="1"/>
  <c r="AJ212" i="23" s="1"/>
  <c r="AJ213" i="23" s="1"/>
  <c r="AJ214" i="23" s="1"/>
  <c r="AJ215" i="23" s="1"/>
  <c r="K223" i="23" s="1"/>
  <c r="EC27" i="34"/>
  <c r="ED26" i="34"/>
  <c r="EY28" i="34"/>
  <c r="EZ27" i="34"/>
  <c r="DX27" i="34"/>
  <c r="DW28" i="34"/>
  <c r="GT38" i="34"/>
  <c r="GS39" i="34"/>
  <c r="GA25" i="34"/>
  <c r="GB24" i="34"/>
  <c r="AX35" i="34"/>
  <c r="AW36" i="34"/>
  <c r="D1" i="15"/>
  <c r="U18" i="33"/>
  <c r="C3" i="64"/>
  <c r="I26" i="33"/>
  <c r="AA28" i="34"/>
  <c r="AB27" i="34"/>
  <c r="FX27" i="34"/>
  <c r="FW28" i="34"/>
  <c r="J6" i="23"/>
  <c r="L221" i="22"/>
  <c r="EW23" i="34"/>
  <c r="EX22" i="34"/>
  <c r="AC24" i="34"/>
  <c r="AD23" i="34"/>
  <c r="AE14" i="22"/>
  <c r="AD16" i="22" s="1"/>
  <c r="AD17" i="22" s="1"/>
  <c r="AD18" i="22" s="1"/>
  <c r="AD19" i="22" s="1"/>
  <c r="AD20" i="22" s="1"/>
  <c r="AD21" i="22" s="1"/>
  <c r="AD22" i="22" s="1"/>
  <c r="AD23" i="22" s="1"/>
  <c r="AD24" i="22" s="1"/>
  <c r="AD25" i="22" s="1"/>
  <c r="AD26" i="22" s="1"/>
  <c r="AD27" i="22" s="1"/>
  <c r="AD28" i="22" s="1"/>
  <c r="AD29" i="22" s="1"/>
  <c r="AD30" i="22" s="1"/>
  <c r="AD31" i="22" s="1"/>
  <c r="AD32" i="22" s="1"/>
  <c r="AD33" i="22" s="1"/>
  <c r="AD34" i="22" s="1"/>
  <c r="AD35" i="22" s="1"/>
  <c r="AD36" i="22" s="1"/>
  <c r="AD37" i="22" s="1"/>
  <c r="AD38" i="22" s="1"/>
  <c r="AD39" i="22" s="1"/>
  <c r="AD40" i="22" s="1"/>
  <c r="AD41" i="22" s="1"/>
  <c r="AD42" i="22" s="1"/>
  <c r="AD43" i="22" s="1"/>
  <c r="AD44" i="22" s="1"/>
  <c r="AD45" i="22" s="1"/>
  <c r="AD46" i="22" s="1"/>
  <c r="AD47" i="22" s="1"/>
  <c r="AD48" i="22" s="1"/>
  <c r="AD49" i="22" s="1"/>
  <c r="AD50" i="22" s="1"/>
  <c r="AD51" i="22" s="1"/>
  <c r="AD52" i="22" s="1"/>
  <c r="AD53" i="22" s="1"/>
  <c r="AD54" i="22" s="1"/>
  <c r="AD55" i="22" s="1"/>
  <c r="AD56" i="22" s="1"/>
  <c r="AD57" i="22" s="1"/>
  <c r="AD58" i="22" s="1"/>
  <c r="AD59" i="22" s="1"/>
  <c r="AD60" i="22" s="1"/>
  <c r="AD61" i="22" s="1"/>
  <c r="AD62" i="22" s="1"/>
  <c r="AD63" i="22" s="1"/>
  <c r="AD64" i="22" s="1"/>
  <c r="AD65" i="22" s="1"/>
  <c r="AD66" i="22" s="1"/>
  <c r="AD67" i="22" s="1"/>
  <c r="AD68" i="22" s="1"/>
  <c r="AD69" i="22" s="1"/>
  <c r="AD70" i="22" s="1"/>
  <c r="AD71" i="22" s="1"/>
  <c r="AD72" i="22" s="1"/>
  <c r="AD73" i="22" s="1"/>
  <c r="AD74" i="22" s="1"/>
  <c r="AD75" i="22" s="1"/>
  <c r="AD76" i="22" s="1"/>
  <c r="AD77" i="22" s="1"/>
  <c r="AD78" i="22" s="1"/>
  <c r="AD79" i="22" s="1"/>
  <c r="AD80" i="22" s="1"/>
  <c r="AD81" i="22" s="1"/>
  <c r="AD82" i="22" s="1"/>
  <c r="AD83" i="22" s="1"/>
  <c r="AD84" i="22" s="1"/>
  <c r="AD85" i="22" s="1"/>
  <c r="AD86" i="22" s="1"/>
  <c r="AD87" i="22" s="1"/>
  <c r="AD88" i="22" s="1"/>
  <c r="AD89" i="22" s="1"/>
  <c r="AD90" i="22" s="1"/>
  <c r="AD91" i="22" s="1"/>
  <c r="AD92" i="22" s="1"/>
  <c r="AD93" i="22" s="1"/>
  <c r="AD94" i="22" s="1"/>
  <c r="AD95" i="22" s="1"/>
  <c r="AD96" i="22" s="1"/>
  <c r="AD97" i="22" s="1"/>
  <c r="AD98" i="22" s="1"/>
  <c r="AD99" i="22" s="1"/>
  <c r="AD100" i="22" s="1"/>
  <c r="AD101" i="22" s="1"/>
  <c r="AD102" i="22" s="1"/>
  <c r="AD103" i="22" s="1"/>
  <c r="AD104" i="22" s="1"/>
  <c r="AD105" i="22" s="1"/>
  <c r="AD106" i="22" s="1"/>
  <c r="AD107" i="22" s="1"/>
  <c r="AD108" i="22" s="1"/>
  <c r="AD109" i="22" s="1"/>
  <c r="AD110" i="22" s="1"/>
  <c r="AD111" i="22" s="1"/>
  <c r="AD112" i="22" s="1"/>
  <c r="AD113" i="22" s="1"/>
  <c r="AD114" i="22" s="1"/>
  <c r="AD115" i="22" s="1"/>
  <c r="AD116" i="22" s="1"/>
  <c r="AD117" i="22" s="1"/>
  <c r="AD118" i="22" s="1"/>
  <c r="AD119" i="22" s="1"/>
  <c r="AD120" i="22" s="1"/>
  <c r="AD121" i="22" s="1"/>
  <c r="AD122" i="22" s="1"/>
  <c r="AD123" i="22" s="1"/>
  <c r="AD124" i="22" s="1"/>
  <c r="AD125" i="22" s="1"/>
  <c r="AD126" i="22" s="1"/>
  <c r="AD127" i="22" s="1"/>
  <c r="AD128" i="22" s="1"/>
  <c r="AD129" i="22" s="1"/>
  <c r="AD130" i="22" s="1"/>
  <c r="AD131" i="22" s="1"/>
  <c r="AD132" i="22" s="1"/>
  <c r="AD133" i="22" s="1"/>
  <c r="AD134" i="22" s="1"/>
  <c r="AD135" i="22" s="1"/>
  <c r="AD136" i="22" s="1"/>
  <c r="AD137" i="22" s="1"/>
  <c r="AD138" i="22" s="1"/>
  <c r="AD139" i="22" s="1"/>
  <c r="AD140" i="22" s="1"/>
  <c r="AD141" i="22" s="1"/>
  <c r="AD142" i="22" s="1"/>
  <c r="AD143" i="22" s="1"/>
  <c r="AD144" i="22" s="1"/>
  <c r="AD145" i="22" s="1"/>
  <c r="AD146" i="22" s="1"/>
  <c r="AD147" i="22" s="1"/>
  <c r="AD148" i="22" s="1"/>
  <c r="AD149" i="22" s="1"/>
  <c r="AD150" i="22" s="1"/>
  <c r="AD151" i="22" s="1"/>
  <c r="AD152" i="22" s="1"/>
  <c r="AD153" i="22" s="1"/>
  <c r="AD154" i="22" s="1"/>
  <c r="AD155" i="22" s="1"/>
  <c r="AD156" i="22" s="1"/>
  <c r="AD157" i="22" s="1"/>
  <c r="AD158" i="22" s="1"/>
  <c r="AD159" i="22" s="1"/>
  <c r="AD160" i="22" s="1"/>
  <c r="AD161" i="22" s="1"/>
  <c r="AD162" i="22" s="1"/>
  <c r="AD163" i="22" s="1"/>
  <c r="AD164" i="22" s="1"/>
  <c r="AD165" i="22" s="1"/>
  <c r="AD166" i="22" s="1"/>
  <c r="AD167" i="22" s="1"/>
  <c r="AD168" i="22" s="1"/>
  <c r="AD169" i="22" s="1"/>
  <c r="AD170" i="22" s="1"/>
  <c r="AD171" i="22" s="1"/>
  <c r="AD172" i="22" s="1"/>
  <c r="AD173" i="22" s="1"/>
  <c r="AD174" i="22" s="1"/>
  <c r="AD175" i="22" s="1"/>
  <c r="AD176" i="22" s="1"/>
  <c r="AD177" i="22" s="1"/>
  <c r="AD178" i="22" s="1"/>
  <c r="AD179" i="22" s="1"/>
  <c r="AD180" i="22" s="1"/>
  <c r="AD181" i="22" s="1"/>
  <c r="AD182" i="22" s="1"/>
  <c r="AD183" i="22" s="1"/>
  <c r="AD184" i="22" s="1"/>
  <c r="AD185" i="22" s="1"/>
  <c r="AD186" i="22" s="1"/>
  <c r="AD187" i="22" s="1"/>
  <c r="AD188" i="22" s="1"/>
  <c r="AD189" i="22" s="1"/>
  <c r="AD190" i="22" s="1"/>
  <c r="AD191" i="22" s="1"/>
  <c r="AD192" i="22" s="1"/>
  <c r="AD193" i="22" s="1"/>
  <c r="AD194" i="22" s="1"/>
  <c r="AD195" i="22" s="1"/>
  <c r="AD196" i="22" s="1"/>
  <c r="AD197" i="22" s="1"/>
  <c r="AD198" i="22" s="1"/>
  <c r="AD199" i="22" s="1"/>
  <c r="AD200" i="22" s="1"/>
  <c r="AD201" i="22" s="1"/>
  <c r="AD202" i="22" s="1"/>
  <c r="AD203" i="22" s="1"/>
  <c r="AD204" i="22" s="1"/>
  <c r="AD205" i="22" s="1"/>
  <c r="AD206" i="22" s="1"/>
  <c r="AD207" i="22" s="1"/>
  <c r="AD208" i="22" s="1"/>
  <c r="AD209" i="22" s="1"/>
  <c r="AD210" i="22" s="1"/>
  <c r="AD211" i="22" s="1"/>
  <c r="AD212" i="22" s="1"/>
  <c r="AD213" i="22" s="1"/>
  <c r="AD214" i="22" s="1"/>
  <c r="AD215" i="22" s="1"/>
  <c r="K220" i="22" s="1"/>
  <c r="D12" i="8"/>
  <c r="F21" i="8" s="1"/>
  <c r="EB25" i="34"/>
  <c r="EA26" i="34"/>
  <c r="AR23" i="34"/>
  <c r="AQ24" i="34"/>
  <c r="BK24" i="34"/>
  <c r="BL23" i="34"/>
  <c r="CQ25" i="34" l="1"/>
  <c r="CR24" i="34"/>
  <c r="GD26" i="34"/>
  <c r="GC27" i="34"/>
  <c r="EV27" i="34"/>
  <c r="EU28" i="34"/>
  <c r="CX28" i="34"/>
  <c r="CW29" i="34"/>
  <c r="CH28" i="34"/>
  <c r="CG29" i="34"/>
  <c r="Z26" i="34"/>
  <c r="Y27" i="34"/>
  <c r="GZ43" i="34"/>
  <c r="GY44" i="34"/>
  <c r="EB26" i="34"/>
  <c r="EA27" i="34"/>
  <c r="AV25" i="34"/>
  <c r="AU26" i="34"/>
  <c r="HA31" i="34"/>
  <c r="HB30" i="34"/>
  <c r="BG27" i="34"/>
  <c r="BH26" i="34"/>
  <c r="FJ28" i="34"/>
  <c r="FI29" i="34"/>
  <c r="AI27" i="34"/>
  <c r="AJ26" i="34"/>
  <c r="GJ36" i="34"/>
  <c r="GI37" i="34"/>
  <c r="BL24" i="34"/>
  <c r="BK25" i="34"/>
  <c r="ER28" i="34"/>
  <c r="EQ29" i="34"/>
  <c r="DH24" i="34"/>
  <c r="DG25" i="34"/>
  <c r="GT39" i="34"/>
  <c r="GS40" i="34"/>
  <c r="GR36" i="34"/>
  <c r="GQ37" i="34"/>
  <c r="HH32" i="34"/>
  <c r="HG33" i="34"/>
  <c r="AA29" i="34"/>
  <c r="AB28" i="34"/>
  <c r="AF37" i="34"/>
  <c r="AE38" i="34"/>
  <c r="C11" i="9"/>
  <c r="AO14" i="23" s="1"/>
  <c r="AN16" i="23" s="1"/>
  <c r="AN17" i="23" s="1"/>
  <c r="AN18" i="23" s="1"/>
  <c r="AN19" i="23" s="1"/>
  <c r="AN20" i="23" s="1"/>
  <c r="AN21" i="23" s="1"/>
  <c r="AN22" i="23" s="1"/>
  <c r="AN23" i="23" s="1"/>
  <c r="AN24" i="23" s="1"/>
  <c r="AN25" i="23" s="1"/>
  <c r="AN26" i="23" s="1"/>
  <c r="AN27" i="23" s="1"/>
  <c r="AN28" i="23" s="1"/>
  <c r="AN29" i="23" s="1"/>
  <c r="AN30" i="23" s="1"/>
  <c r="AN31" i="23" s="1"/>
  <c r="AN32" i="23" s="1"/>
  <c r="AN33" i="23" s="1"/>
  <c r="AN34" i="23" s="1"/>
  <c r="AN35" i="23" s="1"/>
  <c r="AN36" i="23" s="1"/>
  <c r="AN37" i="23" s="1"/>
  <c r="AN38" i="23" s="1"/>
  <c r="AN39" i="23" s="1"/>
  <c r="AN40" i="23" s="1"/>
  <c r="AN41" i="23" s="1"/>
  <c r="AN42" i="23" s="1"/>
  <c r="AN43" i="23" s="1"/>
  <c r="AN44" i="23" s="1"/>
  <c r="AN45" i="23" s="1"/>
  <c r="AN46" i="23" s="1"/>
  <c r="AN47" i="23" s="1"/>
  <c r="AN48" i="23" s="1"/>
  <c r="AN49" i="23" s="1"/>
  <c r="AN50" i="23" s="1"/>
  <c r="AN51" i="23" s="1"/>
  <c r="AN52" i="23" s="1"/>
  <c r="AN53" i="23" s="1"/>
  <c r="AN54" i="23" s="1"/>
  <c r="AN55" i="23" s="1"/>
  <c r="AN56" i="23" s="1"/>
  <c r="AN57" i="23" s="1"/>
  <c r="AN58" i="23" s="1"/>
  <c r="AN59" i="23" s="1"/>
  <c r="AN60" i="23" s="1"/>
  <c r="AN61" i="23" s="1"/>
  <c r="AN62" i="23" s="1"/>
  <c r="AN63" i="23" s="1"/>
  <c r="AN64" i="23" s="1"/>
  <c r="AN65" i="23" s="1"/>
  <c r="AN66" i="23" s="1"/>
  <c r="AN67" i="23" s="1"/>
  <c r="AN68" i="23" s="1"/>
  <c r="AN69" i="23" s="1"/>
  <c r="AN70" i="23" s="1"/>
  <c r="AN71" i="23" s="1"/>
  <c r="AN72" i="23" s="1"/>
  <c r="AN73" i="23" s="1"/>
  <c r="AN74" i="23" s="1"/>
  <c r="AN75" i="23" s="1"/>
  <c r="AN76" i="23" s="1"/>
  <c r="AN77" i="23" s="1"/>
  <c r="AN78" i="23" s="1"/>
  <c r="AN79" i="23" s="1"/>
  <c r="AN80" i="23" s="1"/>
  <c r="AN81" i="23" s="1"/>
  <c r="AN82" i="23" s="1"/>
  <c r="AN83" i="23" s="1"/>
  <c r="AN84" i="23" s="1"/>
  <c r="AN85" i="23" s="1"/>
  <c r="AN86" i="23" s="1"/>
  <c r="AN87" i="23" s="1"/>
  <c r="AN88" i="23" s="1"/>
  <c r="AN89" i="23" s="1"/>
  <c r="AN90" i="23" s="1"/>
  <c r="AN91" i="23" s="1"/>
  <c r="AN92" i="23" s="1"/>
  <c r="AN93" i="23" s="1"/>
  <c r="AN94" i="23" s="1"/>
  <c r="AN95" i="23" s="1"/>
  <c r="AN96" i="23" s="1"/>
  <c r="AN97" i="23" s="1"/>
  <c r="AN98" i="23" s="1"/>
  <c r="AN99" i="23" s="1"/>
  <c r="AN100" i="23" s="1"/>
  <c r="AN101" i="23" s="1"/>
  <c r="AN102" i="23" s="1"/>
  <c r="AN103" i="23" s="1"/>
  <c r="AN104" i="23" s="1"/>
  <c r="AN105" i="23" s="1"/>
  <c r="AN106" i="23" s="1"/>
  <c r="AN107" i="23" s="1"/>
  <c r="AN108" i="23" s="1"/>
  <c r="AN109" i="23" s="1"/>
  <c r="AN110" i="23" s="1"/>
  <c r="AN111" i="23" s="1"/>
  <c r="AN112" i="23" s="1"/>
  <c r="AN113" i="23" s="1"/>
  <c r="AN114" i="23" s="1"/>
  <c r="AN115" i="23" s="1"/>
  <c r="AN116" i="23" s="1"/>
  <c r="AN117" i="23" s="1"/>
  <c r="AN118" i="23" s="1"/>
  <c r="AN119" i="23" s="1"/>
  <c r="AN120" i="23" s="1"/>
  <c r="AN121" i="23" s="1"/>
  <c r="AN122" i="23" s="1"/>
  <c r="AN123" i="23" s="1"/>
  <c r="AN124" i="23" s="1"/>
  <c r="AN125" i="23" s="1"/>
  <c r="AN126" i="23" s="1"/>
  <c r="AN127" i="23" s="1"/>
  <c r="AN128" i="23" s="1"/>
  <c r="AN129" i="23" s="1"/>
  <c r="AN130" i="23" s="1"/>
  <c r="AN131" i="23" s="1"/>
  <c r="AN132" i="23" s="1"/>
  <c r="AN133" i="23" s="1"/>
  <c r="AN134" i="23" s="1"/>
  <c r="AN135" i="23" s="1"/>
  <c r="AN136" i="23" s="1"/>
  <c r="AN137" i="23" s="1"/>
  <c r="AN138" i="23" s="1"/>
  <c r="AN139" i="23" s="1"/>
  <c r="AN140" i="23" s="1"/>
  <c r="AN141" i="23" s="1"/>
  <c r="AN142" i="23" s="1"/>
  <c r="AN143" i="23" s="1"/>
  <c r="AN144" i="23" s="1"/>
  <c r="AN145" i="23" s="1"/>
  <c r="AN146" i="23" s="1"/>
  <c r="AN147" i="23" s="1"/>
  <c r="AN148" i="23" s="1"/>
  <c r="AN149" i="23" s="1"/>
  <c r="AN150" i="23" s="1"/>
  <c r="AN151" i="23" s="1"/>
  <c r="AN152" i="23" s="1"/>
  <c r="AN153" i="23" s="1"/>
  <c r="AN154" i="23" s="1"/>
  <c r="AN155" i="23" s="1"/>
  <c r="AN156" i="23" s="1"/>
  <c r="AN157" i="23" s="1"/>
  <c r="AN158" i="23" s="1"/>
  <c r="AN159" i="23" s="1"/>
  <c r="AN160" i="23" s="1"/>
  <c r="AN161" i="23" s="1"/>
  <c r="AN162" i="23" s="1"/>
  <c r="AN163" i="23" s="1"/>
  <c r="AN164" i="23" s="1"/>
  <c r="AN165" i="23" s="1"/>
  <c r="AN166" i="23" s="1"/>
  <c r="AN167" i="23" s="1"/>
  <c r="AN168" i="23" s="1"/>
  <c r="AN169" i="23" s="1"/>
  <c r="AN170" i="23" s="1"/>
  <c r="AN171" i="23" s="1"/>
  <c r="AN172" i="23" s="1"/>
  <c r="AN173" i="23" s="1"/>
  <c r="AN174" i="23" s="1"/>
  <c r="AN175" i="23" s="1"/>
  <c r="AN176" i="23" s="1"/>
  <c r="AN177" i="23" s="1"/>
  <c r="AN178" i="23" s="1"/>
  <c r="AN179" i="23" s="1"/>
  <c r="AN180" i="23" s="1"/>
  <c r="AN181" i="23" s="1"/>
  <c r="AN182" i="23" s="1"/>
  <c r="AN183" i="23" s="1"/>
  <c r="AN184" i="23" s="1"/>
  <c r="AN185" i="23" s="1"/>
  <c r="AN186" i="23" s="1"/>
  <c r="AN187" i="23" s="1"/>
  <c r="AN188" i="23" s="1"/>
  <c r="AN189" i="23" s="1"/>
  <c r="AN190" i="23" s="1"/>
  <c r="AN191" i="23" s="1"/>
  <c r="AN192" i="23" s="1"/>
  <c r="AN193" i="23" s="1"/>
  <c r="AN194" i="23" s="1"/>
  <c r="AN195" i="23" s="1"/>
  <c r="AN196" i="23" s="1"/>
  <c r="AN197" i="23" s="1"/>
  <c r="AN198" i="23" s="1"/>
  <c r="AN199" i="23" s="1"/>
  <c r="AN200" i="23" s="1"/>
  <c r="AN201" i="23" s="1"/>
  <c r="AN202" i="23" s="1"/>
  <c r="AN203" i="23" s="1"/>
  <c r="AN204" i="23" s="1"/>
  <c r="AN205" i="23" s="1"/>
  <c r="AN206" i="23" s="1"/>
  <c r="AN207" i="23" s="1"/>
  <c r="AN208" i="23" s="1"/>
  <c r="AN209" i="23" s="1"/>
  <c r="AN210" i="23" s="1"/>
  <c r="AN211" i="23" s="1"/>
  <c r="AN212" i="23" s="1"/>
  <c r="AN213" i="23" s="1"/>
  <c r="AN214" i="23" s="1"/>
  <c r="AN215" i="23" s="1"/>
  <c r="K225" i="23" s="1"/>
  <c r="J225" i="23"/>
  <c r="FZ26" i="34"/>
  <c r="FY27" i="34"/>
  <c r="AT32" i="34"/>
  <c r="AS33" i="34"/>
  <c r="DA28" i="34"/>
  <c r="DB27" i="34"/>
  <c r="EP37" i="34"/>
  <c r="EO38" i="34"/>
  <c r="BV27" i="34"/>
  <c r="BU28" i="34"/>
  <c r="DZ26" i="34"/>
  <c r="DY27" i="34"/>
  <c r="J7" i="24"/>
  <c r="L222" i="23"/>
  <c r="BY25" i="34"/>
  <c r="BZ24" i="34"/>
  <c r="GK28" i="34"/>
  <c r="GL27" i="34"/>
  <c r="GB25" i="34"/>
  <c r="GA26" i="34"/>
  <c r="FM36" i="34"/>
  <c r="FN35" i="34"/>
  <c r="FQ27" i="34"/>
  <c r="FR26" i="34"/>
  <c r="FS32" i="34"/>
  <c r="FT31" i="34"/>
  <c r="AG24" i="34"/>
  <c r="AH23" i="34"/>
  <c r="FO29" i="34"/>
  <c r="FP28" i="34"/>
  <c r="V18" i="33"/>
  <c r="G28" i="33"/>
  <c r="GV26" i="34"/>
  <c r="GU27" i="34"/>
  <c r="BN33" i="34"/>
  <c r="BM34" i="34"/>
  <c r="FB27" i="34"/>
  <c r="FA28" i="34"/>
  <c r="FC27" i="34"/>
  <c r="FD26" i="34"/>
  <c r="BJ32" i="34"/>
  <c r="BI33" i="34"/>
  <c r="DE27" i="34"/>
  <c r="DF26" i="34"/>
  <c r="BO24" i="34"/>
  <c r="BP23" i="34"/>
  <c r="L223" i="23"/>
  <c r="J8" i="24"/>
  <c r="GN40" i="34"/>
  <c r="GM41" i="34"/>
  <c r="C7" i="9"/>
  <c r="AG14" i="23" s="1"/>
  <c r="AF16" i="23" s="1"/>
  <c r="AF17" i="23" s="1"/>
  <c r="AF18" i="23" s="1"/>
  <c r="AF19" i="23" s="1"/>
  <c r="AF20" i="23" s="1"/>
  <c r="AF21" i="23" s="1"/>
  <c r="AF22" i="23" s="1"/>
  <c r="AF23" i="23" s="1"/>
  <c r="AF24" i="23" s="1"/>
  <c r="AF25" i="23" s="1"/>
  <c r="AF26" i="23" s="1"/>
  <c r="AF27" i="23" s="1"/>
  <c r="AF28" i="23" s="1"/>
  <c r="AF29" i="23" s="1"/>
  <c r="AF30" i="23" s="1"/>
  <c r="AF31" i="23" s="1"/>
  <c r="AF32" i="23" s="1"/>
  <c r="AF33" i="23" s="1"/>
  <c r="AF34" i="23" s="1"/>
  <c r="AF35" i="23" s="1"/>
  <c r="AF36" i="23" s="1"/>
  <c r="AF37" i="23" s="1"/>
  <c r="AF38" i="23" s="1"/>
  <c r="AF39" i="23" s="1"/>
  <c r="AF40" i="23" s="1"/>
  <c r="AF41" i="23" s="1"/>
  <c r="AF42" i="23" s="1"/>
  <c r="AF43" i="23" s="1"/>
  <c r="AF44" i="23" s="1"/>
  <c r="AF45" i="23" s="1"/>
  <c r="AF46" i="23" s="1"/>
  <c r="AF47" i="23" s="1"/>
  <c r="AF48" i="23" s="1"/>
  <c r="AF49" i="23" s="1"/>
  <c r="AF50" i="23" s="1"/>
  <c r="AF51" i="23" s="1"/>
  <c r="AF52" i="23" s="1"/>
  <c r="AF53" i="23" s="1"/>
  <c r="AF54" i="23" s="1"/>
  <c r="AF55" i="23" s="1"/>
  <c r="AF56" i="23" s="1"/>
  <c r="AF57" i="23" s="1"/>
  <c r="AF58" i="23" s="1"/>
  <c r="AF59" i="23" s="1"/>
  <c r="AF60" i="23" s="1"/>
  <c r="AF61" i="23" s="1"/>
  <c r="AF62" i="23" s="1"/>
  <c r="AF63" i="23" s="1"/>
  <c r="AF64" i="23" s="1"/>
  <c r="AF65" i="23" s="1"/>
  <c r="AF66" i="23" s="1"/>
  <c r="AF67" i="23" s="1"/>
  <c r="AF68" i="23" s="1"/>
  <c r="AF69" i="23" s="1"/>
  <c r="AF70" i="23" s="1"/>
  <c r="AF71" i="23" s="1"/>
  <c r="AF72" i="23" s="1"/>
  <c r="AF73" i="23" s="1"/>
  <c r="AF74" i="23" s="1"/>
  <c r="AF75" i="23" s="1"/>
  <c r="AF76" i="23" s="1"/>
  <c r="AF77" i="23" s="1"/>
  <c r="AF78" i="23" s="1"/>
  <c r="AF79" i="23" s="1"/>
  <c r="AF80" i="23" s="1"/>
  <c r="AF81" i="23" s="1"/>
  <c r="AF82" i="23" s="1"/>
  <c r="AF83" i="23" s="1"/>
  <c r="AF84" i="23" s="1"/>
  <c r="AF85" i="23" s="1"/>
  <c r="AF86" i="23" s="1"/>
  <c r="AF87" i="23" s="1"/>
  <c r="AF88" i="23" s="1"/>
  <c r="AF89" i="23" s="1"/>
  <c r="AF90" i="23" s="1"/>
  <c r="AF91" i="23" s="1"/>
  <c r="AF92" i="23" s="1"/>
  <c r="AF93" i="23" s="1"/>
  <c r="AF94" i="23" s="1"/>
  <c r="AF95" i="23" s="1"/>
  <c r="AF96" i="23" s="1"/>
  <c r="AF97" i="23" s="1"/>
  <c r="AF98" i="23" s="1"/>
  <c r="AF99" i="23" s="1"/>
  <c r="AF100" i="23" s="1"/>
  <c r="AF101" i="23" s="1"/>
  <c r="AF102" i="23" s="1"/>
  <c r="AF103" i="23" s="1"/>
  <c r="AF104" i="23" s="1"/>
  <c r="AF105" i="23" s="1"/>
  <c r="AF106" i="23" s="1"/>
  <c r="AF107" i="23" s="1"/>
  <c r="AF108" i="23" s="1"/>
  <c r="AF109" i="23" s="1"/>
  <c r="AF110" i="23" s="1"/>
  <c r="AF111" i="23" s="1"/>
  <c r="AF112" i="23" s="1"/>
  <c r="AF113" i="23" s="1"/>
  <c r="AF114" i="23" s="1"/>
  <c r="AF115" i="23" s="1"/>
  <c r="AF116" i="23" s="1"/>
  <c r="AF117" i="23" s="1"/>
  <c r="AF118" i="23" s="1"/>
  <c r="AF119" i="23" s="1"/>
  <c r="AF120" i="23" s="1"/>
  <c r="AF121" i="23" s="1"/>
  <c r="AF122" i="23" s="1"/>
  <c r="AF123" i="23" s="1"/>
  <c r="AF124" i="23" s="1"/>
  <c r="AF125" i="23" s="1"/>
  <c r="AF126" i="23" s="1"/>
  <c r="AF127" i="23" s="1"/>
  <c r="AF128" i="23" s="1"/>
  <c r="AF129" i="23" s="1"/>
  <c r="AF130" i="23" s="1"/>
  <c r="AF131" i="23" s="1"/>
  <c r="AF132" i="23" s="1"/>
  <c r="AF133" i="23" s="1"/>
  <c r="AF134" i="23" s="1"/>
  <c r="AF135" i="23" s="1"/>
  <c r="AF136" i="23" s="1"/>
  <c r="AF137" i="23" s="1"/>
  <c r="AF138" i="23" s="1"/>
  <c r="AF139" i="23" s="1"/>
  <c r="AF140" i="23" s="1"/>
  <c r="AF141" i="23" s="1"/>
  <c r="AF142" i="23" s="1"/>
  <c r="AF143" i="23" s="1"/>
  <c r="AF144" i="23" s="1"/>
  <c r="AF145" i="23" s="1"/>
  <c r="AF146" i="23" s="1"/>
  <c r="AF147" i="23" s="1"/>
  <c r="AF148" i="23" s="1"/>
  <c r="AF149" i="23" s="1"/>
  <c r="AF150" i="23" s="1"/>
  <c r="AF151" i="23" s="1"/>
  <c r="AF152" i="23" s="1"/>
  <c r="AF153" i="23" s="1"/>
  <c r="AF154" i="23" s="1"/>
  <c r="AF155" i="23" s="1"/>
  <c r="AF156" i="23" s="1"/>
  <c r="AF157" i="23" s="1"/>
  <c r="AF158" i="23" s="1"/>
  <c r="AF159" i="23" s="1"/>
  <c r="AF160" i="23" s="1"/>
  <c r="AF161" i="23" s="1"/>
  <c r="AF162" i="23" s="1"/>
  <c r="AF163" i="23" s="1"/>
  <c r="AF164" i="23" s="1"/>
  <c r="AF165" i="23" s="1"/>
  <c r="AF166" i="23" s="1"/>
  <c r="AF167" i="23" s="1"/>
  <c r="AF168" i="23" s="1"/>
  <c r="AF169" i="23" s="1"/>
  <c r="AF170" i="23" s="1"/>
  <c r="AF171" i="23" s="1"/>
  <c r="AF172" i="23" s="1"/>
  <c r="AF173" i="23" s="1"/>
  <c r="AF174" i="23" s="1"/>
  <c r="AF175" i="23" s="1"/>
  <c r="AF176" i="23" s="1"/>
  <c r="AF177" i="23" s="1"/>
  <c r="AF178" i="23" s="1"/>
  <c r="AF179" i="23" s="1"/>
  <c r="AF180" i="23" s="1"/>
  <c r="AF181" i="23" s="1"/>
  <c r="AF182" i="23" s="1"/>
  <c r="AF183" i="23" s="1"/>
  <c r="AF184" i="23" s="1"/>
  <c r="AF185" i="23" s="1"/>
  <c r="AF186" i="23" s="1"/>
  <c r="AF187" i="23" s="1"/>
  <c r="AF188" i="23" s="1"/>
  <c r="AF189" i="23" s="1"/>
  <c r="AF190" i="23" s="1"/>
  <c r="AF191" i="23" s="1"/>
  <c r="AF192" i="23" s="1"/>
  <c r="AF193" i="23" s="1"/>
  <c r="AF194" i="23" s="1"/>
  <c r="AF195" i="23" s="1"/>
  <c r="AF196" i="23" s="1"/>
  <c r="AF197" i="23" s="1"/>
  <c r="AF198" i="23" s="1"/>
  <c r="AF199" i="23" s="1"/>
  <c r="AF200" i="23" s="1"/>
  <c r="AF201" i="23" s="1"/>
  <c r="AF202" i="23" s="1"/>
  <c r="AF203" i="23" s="1"/>
  <c r="AF204" i="23" s="1"/>
  <c r="AF205" i="23" s="1"/>
  <c r="AF206" i="23" s="1"/>
  <c r="AF207" i="23" s="1"/>
  <c r="AF208" i="23" s="1"/>
  <c r="AF209" i="23" s="1"/>
  <c r="AF210" i="23" s="1"/>
  <c r="AF211" i="23" s="1"/>
  <c r="AF212" i="23" s="1"/>
  <c r="AF213" i="23" s="1"/>
  <c r="AF214" i="23" s="1"/>
  <c r="AF215" i="23" s="1"/>
  <c r="K221" i="23" s="1"/>
  <c r="J221" i="23"/>
  <c r="FX28" i="34"/>
  <c r="FW29" i="34"/>
  <c r="DR26" i="34"/>
  <c r="DQ27" i="34"/>
  <c r="CF36" i="34"/>
  <c r="CE37" i="34"/>
  <c r="BX26" i="34"/>
  <c r="BW27" i="34"/>
  <c r="AN38" i="34"/>
  <c r="AM39" i="34"/>
  <c r="FU27" i="34"/>
  <c r="FV26" i="34"/>
  <c r="BR26" i="34"/>
  <c r="BQ27" i="34"/>
  <c r="BT27" i="34"/>
  <c r="BS28" i="34"/>
  <c r="DD26" i="34"/>
  <c r="DC27" i="34"/>
  <c r="CS27" i="34"/>
  <c r="CT26" i="34"/>
  <c r="HC44" i="34"/>
  <c r="HD43" i="34"/>
  <c r="HI34" i="34"/>
  <c r="HJ33" i="34"/>
  <c r="J5" i="23"/>
  <c r="L220" i="22"/>
  <c r="AC25" i="34"/>
  <c r="AD24" i="34"/>
  <c r="P16" i="35"/>
  <c r="V13" i="34"/>
  <c r="EZ28" i="34"/>
  <c r="EY29" i="34"/>
  <c r="EM28" i="34"/>
  <c r="EN27" i="34"/>
  <c r="FE25" i="34"/>
  <c r="FF24" i="34"/>
  <c r="ET28" i="34"/>
  <c r="ES29" i="34"/>
  <c r="EH26" i="34"/>
  <c r="EG27" i="34"/>
  <c r="BB31" i="34"/>
  <c r="BA32" i="34"/>
  <c r="AP37" i="34"/>
  <c r="AO38" i="34"/>
  <c r="CL26" i="34"/>
  <c r="CK27" i="34"/>
  <c r="W24" i="34"/>
  <c r="X23" i="34"/>
  <c r="DV28" i="34"/>
  <c r="DU29" i="34"/>
  <c r="FH24" i="34"/>
  <c r="FG25" i="34"/>
  <c r="DP25" i="34"/>
  <c r="DO26" i="34"/>
  <c r="BC46" i="34"/>
  <c r="BD45" i="34"/>
  <c r="DL26" i="34"/>
  <c r="DK27" i="34"/>
  <c r="GF26" i="34"/>
  <c r="GE27" i="34"/>
  <c r="AZ29" i="34"/>
  <c r="AY30" i="34"/>
  <c r="AC14" i="23"/>
  <c r="AB16" i="23" s="1"/>
  <c r="AB17" i="23" s="1"/>
  <c r="AB18" i="23" s="1"/>
  <c r="AB19" i="23" s="1"/>
  <c r="AB20" i="23" s="1"/>
  <c r="AB21" i="23" s="1"/>
  <c r="AB22" i="23" s="1"/>
  <c r="AB23" i="23" s="1"/>
  <c r="AB24" i="23" s="1"/>
  <c r="AB25" i="23" s="1"/>
  <c r="AB26" i="23" s="1"/>
  <c r="AB27" i="23" s="1"/>
  <c r="AB28" i="23" s="1"/>
  <c r="AB29" i="23" s="1"/>
  <c r="AB30" i="23" s="1"/>
  <c r="AB31" i="23" s="1"/>
  <c r="AB32" i="23" s="1"/>
  <c r="AB33" i="23" s="1"/>
  <c r="AB34" i="23" s="1"/>
  <c r="AB35" i="23" s="1"/>
  <c r="AB36" i="23" s="1"/>
  <c r="AB37" i="23" s="1"/>
  <c r="AB38" i="23" s="1"/>
  <c r="AB39" i="23" s="1"/>
  <c r="AB40" i="23" s="1"/>
  <c r="AB41" i="23" s="1"/>
  <c r="AB42" i="23" s="1"/>
  <c r="AB43" i="23" s="1"/>
  <c r="AB44" i="23" s="1"/>
  <c r="AB45" i="23" s="1"/>
  <c r="AB46" i="23" s="1"/>
  <c r="AB47" i="23" s="1"/>
  <c r="AB48" i="23" s="1"/>
  <c r="AB49" i="23" s="1"/>
  <c r="AB50" i="23" s="1"/>
  <c r="AB51" i="23" s="1"/>
  <c r="AB52" i="23" s="1"/>
  <c r="AB53" i="23" s="1"/>
  <c r="AB54" i="23" s="1"/>
  <c r="AB55" i="23" s="1"/>
  <c r="AB56" i="23" s="1"/>
  <c r="AB57" i="23" s="1"/>
  <c r="AB58" i="23" s="1"/>
  <c r="AB59" i="23" s="1"/>
  <c r="AB60" i="23" s="1"/>
  <c r="AB61" i="23" s="1"/>
  <c r="AB62" i="23" s="1"/>
  <c r="AB63" i="23" s="1"/>
  <c r="AB64" i="23" s="1"/>
  <c r="AB65" i="23" s="1"/>
  <c r="AB66" i="23" s="1"/>
  <c r="AB67" i="23" s="1"/>
  <c r="AB68" i="23" s="1"/>
  <c r="AB69" i="23" s="1"/>
  <c r="AB70" i="23" s="1"/>
  <c r="AB71" i="23" s="1"/>
  <c r="AB72" i="23" s="1"/>
  <c r="AB73" i="23" s="1"/>
  <c r="AB74" i="23" s="1"/>
  <c r="AB75" i="23" s="1"/>
  <c r="AB76" i="23" s="1"/>
  <c r="AB77" i="23" s="1"/>
  <c r="AB78" i="23" s="1"/>
  <c r="AB79" i="23" s="1"/>
  <c r="AB80" i="23" s="1"/>
  <c r="AB81" i="23" s="1"/>
  <c r="AB82" i="23" s="1"/>
  <c r="AB83" i="23" s="1"/>
  <c r="AB84" i="23" s="1"/>
  <c r="AB85" i="23" s="1"/>
  <c r="AB86" i="23" s="1"/>
  <c r="AB87" i="23" s="1"/>
  <c r="AB88" i="23" s="1"/>
  <c r="AB89" i="23" s="1"/>
  <c r="AB90" i="23" s="1"/>
  <c r="AB91" i="23" s="1"/>
  <c r="AB92" i="23" s="1"/>
  <c r="AB93" i="23" s="1"/>
  <c r="AB94" i="23" s="1"/>
  <c r="AB95" i="23" s="1"/>
  <c r="AB96" i="23" s="1"/>
  <c r="AB97" i="23" s="1"/>
  <c r="AB98" i="23" s="1"/>
  <c r="AB99" i="23" s="1"/>
  <c r="AB100" i="23" s="1"/>
  <c r="AB101" i="23" s="1"/>
  <c r="AB102" i="23" s="1"/>
  <c r="AB103" i="23" s="1"/>
  <c r="AB104" i="23" s="1"/>
  <c r="AB105" i="23" s="1"/>
  <c r="AB106" i="23" s="1"/>
  <c r="AB107" i="23" s="1"/>
  <c r="AB108" i="23" s="1"/>
  <c r="AB109" i="23" s="1"/>
  <c r="AB110" i="23" s="1"/>
  <c r="AB111" i="23" s="1"/>
  <c r="AB112" i="23" s="1"/>
  <c r="AB113" i="23" s="1"/>
  <c r="AB114" i="23" s="1"/>
  <c r="AB115" i="23" s="1"/>
  <c r="AB116" i="23" s="1"/>
  <c r="AB117" i="23" s="1"/>
  <c r="AB118" i="23" s="1"/>
  <c r="AB119" i="23" s="1"/>
  <c r="AB120" i="23" s="1"/>
  <c r="AB121" i="23" s="1"/>
  <c r="AB122" i="23" s="1"/>
  <c r="AB123" i="23" s="1"/>
  <c r="AB124" i="23" s="1"/>
  <c r="AB125" i="23" s="1"/>
  <c r="AB126" i="23" s="1"/>
  <c r="AB127" i="23" s="1"/>
  <c r="AB128" i="23" s="1"/>
  <c r="AB129" i="23" s="1"/>
  <c r="AB130" i="23" s="1"/>
  <c r="AB131" i="23" s="1"/>
  <c r="AB132" i="23" s="1"/>
  <c r="AB133" i="23" s="1"/>
  <c r="AB134" i="23" s="1"/>
  <c r="AB135" i="23" s="1"/>
  <c r="AB136" i="23" s="1"/>
  <c r="AB137" i="23" s="1"/>
  <c r="AB138" i="23" s="1"/>
  <c r="AB139" i="23" s="1"/>
  <c r="AB140" i="23" s="1"/>
  <c r="AB141" i="23" s="1"/>
  <c r="AB142" i="23" s="1"/>
  <c r="AB143" i="23" s="1"/>
  <c r="AB144" i="23" s="1"/>
  <c r="AB145" i="23" s="1"/>
  <c r="AB146" i="23" s="1"/>
  <c r="AB147" i="23" s="1"/>
  <c r="AB148" i="23" s="1"/>
  <c r="AB149" i="23" s="1"/>
  <c r="AB150" i="23" s="1"/>
  <c r="AB151" i="23" s="1"/>
  <c r="AB152" i="23" s="1"/>
  <c r="AB153" i="23" s="1"/>
  <c r="AB154" i="23" s="1"/>
  <c r="AB155" i="23" s="1"/>
  <c r="AB156" i="23" s="1"/>
  <c r="AB157" i="23" s="1"/>
  <c r="AB158" i="23" s="1"/>
  <c r="AB159" i="23" s="1"/>
  <c r="AB160" i="23" s="1"/>
  <c r="AB161" i="23" s="1"/>
  <c r="AB162" i="23" s="1"/>
  <c r="AB163" i="23" s="1"/>
  <c r="AB164" i="23" s="1"/>
  <c r="AB165" i="23" s="1"/>
  <c r="AB166" i="23" s="1"/>
  <c r="AB167" i="23" s="1"/>
  <c r="AB168" i="23" s="1"/>
  <c r="AB169" i="23" s="1"/>
  <c r="AB170" i="23" s="1"/>
  <c r="AB171" i="23" s="1"/>
  <c r="AB172" i="23" s="1"/>
  <c r="AB173" i="23" s="1"/>
  <c r="AB174" i="23" s="1"/>
  <c r="AB175" i="23" s="1"/>
  <c r="AB176" i="23" s="1"/>
  <c r="AB177" i="23" s="1"/>
  <c r="AB178" i="23" s="1"/>
  <c r="AB179" i="23" s="1"/>
  <c r="AB180" i="23" s="1"/>
  <c r="AB181" i="23" s="1"/>
  <c r="AB182" i="23" s="1"/>
  <c r="AB183" i="23" s="1"/>
  <c r="AB184" i="23" s="1"/>
  <c r="AB185" i="23" s="1"/>
  <c r="AB186" i="23" s="1"/>
  <c r="AB187" i="23" s="1"/>
  <c r="AB188" i="23" s="1"/>
  <c r="AB189" i="23" s="1"/>
  <c r="AB190" i="23" s="1"/>
  <c r="AB191" i="23" s="1"/>
  <c r="AB192" i="23" s="1"/>
  <c r="AB193" i="23" s="1"/>
  <c r="AB194" i="23" s="1"/>
  <c r="AB195" i="23" s="1"/>
  <c r="AB196" i="23" s="1"/>
  <c r="AB197" i="23" s="1"/>
  <c r="AB198" i="23" s="1"/>
  <c r="AB199" i="23" s="1"/>
  <c r="AB200" i="23" s="1"/>
  <c r="AB201" i="23" s="1"/>
  <c r="AB202" i="23" s="1"/>
  <c r="AB203" i="23" s="1"/>
  <c r="AB204" i="23" s="1"/>
  <c r="AB205" i="23" s="1"/>
  <c r="AB206" i="23" s="1"/>
  <c r="AB207" i="23" s="1"/>
  <c r="AB208" i="23" s="1"/>
  <c r="AB209" i="23" s="1"/>
  <c r="AB210" i="23" s="1"/>
  <c r="AB211" i="23" s="1"/>
  <c r="AB212" i="23" s="1"/>
  <c r="AB213" i="23" s="1"/>
  <c r="AB214" i="23" s="1"/>
  <c r="AB215" i="23" s="1"/>
  <c r="K219" i="23" s="1"/>
  <c r="BE24" i="34"/>
  <c r="BF23" i="34"/>
  <c r="EJ29" i="34"/>
  <c r="EI30" i="34"/>
  <c r="AL31" i="34"/>
  <c r="AK32" i="34"/>
  <c r="EE40" i="34"/>
  <c r="EF39" i="34"/>
  <c r="HF33" i="34"/>
  <c r="HE34" i="34"/>
  <c r="CV25" i="34"/>
  <c r="CU26" i="34"/>
  <c r="CB36" i="34"/>
  <c r="CA37" i="34"/>
  <c r="DJ26" i="34"/>
  <c r="DI27" i="34"/>
  <c r="CY25" i="34"/>
  <c r="CZ24" i="34"/>
  <c r="C10" i="9"/>
  <c r="AM14" i="23" s="1"/>
  <c r="AL16" i="23" s="1"/>
  <c r="AL17" i="23" s="1"/>
  <c r="AL18" i="23" s="1"/>
  <c r="AL19" i="23" s="1"/>
  <c r="AL20" i="23" s="1"/>
  <c r="AL21" i="23" s="1"/>
  <c r="AL22" i="23" s="1"/>
  <c r="AL23" i="23" s="1"/>
  <c r="AL24" i="23" s="1"/>
  <c r="AL25" i="23" s="1"/>
  <c r="AL26" i="23" s="1"/>
  <c r="AL27" i="23" s="1"/>
  <c r="AL28" i="23" s="1"/>
  <c r="AL29" i="23" s="1"/>
  <c r="AL30" i="23" s="1"/>
  <c r="AL31" i="23" s="1"/>
  <c r="AL32" i="23" s="1"/>
  <c r="AL33" i="23" s="1"/>
  <c r="AL34" i="23" s="1"/>
  <c r="AL35" i="23" s="1"/>
  <c r="AL36" i="23" s="1"/>
  <c r="AL37" i="23" s="1"/>
  <c r="AL38" i="23" s="1"/>
  <c r="AL39" i="23" s="1"/>
  <c r="AL40" i="23" s="1"/>
  <c r="AL41" i="23" s="1"/>
  <c r="AL42" i="23" s="1"/>
  <c r="AL43" i="23" s="1"/>
  <c r="AL44" i="23" s="1"/>
  <c r="AL45" i="23" s="1"/>
  <c r="AL46" i="23" s="1"/>
  <c r="AL47" i="23" s="1"/>
  <c r="AL48" i="23" s="1"/>
  <c r="AL49" i="23" s="1"/>
  <c r="AL50" i="23" s="1"/>
  <c r="AL51" i="23" s="1"/>
  <c r="AL52" i="23" s="1"/>
  <c r="AL53" i="23" s="1"/>
  <c r="AL54" i="23" s="1"/>
  <c r="AL55" i="23" s="1"/>
  <c r="AL56" i="23" s="1"/>
  <c r="AL57" i="23" s="1"/>
  <c r="AL58" i="23" s="1"/>
  <c r="AL59" i="23" s="1"/>
  <c r="AL60" i="23" s="1"/>
  <c r="AL61" i="23" s="1"/>
  <c r="AL62" i="23" s="1"/>
  <c r="AL63" i="23" s="1"/>
  <c r="AL64" i="23" s="1"/>
  <c r="AL65" i="23" s="1"/>
  <c r="AL66" i="23" s="1"/>
  <c r="AL67" i="23" s="1"/>
  <c r="AL68" i="23" s="1"/>
  <c r="AL69" i="23" s="1"/>
  <c r="AL70" i="23" s="1"/>
  <c r="AL71" i="23" s="1"/>
  <c r="AL72" i="23" s="1"/>
  <c r="AL73" i="23" s="1"/>
  <c r="AL74" i="23" s="1"/>
  <c r="AL75" i="23" s="1"/>
  <c r="AL76" i="23" s="1"/>
  <c r="AL77" i="23" s="1"/>
  <c r="AL78" i="23" s="1"/>
  <c r="AL79" i="23" s="1"/>
  <c r="AL80" i="23" s="1"/>
  <c r="AL81" i="23" s="1"/>
  <c r="AL82" i="23" s="1"/>
  <c r="AL83" i="23" s="1"/>
  <c r="AL84" i="23" s="1"/>
  <c r="AL85" i="23" s="1"/>
  <c r="AL86" i="23" s="1"/>
  <c r="AL87" i="23" s="1"/>
  <c r="AL88" i="23" s="1"/>
  <c r="AL89" i="23" s="1"/>
  <c r="AL90" i="23" s="1"/>
  <c r="AL91" i="23" s="1"/>
  <c r="AL92" i="23" s="1"/>
  <c r="AL93" i="23" s="1"/>
  <c r="AL94" i="23" s="1"/>
  <c r="AL95" i="23" s="1"/>
  <c r="AL96" i="23" s="1"/>
  <c r="AL97" i="23" s="1"/>
  <c r="AL98" i="23" s="1"/>
  <c r="AL99" i="23" s="1"/>
  <c r="AL100" i="23" s="1"/>
  <c r="AL101" i="23" s="1"/>
  <c r="AL102" i="23" s="1"/>
  <c r="AL103" i="23" s="1"/>
  <c r="AL104" i="23" s="1"/>
  <c r="AL105" i="23" s="1"/>
  <c r="AL106" i="23" s="1"/>
  <c r="AL107" i="23" s="1"/>
  <c r="AL108" i="23" s="1"/>
  <c r="AL109" i="23" s="1"/>
  <c r="AL110" i="23" s="1"/>
  <c r="AL111" i="23" s="1"/>
  <c r="AL112" i="23" s="1"/>
  <c r="AL113" i="23" s="1"/>
  <c r="AL114" i="23" s="1"/>
  <c r="AL115" i="23" s="1"/>
  <c r="AL116" i="23" s="1"/>
  <c r="AL117" i="23" s="1"/>
  <c r="AL118" i="23" s="1"/>
  <c r="AL119" i="23" s="1"/>
  <c r="AL120" i="23" s="1"/>
  <c r="AL121" i="23" s="1"/>
  <c r="AL122" i="23" s="1"/>
  <c r="AL123" i="23" s="1"/>
  <c r="AL124" i="23" s="1"/>
  <c r="AL125" i="23" s="1"/>
  <c r="AL126" i="23" s="1"/>
  <c r="AL127" i="23" s="1"/>
  <c r="AL128" i="23" s="1"/>
  <c r="AL129" i="23" s="1"/>
  <c r="AL130" i="23" s="1"/>
  <c r="AL131" i="23" s="1"/>
  <c r="AL132" i="23" s="1"/>
  <c r="AL133" i="23" s="1"/>
  <c r="AL134" i="23" s="1"/>
  <c r="AL135" i="23" s="1"/>
  <c r="AL136" i="23" s="1"/>
  <c r="AL137" i="23" s="1"/>
  <c r="AL138" i="23" s="1"/>
  <c r="AL139" i="23" s="1"/>
  <c r="AL140" i="23" s="1"/>
  <c r="AL141" i="23" s="1"/>
  <c r="AL142" i="23" s="1"/>
  <c r="AL143" i="23" s="1"/>
  <c r="AL144" i="23" s="1"/>
  <c r="AL145" i="23" s="1"/>
  <c r="AL146" i="23" s="1"/>
  <c r="AL147" i="23" s="1"/>
  <c r="AL148" i="23" s="1"/>
  <c r="AL149" i="23" s="1"/>
  <c r="AL150" i="23" s="1"/>
  <c r="AL151" i="23" s="1"/>
  <c r="AL152" i="23" s="1"/>
  <c r="AL153" i="23" s="1"/>
  <c r="AL154" i="23" s="1"/>
  <c r="AL155" i="23" s="1"/>
  <c r="AL156" i="23" s="1"/>
  <c r="AL157" i="23" s="1"/>
  <c r="AL158" i="23" s="1"/>
  <c r="AL159" i="23" s="1"/>
  <c r="AL160" i="23" s="1"/>
  <c r="AL161" i="23" s="1"/>
  <c r="AL162" i="23" s="1"/>
  <c r="AL163" i="23" s="1"/>
  <c r="AL164" i="23" s="1"/>
  <c r="AL165" i="23" s="1"/>
  <c r="AL166" i="23" s="1"/>
  <c r="AL167" i="23" s="1"/>
  <c r="AL168" i="23" s="1"/>
  <c r="AL169" i="23" s="1"/>
  <c r="AL170" i="23" s="1"/>
  <c r="AL171" i="23" s="1"/>
  <c r="AL172" i="23" s="1"/>
  <c r="AL173" i="23" s="1"/>
  <c r="AL174" i="23" s="1"/>
  <c r="AL175" i="23" s="1"/>
  <c r="AL176" i="23" s="1"/>
  <c r="AL177" i="23" s="1"/>
  <c r="AL178" i="23" s="1"/>
  <c r="AL179" i="23" s="1"/>
  <c r="AL180" i="23" s="1"/>
  <c r="AL181" i="23" s="1"/>
  <c r="AL182" i="23" s="1"/>
  <c r="AL183" i="23" s="1"/>
  <c r="AL184" i="23" s="1"/>
  <c r="AL185" i="23" s="1"/>
  <c r="AL186" i="23" s="1"/>
  <c r="AL187" i="23" s="1"/>
  <c r="AL188" i="23" s="1"/>
  <c r="AL189" i="23" s="1"/>
  <c r="AL190" i="23" s="1"/>
  <c r="AL191" i="23" s="1"/>
  <c r="AL192" i="23" s="1"/>
  <c r="AL193" i="23" s="1"/>
  <c r="AL194" i="23" s="1"/>
  <c r="AL195" i="23" s="1"/>
  <c r="AL196" i="23" s="1"/>
  <c r="AL197" i="23" s="1"/>
  <c r="AL198" i="23" s="1"/>
  <c r="AL199" i="23" s="1"/>
  <c r="AL200" i="23" s="1"/>
  <c r="AL201" i="23" s="1"/>
  <c r="AL202" i="23" s="1"/>
  <c r="AL203" i="23" s="1"/>
  <c r="AL204" i="23" s="1"/>
  <c r="AL205" i="23" s="1"/>
  <c r="AL206" i="23" s="1"/>
  <c r="AL207" i="23" s="1"/>
  <c r="AL208" i="23" s="1"/>
  <c r="AL209" i="23" s="1"/>
  <c r="AL210" i="23" s="1"/>
  <c r="AL211" i="23" s="1"/>
  <c r="AL212" i="23" s="1"/>
  <c r="AL213" i="23" s="1"/>
  <c r="AL214" i="23" s="1"/>
  <c r="AL215" i="23" s="1"/>
  <c r="K224" i="23" s="1"/>
  <c r="J224" i="23"/>
  <c r="AR24" i="34"/>
  <c r="AQ25" i="34"/>
  <c r="GG25" i="34"/>
  <c r="GH24" i="34"/>
  <c r="GP26" i="34"/>
  <c r="GO27" i="34"/>
  <c r="GW26" i="34"/>
  <c r="GX25" i="34"/>
  <c r="CP26" i="34"/>
  <c r="CO27" i="34"/>
  <c r="B73" i="8"/>
  <c r="F73" i="8"/>
  <c r="DW29" i="34"/>
  <c r="DX28" i="34"/>
  <c r="CN30" i="34"/>
  <c r="CM31" i="34"/>
  <c r="EW24" i="34"/>
  <c r="EX23" i="34"/>
  <c r="AX36" i="34"/>
  <c r="AW37" i="34"/>
  <c r="ED27" i="34"/>
  <c r="EC28" i="34"/>
  <c r="EK28" i="34"/>
  <c r="EL27" i="34"/>
  <c r="CI31" i="34"/>
  <c r="CJ30" i="34"/>
  <c r="DT26" i="34"/>
  <c r="DS27" i="34"/>
  <c r="F2" i="48"/>
  <c r="H24" i="20"/>
  <c r="U17" i="20"/>
  <c r="I13"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CD27" i="34"/>
  <c r="CC28" i="34"/>
  <c r="FK27" i="34"/>
  <c r="FL26" i="34"/>
  <c r="DN26" i="34"/>
  <c r="DM27" i="34"/>
  <c r="BW28" i="34" l="1"/>
  <c r="BX27" i="34"/>
  <c r="BL25" i="34"/>
  <c r="BK26" i="34"/>
  <c r="FK28" i="34"/>
  <c r="FL27" i="34"/>
  <c r="CW30" i="34"/>
  <c r="CX29" i="34"/>
  <c r="CD28" i="34"/>
  <c r="CC29" i="34"/>
  <c r="EG28" i="34"/>
  <c r="EH27" i="34"/>
  <c r="FY28" i="34"/>
  <c r="FZ27" i="34"/>
  <c r="EC29" i="34"/>
  <c r="ED28" i="34"/>
  <c r="AY31" i="34"/>
  <c r="AZ30" i="34"/>
  <c r="AC26" i="34"/>
  <c r="AD25" i="34"/>
  <c r="BO25" i="34"/>
  <c r="BP24" i="34"/>
  <c r="FQ28" i="34"/>
  <c r="FR27" i="34"/>
  <c r="GT40" i="34"/>
  <c r="GS41" i="34"/>
  <c r="AV26" i="34"/>
  <c r="AU27" i="34"/>
  <c r="J9" i="24"/>
  <c r="L224" i="23"/>
  <c r="DU30" i="34"/>
  <c r="DV29" i="34"/>
  <c r="ES30" i="34"/>
  <c r="ET29" i="34"/>
  <c r="DR27" i="34"/>
  <c r="DQ28" i="34"/>
  <c r="GV27" i="34"/>
  <c r="GU28" i="34"/>
  <c r="DZ27" i="34"/>
  <c r="DY28" i="34"/>
  <c r="EV28" i="34"/>
  <c r="EU29" i="34"/>
  <c r="BD46" i="34"/>
  <c r="BC47" i="34"/>
  <c r="CT27" i="34"/>
  <c r="CS28" i="34"/>
  <c r="AG25" i="34"/>
  <c r="AH24" i="34"/>
  <c r="BA33" i="34"/>
  <c r="BB32" i="34"/>
  <c r="DD27" i="34"/>
  <c r="DC28" i="34"/>
  <c r="C9" i="10"/>
  <c r="AK14" i="24" s="1"/>
  <c r="AJ16" i="24" s="1"/>
  <c r="AJ17" i="24" s="1"/>
  <c r="AJ18" i="24" s="1"/>
  <c r="AJ19" i="24" s="1"/>
  <c r="AJ20" i="24" s="1"/>
  <c r="AJ21" i="24" s="1"/>
  <c r="AJ22" i="24" s="1"/>
  <c r="AJ23" i="24" s="1"/>
  <c r="AJ24" i="24" s="1"/>
  <c r="AJ25" i="24" s="1"/>
  <c r="AJ26" i="24" s="1"/>
  <c r="AJ27" i="24" s="1"/>
  <c r="AJ28" i="24" s="1"/>
  <c r="AJ29" i="24" s="1"/>
  <c r="AJ30" i="24" s="1"/>
  <c r="AJ31" i="24" s="1"/>
  <c r="AJ32" i="24" s="1"/>
  <c r="AJ33" i="24" s="1"/>
  <c r="AJ34" i="24" s="1"/>
  <c r="AJ35" i="24" s="1"/>
  <c r="AJ36" i="24" s="1"/>
  <c r="AJ37" i="24" s="1"/>
  <c r="AJ38" i="24" s="1"/>
  <c r="AJ39" i="24" s="1"/>
  <c r="AJ40" i="24" s="1"/>
  <c r="AJ41" i="24" s="1"/>
  <c r="AJ42" i="24" s="1"/>
  <c r="AJ43" i="24" s="1"/>
  <c r="AJ44" i="24" s="1"/>
  <c r="AJ45" i="24" s="1"/>
  <c r="AJ46" i="24" s="1"/>
  <c r="AJ47" i="24" s="1"/>
  <c r="AJ48" i="24" s="1"/>
  <c r="AJ49" i="24" s="1"/>
  <c r="AJ50" i="24" s="1"/>
  <c r="AJ51" i="24" s="1"/>
  <c r="AJ52" i="24" s="1"/>
  <c r="AJ53" i="24" s="1"/>
  <c r="AJ54" i="24" s="1"/>
  <c r="AJ55" i="24" s="1"/>
  <c r="AJ56" i="24" s="1"/>
  <c r="AJ57" i="24" s="1"/>
  <c r="AJ58" i="24" s="1"/>
  <c r="AJ59" i="24" s="1"/>
  <c r="AJ60" i="24" s="1"/>
  <c r="AJ61" i="24" s="1"/>
  <c r="AJ62" i="24" s="1"/>
  <c r="AJ63" i="24" s="1"/>
  <c r="AJ64" i="24" s="1"/>
  <c r="AJ65" i="24" s="1"/>
  <c r="AJ66" i="24" s="1"/>
  <c r="AJ67" i="24" s="1"/>
  <c r="AJ68" i="24" s="1"/>
  <c r="AJ69" i="24" s="1"/>
  <c r="AJ70" i="24" s="1"/>
  <c r="AJ71" i="24" s="1"/>
  <c r="AJ72" i="24" s="1"/>
  <c r="AJ73" i="24" s="1"/>
  <c r="AJ74" i="24" s="1"/>
  <c r="AJ75" i="24" s="1"/>
  <c r="AJ76" i="24" s="1"/>
  <c r="AJ77" i="24" s="1"/>
  <c r="AJ78" i="24" s="1"/>
  <c r="AJ79" i="24" s="1"/>
  <c r="AJ80" i="24" s="1"/>
  <c r="AJ81" i="24" s="1"/>
  <c r="AJ82" i="24" s="1"/>
  <c r="AJ83" i="24" s="1"/>
  <c r="AJ84" i="24" s="1"/>
  <c r="AJ85" i="24" s="1"/>
  <c r="AJ86" i="24" s="1"/>
  <c r="AJ87" i="24" s="1"/>
  <c r="AJ88" i="24" s="1"/>
  <c r="AJ89" i="24" s="1"/>
  <c r="AJ90" i="24" s="1"/>
  <c r="AJ91" i="24" s="1"/>
  <c r="AJ92" i="24" s="1"/>
  <c r="AJ93" i="24" s="1"/>
  <c r="AJ94" i="24" s="1"/>
  <c r="AJ95" i="24" s="1"/>
  <c r="AJ96" i="24" s="1"/>
  <c r="AJ97" i="24" s="1"/>
  <c r="AJ98" i="24" s="1"/>
  <c r="AJ99" i="24" s="1"/>
  <c r="AJ100" i="24" s="1"/>
  <c r="AJ101" i="24" s="1"/>
  <c r="AJ102" i="24" s="1"/>
  <c r="AJ103" i="24" s="1"/>
  <c r="AJ104" i="24" s="1"/>
  <c r="AJ105" i="24" s="1"/>
  <c r="AJ106" i="24" s="1"/>
  <c r="AJ107" i="24" s="1"/>
  <c r="AJ108" i="24" s="1"/>
  <c r="AJ109" i="24" s="1"/>
  <c r="AJ110" i="24" s="1"/>
  <c r="AJ111" i="24" s="1"/>
  <c r="AJ112" i="24" s="1"/>
  <c r="AJ113" i="24" s="1"/>
  <c r="AJ114" i="24" s="1"/>
  <c r="AJ115" i="24" s="1"/>
  <c r="AJ116" i="24" s="1"/>
  <c r="AJ117" i="24" s="1"/>
  <c r="AJ118" i="24" s="1"/>
  <c r="AJ119" i="24" s="1"/>
  <c r="AJ120" i="24" s="1"/>
  <c r="AJ121" i="24" s="1"/>
  <c r="AJ122" i="24" s="1"/>
  <c r="AJ123" i="24" s="1"/>
  <c r="AJ124" i="24" s="1"/>
  <c r="AJ125" i="24" s="1"/>
  <c r="AJ126" i="24" s="1"/>
  <c r="AJ127" i="24" s="1"/>
  <c r="AJ128" i="24" s="1"/>
  <c r="AJ129" i="24" s="1"/>
  <c r="AJ130" i="24" s="1"/>
  <c r="AJ131" i="24" s="1"/>
  <c r="AJ132" i="24" s="1"/>
  <c r="AJ133" i="24" s="1"/>
  <c r="AJ134" i="24" s="1"/>
  <c r="AJ135" i="24" s="1"/>
  <c r="AJ136" i="24" s="1"/>
  <c r="AJ137" i="24" s="1"/>
  <c r="AJ138" i="24" s="1"/>
  <c r="AJ139" i="24" s="1"/>
  <c r="AJ140" i="24" s="1"/>
  <c r="AJ141" i="24" s="1"/>
  <c r="AJ142" i="24" s="1"/>
  <c r="AJ143" i="24" s="1"/>
  <c r="AJ144" i="24" s="1"/>
  <c r="AJ145" i="24" s="1"/>
  <c r="AJ146" i="24" s="1"/>
  <c r="AJ147" i="24" s="1"/>
  <c r="AJ148" i="24" s="1"/>
  <c r="AJ149" i="24" s="1"/>
  <c r="AJ150" i="24" s="1"/>
  <c r="AJ151" i="24" s="1"/>
  <c r="AJ152" i="24" s="1"/>
  <c r="AJ153" i="24" s="1"/>
  <c r="AJ154" i="24" s="1"/>
  <c r="AJ155" i="24" s="1"/>
  <c r="AJ156" i="24" s="1"/>
  <c r="AJ157" i="24" s="1"/>
  <c r="AJ158" i="24" s="1"/>
  <c r="AJ159" i="24" s="1"/>
  <c r="AJ160" i="24" s="1"/>
  <c r="AJ161" i="24" s="1"/>
  <c r="AJ162" i="24" s="1"/>
  <c r="AJ163" i="24" s="1"/>
  <c r="AJ164" i="24" s="1"/>
  <c r="AJ165" i="24" s="1"/>
  <c r="AJ166" i="24" s="1"/>
  <c r="AJ167" i="24" s="1"/>
  <c r="AJ168" i="24" s="1"/>
  <c r="AJ169" i="24" s="1"/>
  <c r="AJ170" i="24" s="1"/>
  <c r="AJ171" i="24" s="1"/>
  <c r="AJ172" i="24" s="1"/>
  <c r="AJ173" i="24" s="1"/>
  <c r="AJ174" i="24" s="1"/>
  <c r="AJ175" i="24" s="1"/>
  <c r="AJ176" i="24" s="1"/>
  <c r="AJ177" i="24" s="1"/>
  <c r="AJ178" i="24" s="1"/>
  <c r="AJ179" i="24" s="1"/>
  <c r="AJ180" i="24" s="1"/>
  <c r="AJ181" i="24" s="1"/>
  <c r="AJ182" i="24" s="1"/>
  <c r="AJ183" i="24" s="1"/>
  <c r="AJ184" i="24" s="1"/>
  <c r="AJ185" i="24" s="1"/>
  <c r="AJ186" i="24" s="1"/>
  <c r="AJ187" i="24" s="1"/>
  <c r="AJ188" i="24" s="1"/>
  <c r="AJ189" i="24" s="1"/>
  <c r="AJ190" i="24" s="1"/>
  <c r="AJ191" i="24" s="1"/>
  <c r="AJ192" i="24" s="1"/>
  <c r="AJ193" i="24" s="1"/>
  <c r="AJ194" i="24" s="1"/>
  <c r="AJ195" i="24" s="1"/>
  <c r="AJ196" i="24" s="1"/>
  <c r="AJ197" i="24" s="1"/>
  <c r="AJ198" i="24" s="1"/>
  <c r="AJ199" i="24" s="1"/>
  <c r="AJ200" i="24" s="1"/>
  <c r="AJ201" i="24" s="1"/>
  <c r="AJ202" i="24" s="1"/>
  <c r="AJ203" i="24" s="1"/>
  <c r="AJ204" i="24" s="1"/>
  <c r="AJ205" i="24" s="1"/>
  <c r="AJ206" i="24" s="1"/>
  <c r="AJ207" i="24" s="1"/>
  <c r="AJ208" i="24" s="1"/>
  <c r="AJ209" i="24" s="1"/>
  <c r="AJ210" i="24" s="1"/>
  <c r="AJ211" i="24" s="1"/>
  <c r="AJ212" i="24" s="1"/>
  <c r="AJ213" i="24" s="1"/>
  <c r="AJ214" i="24" s="1"/>
  <c r="AJ215" i="24" s="1"/>
  <c r="K223" i="24" s="1"/>
  <c r="J223" i="24"/>
  <c r="HA32" i="34"/>
  <c r="HB31" i="34"/>
  <c r="AR25" i="34"/>
  <c r="AQ26" i="34"/>
  <c r="FH25" i="34"/>
  <c r="FG26" i="34"/>
  <c r="BT28" i="34"/>
  <c r="BS29" i="34"/>
  <c r="J222" i="24"/>
  <c r="C8" i="10"/>
  <c r="AI14" i="24" s="1"/>
  <c r="AH16" i="24" s="1"/>
  <c r="AH17" i="24" s="1"/>
  <c r="AH18" i="24" s="1"/>
  <c r="AH19" i="24" s="1"/>
  <c r="AH20" i="24" s="1"/>
  <c r="AH21" i="24" s="1"/>
  <c r="AH22" i="24" s="1"/>
  <c r="AH23" i="24" s="1"/>
  <c r="AH24" i="24" s="1"/>
  <c r="AH25" i="24" s="1"/>
  <c r="AH26" i="24" s="1"/>
  <c r="AH27" i="24" s="1"/>
  <c r="AH28" i="24" s="1"/>
  <c r="AH29" i="24" s="1"/>
  <c r="AH30" i="24" s="1"/>
  <c r="AH31" i="24" s="1"/>
  <c r="AH32" i="24" s="1"/>
  <c r="AH33" i="24" s="1"/>
  <c r="AH34" i="24" s="1"/>
  <c r="AH35" i="24" s="1"/>
  <c r="AH36" i="24" s="1"/>
  <c r="AH37" i="24" s="1"/>
  <c r="AH38" i="24" s="1"/>
  <c r="AH39" i="24" s="1"/>
  <c r="AH40" i="24" s="1"/>
  <c r="AH41" i="24" s="1"/>
  <c r="AH42" i="24" s="1"/>
  <c r="AH43" i="24" s="1"/>
  <c r="AH44" i="24" s="1"/>
  <c r="AH45" i="24" s="1"/>
  <c r="AH46" i="24" s="1"/>
  <c r="AH47" i="24" s="1"/>
  <c r="AH48" i="24" s="1"/>
  <c r="AH49" i="24" s="1"/>
  <c r="AH50" i="24" s="1"/>
  <c r="AH51" i="24" s="1"/>
  <c r="AH52" i="24" s="1"/>
  <c r="AH53" i="24" s="1"/>
  <c r="AH54" i="24" s="1"/>
  <c r="AH55" i="24" s="1"/>
  <c r="AH56" i="24" s="1"/>
  <c r="AH57" i="24" s="1"/>
  <c r="AH58" i="24" s="1"/>
  <c r="AH59" i="24" s="1"/>
  <c r="AH60" i="24" s="1"/>
  <c r="AH61" i="24" s="1"/>
  <c r="AH62" i="24" s="1"/>
  <c r="AH63" i="24" s="1"/>
  <c r="AH64" i="24" s="1"/>
  <c r="AH65" i="24" s="1"/>
  <c r="AH66" i="24" s="1"/>
  <c r="AH67" i="24" s="1"/>
  <c r="AH68" i="24" s="1"/>
  <c r="AH69" i="24" s="1"/>
  <c r="AH70" i="24" s="1"/>
  <c r="AH71" i="24" s="1"/>
  <c r="AH72" i="24" s="1"/>
  <c r="AH73" i="24" s="1"/>
  <c r="AH74" i="24" s="1"/>
  <c r="AH75" i="24" s="1"/>
  <c r="AH76" i="24" s="1"/>
  <c r="AH77" i="24" s="1"/>
  <c r="AH78" i="24" s="1"/>
  <c r="AH79" i="24" s="1"/>
  <c r="AH80" i="24" s="1"/>
  <c r="AH81" i="24" s="1"/>
  <c r="AH82" i="24" s="1"/>
  <c r="AH83" i="24" s="1"/>
  <c r="AH84" i="24" s="1"/>
  <c r="AH85" i="24" s="1"/>
  <c r="AH86" i="24" s="1"/>
  <c r="AH87" i="24" s="1"/>
  <c r="AH88" i="24" s="1"/>
  <c r="AH89" i="24" s="1"/>
  <c r="AH90" i="24" s="1"/>
  <c r="AH91" i="24" s="1"/>
  <c r="AH92" i="24" s="1"/>
  <c r="AH93" i="24" s="1"/>
  <c r="AH94" i="24" s="1"/>
  <c r="AH95" i="24" s="1"/>
  <c r="AH96" i="24" s="1"/>
  <c r="AH97" i="24" s="1"/>
  <c r="AH98" i="24" s="1"/>
  <c r="AH99" i="24" s="1"/>
  <c r="AH100" i="24" s="1"/>
  <c r="AH101" i="24" s="1"/>
  <c r="AH102" i="24" s="1"/>
  <c r="AH103" i="24" s="1"/>
  <c r="AH104" i="24" s="1"/>
  <c r="AH105" i="24" s="1"/>
  <c r="AH106" i="24" s="1"/>
  <c r="AH107" i="24" s="1"/>
  <c r="AH108" i="24" s="1"/>
  <c r="AH109" i="24" s="1"/>
  <c r="AH110" i="24" s="1"/>
  <c r="AH111" i="24" s="1"/>
  <c r="AH112" i="24" s="1"/>
  <c r="AH113" i="24" s="1"/>
  <c r="AH114" i="24" s="1"/>
  <c r="AH115" i="24" s="1"/>
  <c r="AH116" i="24" s="1"/>
  <c r="AH117" i="24" s="1"/>
  <c r="AH118" i="24" s="1"/>
  <c r="AH119" i="24" s="1"/>
  <c r="AH120" i="24" s="1"/>
  <c r="AH121" i="24" s="1"/>
  <c r="AH122" i="24" s="1"/>
  <c r="AH123" i="24" s="1"/>
  <c r="AH124" i="24" s="1"/>
  <c r="AH125" i="24" s="1"/>
  <c r="AH126" i="24" s="1"/>
  <c r="AH127" i="24" s="1"/>
  <c r="AH128" i="24" s="1"/>
  <c r="AH129" i="24" s="1"/>
  <c r="AH130" i="24" s="1"/>
  <c r="AH131" i="24" s="1"/>
  <c r="AH132" i="24" s="1"/>
  <c r="AH133" i="24" s="1"/>
  <c r="AH134" i="24" s="1"/>
  <c r="AH135" i="24" s="1"/>
  <c r="AH136" i="24" s="1"/>
  <c r="AH137" i="24" s="1"/>
  <c r="AH138" i="24" s="1"/>
  <c r="AH139" i="24" s="1"/>
  <c r="AH140" i="24" s="1"/>
  <c r="AH141" i="24" s="1"/>
  <c r="AH142" i="24" s="1"/>
  <c r="AH143" i="24" s="1"/>
  <c r="AH144" i="24" s="1"/>
  <c r="AH145" i="24" s="1"/>
  <c r="AH146" i="24" s="1"/>
  <c r="AH147" i="24" s="1"/>
  <c r="AH148" i="24" s="1"/>
  <c r="AH149" i="24" s="1"/>
  <c r="AH150" i="24" s="1"/>
  <c r="AH151" i="24" s="1"/>
  <c r="AH152" i="24" s="1"/>
  <c r="AH153" i="24" s="1"/>
  <c r="AH154" i="24" s="1"/>
  <c r="AH155" i="24" s="1"/>
  <c r="AH156" i="24" s="1"/>
  <c r="AH157" i="24" s="1"/>
  <c r="AH158" i="24" s="1"/>
  <c r="AH159" i="24" s="1"/>
  <c r="AH160" i="24" s="1"/>
  <c r="AH161" i="24" s="1"/>
  <c r="AH162" i="24" s="1"/>
  <c r="AH163" i="24" s="1"/>
  <c r="AH164" i="24" s="1"/>
  <c r="AH165" i="24" s="1"/>
  <c r="AH166" i="24" s="1"/>
  <c r="AH167" i="24" s="1"/>
  <c r="AH168" i="24" s="1"/>
  <c r="AH169" i="24" s="1"/>
  <c r="AH170" i="24" s="1"/>
  <c r="AH171" i="24" s="1"/>
  <c r="AH172" i="24" s="1"/>
  <c r="AH173" i="24" s="1"/>
  <c r="AH174" i="24" s="1"/>
  <c r="AH175" i="24" s="1"/>
  <c r="AH176" i="24" s="1"/>
  <c r="AH177" i="24" s="1"/>
  <c r="AH178" i="24" s="1"/>
  <c r="AH179" i="24" s="1"/>
  <c r="AH180" i="24" s="1"/>
  <c r="AH181" i="24" s="1"/>
  <c r="AH182" i="24" s="1"/>
  <c r="AH183" i="24" s="1"/>
  <c r="AH184" i="24" s="1"/>
  <c r="AH185" i="24" s="1"/>
  <c r="AH186" i="24" s="1"/>
  <c r="AH187" i="24" s="1"/>
  <c r="AH188" i="24" s="1"/>
  <c r="AH189" i="24" s="1"/>
  <c r="AH190" i="24" s="1"/>
  <c r="AH191" i="24" s="1"/>
  <c r="AH192" i="24" s="1"/>
  <c r="AH193" i="24" s="1"/>
  <c r="AH194" i="24" s="1"/>
  <c r="AH195" i="24" s="1"/>
  <c r="AH196" i="24" s="1"/>
  <c r="AH197" i="24" s="1"/>
  <c r="AH198" i="24" s="1"/>
  <c r="AH199" i="24" s="1"/>
  <c r="AH200" i="24" s="1"/>
  <c r="AH201" i="24" s="1"/>
  <c r="AH202" i="24" s="1"/>
  <c r="AH203" i="24" s="1"/>
  <c r="AH204" i="24" s="1"/>
  <c r="AH205" i="24" s="1"/>
  <c r="AH206" i="24" s="1"/>
  <c r="AH207" i="24" s="1"/>
  <c r="AH208" i="24" s="1"/>
  <c r="AH209" i="24" s="1"/>
  <c r="AH210" i="24" s="1"/>
  <c r="AH211" i="24" s="1"/>
  <c r="AH212" i="24" s="1"/>
  <c r="AH213" i="24" s="1"/>
  <c r="AH214" i="24" s="1"/>
  <c r="AH215" i="24" s="1"/>
  <c r="K222" i="24" s="1"/>
  <c r="L225" i="23"/>
  <c r="J10" i="24"/>
  <c r="AI28" i="34"/>
  <c r="AJ27" i="34"/>
  <c r="EA28" i="34"/>
  <c r="EB27" i="34"/>
  <c r="BF24" i="34"/>
  <c r="BE25" i="34"/>
  <c r="HG34" i="34"/>
  <c r="HH33" i="34"/>
  <c r="BN34" i="34"/>
  <c r="BM35" i="34"/>
  <c r="GR37" i="34"/>
  <c r="GQ38" i="34"/>
  <c r="EL28" i="34"/>
  <c r="EK29" i="34"/>
  <c r="DF27" i="34"/>
  <c r="DE28" i="34"/>
  <c r="I2" i="48"/>
  <c r="F38" i="48"/>
  <c r="I38" i="48" s="1"/>
  <c r="E76" i="48"/>
  <c r="CY26" i="34"/>
  <c r="CZ25" i="34"/>
  <c r="AL32" i="34"/>
  <c r="AK33" i="34"/>
  <c r="GF27" i="34"/>
  <c r="GE28" i="34"/>
  <c r="FW30" i="34"/>
  <c r="FX29" i="34"/>
  <c r="BI34" i="34"/>
  <c r="BJ33" i="34"/>
  <c r="D1" i="16"/>
  <c r="I28" i="33"/>
  <c r="C3" i="65"/>
  <c r="U19" i="33"/>
  <c r="BV28" i="34"/>
  <c r="BU29" i="34"/>
  <c r="AF38" i="34"/>
  <c r="AE39" i="34"/>
  <c r="GD27" i="34"/>
  <c r="GC28" i="34"/>
  <c r="CI32" i="34"/>
  <c r="CJ31" i="34"/>
  <c r="DO27" i="34"/>
  <c r="DP26" i="34"/>
  <c r="BY26" i="34"/>
  <c r="BZ25" i="34"/>
  <c r="DX29" i="34"/>
  <c r="DW30" i="34"/>
  <c r="HF34" i="34"/>
  <c r="HE35" i="34"/>
  <c r="CF37" i="34"/>
  <c r="CE38" i="34"/>
  <c r="V17" i="20"/>
  <c r="J13" i="28" s="1"/>
  <c r="F26" i="20"/>
  <c r="AX37" i="34"/>
  <c r="AW38" i="34"/>
  <c r="EF40" i="34"/>
  <c r="EE41" i="34"/>
  <c r="C6" i="9"/>
  <c r="J220" i="23"/>
  <c r="BR27" i="34"/>
  <c r="BQ28" i="34"/>
  <c r="FM37" i="34"/>
  <c r="FN36" i="34"/>
  <c r="W25" i="34"/>
  <c r="X24" i="34"/>
  <c r="FE26" i="34"/>
  <c r="FF25" i="34"/>
  <c r="HJ34" i="34"/>
  <c r="HI35" i="34"/>
  <c r="W13" i="34"/>
  <c r="Q16" i="35"/>
  <c r="GA27" i="34"/>
  <c r="GB26" i="34"/>
  <c r="DG26" i="34"/>
  <c r="DH25" i="34"/>
  <c r="FI30" i="34"/>
  <c r="FJ29" i="34"/>
  <c r="GZ44" i="34"/>
  <c r="GY45" i="34"/>
  <c r="CG30" i="34"/>
  <c r="CH29" i="34"/>
  <c r="GG26" i="34"/>
  <c r="GH25" i="34"/>
  <c r="AS34" i="34"/>
  <c r="AT33" i="34"/>
  <c r="CO28" i="34"/>
  <c r="CP27" i="34"/>
  <c r="DI28" i="34"/>
  <c r="DJ27" i="34"/>
  <c r="EW25" i="34"/>
  <c r="EX24" i="34"/>
  <c r="GW27" i="34"/>
  <c r="GX26" i="34"/>
  <c r="EJ30" i="34"/>
  <c r="EI31" i="34"/>
  <c r="DL27" i="34"/>
  <c r="DK28" i="34"/>
  <c r="CK28" i="34"/>
  <c r="CL27" i="34"/>
  <c r="EP38" i="34"/>
  <c r="EO39" i="34"/>
  <c r="CU27" i="34"/>
  <c r="CV26" i="34"/>
  <c r="DA29" i="34"/>
  <c r="DB28" i="34"/>
  <c r="J6" i="24"/>
  <c r="L221" i="23"/>
  <c r="FD27" i="34"/>
  <c r="FC28" i="34"/>
  <c r="FP29" i="34"/>
  <c r="FO30" i="34"/>
  <c r="ER29" i="34"/>
  <c r="EQ30" i="34"/>
  <c r="Y28" i="34"/>
  <c r="Z27" i="34"/>
  <c r="CQ26" i="34"/>
  <c r="CR25" i="34"/>
  <c r="J4" i="24"/>
  <c r="L219" i="23"/>
  <c r="FS33" i="34"/>
  <c r="FT32" i="34"/>
  <c r="GJ37" i="34"/>
  <c r="GI38" i="34"/>
  <c r="DS28" i="34"/>
  <c r="DT27" i="34"/>
  <c r="GO28" i="34"/>
  <c r="GP27" i="34"/>
  <c r="CB37" i="34"/>
  <c r="CA38" i="34"/>
  <c r="EN28" i="34"/>
  <c r="EM29" i="34"/>
  <c r="HD44" i="34"/>
  <c r="HC45" i="34"/>
  <c r="FU28" i="34"/>
  <c r="FV27" i="34"/>
  <c r="DN27" i="34"/>
  <c r="DM28" i="34"/>
  <c r="CM32" i="34"/>
  <c r="CN31" i="34"/>
  <c r="AP38" i="34"/>
  <c r="AO39" i="34"/>
  <c r="EZ29" i="34"/>
  <c r="EY30" i="34"/>
  <c r="AN39" i="34"/>
  <c r="AM40" i="34"/>
  <c r="GM42" i="34"/>
  <c r="GN41" i="34"/>
  <c r="FB28" i="34"/>
  <c r="FA29" i="34"/>
  <c r="GL28" i="34"/>
  <c r="GK29" i="34"/>
  <c r="AB29" i="34"/>
  <c r="AA30" i="34"/>
  <c r="BG28" i="34"/>
  <c r="BH27" i="34"/>
  <c r="H26" i="20" l="1"/>
  <c r="U18" i="20"/>
  <c r="I13"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F2" i="49"/>
  <c r="CD29" i="34"/>
  <c r="CC30" i="34"/>
  <c r="AN40" i="34"/>
  <c r="AM41" i="34"/>
  <c r="CP28" i="34"/>
  <c r="CO29" i="34"/>
  <c r="FX30" i="34"/>
  <c r="FW31" i="34"/>
  <c r="BO26" i="34"/>
  <c r="BP25" i="34"/>
  <c r="FS34" i="34"/>
  <c r="FT33" i="34"/>
  <c r="FD28" i="34"/>
  <c r="FC29" i="34"/>
  <c r="DL28" i="34"/>
  <c r="DK29" i="34"/>
  <c r="BQ29" i="34"/>
  <c r="BR28" i="34"/>
  <c r="HE36" i="34"/>
  <c r="HF35" i="34"/>
  <c r="AF39" i="34"/>
  <c r="AE40" i="34"/>
  <c r="GF28" i="34"/>
  <c r="GE29" i="34"/>
  <c r="AJ28" i="34"/>
  <c r="AI29" i="34"/>
  <c r="HA33" i="34"/>
  <c r="HB32" i="34"/>
  <c r="FJ30" i="34"/>
  <c r="FI31" i="34"/>
  <c r="CJ32" i="34"/>
  <c r="CI33" i="34"/>
  <c r="AR26" i="34"/>
  <c r="AQ27" i="34"/>
  <c r="EH28" i="34"/>
  <c r="EG29" i="34"/>
  <c r="FU29" i="34"/>
  <c r="FV28" i="34"/>
  <c r="FP30" i="34"/>
  <c r="FO31" i="34"/>
  <c r="GD28" i="34"/>
  <c r="GC29" i="34"/>
  <c r="CK29" i="34"/>
  <c r="CL28" i="34"/>
  <c r="DH26" i="34"/>
  <c r="DG27" i="34"/>
  <c r="FM38" i="34"/>
  <c r="FN37" i="34"/>
  <c r="EL29" i="34"/>
  <c r="EK30" i="34"/>
  <c r="EZ30" i="34"/>
  <c r="EY31" i="34"/>
  <c r="EN29" i="34"/>
  <c r="EM30" i="34"/>
  <c r="AT34" i="34"/>
  <c r="AS35" i="34"/>
  <c r="GB27" i="34"/>
  <c r="GA28" i="34"/>
  <c r="GR38" i="34"/>
  <c r="GQ39" i="34"/>
  <c r="C11" i="10"/>
  <c r="AO14" i="24" s="1"/>
  <c r="AN16" i="24" s="1"/>
  <c r="AN17" i="24" s="1"/>
  <c r="AN18" i="24" s="1"/>
  <c r="AN19" i="24" s="1"/>
  <c r="AN20" i="24" s="1"/>
  <c r="AN21" i="24" s="1"/>
  <c r="AN22" i="24" s="1"/>
  <c r="AN23" i="24" s="1"/>
  <c r="AN24" i="24" s="1"/>
  <c r="AN25" i="24" s="1"/>
  <c r="AN26" i="24" s="1"/>
  <c r="AN27" i="24" s="1"/>
  <c r="AN28" i="24" s="1"/>
  <c r="AN29" i="24" s="1"/>
  <c r="AN30" i="24" s="1"/>
  <c r="AN31" i="24" s="1"/>
  <c r="AN32" i="24" s="1"/>
  <c r="AN33" i="24" s="1"/>
  <c r="AN34" i="24" s="1"/>
  <c r="AN35" i="24" s="1"/>
  <c r="AN36" i="24" s="1"/>
  <c r="AN37" i="24" s="1"/>
  <c r="AN38" i="24" s="1"/>
  <c r="AN39" i="24" s="1"/>
  <c r="AN40" i="24" s="1"/>
  <c r="AN41" i="24" s="1"/>
  <c r="AN42" i="24" s="1"/>
  <c r="AN43" i="24" s="1"/>
  <c r="AN44" i="24" s="1"/>
  <c r="AN45" i="24" s="1"/>
  <c r="AN46" i="24" s="1"/>
  <c r="AN47" i="24" s="1"/>
  <c r="AN48" i="24" s="1"/>
  <c r="AN49" i="24" s="1"/>
  <c r="AN50" i="24" s="1"/>
  <c r="AN51" i="24" s="1"/>
  <c r="AN52" i="24" s="1"/>
  <c r="AN53" i="24" s="1"/>
  <c r="AN54" i="24" s="1"/>
  <c r="AN55" i="24" s="1"/>
  <c r="AN56" i="24" s="1"/>
  <c r="AN57" i="24" s="1"/>
  <c r="AN58" i="24" s="1"/>
  <c r="AN59" i="24" s="1"/>
  <c r="AN60" i="24" s="1"/>
  <c r="AN61" i="24" s="1"/>
  <c r="AN62" i="24" s="1"/>
  <c r="AN63" i="24" s="1"/>
  <c r="AN64" i="24" s="1"/>
  <c r="AN65" i="24" s="1"/>
  <c r="AN66" i="24" s="1"/>
  <c r="AN67" i="24" s="1"/>
  <c r="AN68" i="24" s="1"/>
  <c r="AN69" i="24" s="1"/>
  <c r="AN70" i="24" s="1"/>
  <c r="AN71" i="24" s="1"/>
  <c r="AN72" i="24" s="1"/>
  <c r="AN73" i="24" s="1"/>
  <c r="AN74" i="24" s="1"/>
  <c r="AN75" i="24" s="1"/>
  <c r="AN76" i="24" s="1"/>
  <c r="AN77" i="24" s="1"/>
  <c r="AN78" i="24" s="1"/>
  <c r="AN79" i="24" s="1"/>
  <c r="AN80" i="24" s="1"/>
  <c r="AN81" i="24" s="1"/>
  <c r="AN82" i="24" s="1"/>
  <c r="AN83" i="24" s="1"/>
  <c r="AN84" i="24" s="1"/>
  <c r="AN85" i="24" s="1"/>
  <c r="AN86" i="24" s="1"/>
  <c r="AN87" i="24" s="1"/>
  <c r="AN88" i="24" s="1"/>
  <c r="AN89" i="24" s="1"/>
  <c r="AN90" i="24" s="1"/>
  <c r="AN91" i="24" s="1"/>
  <c r="AN92" i="24" s="1"/>
  <c r="AN93" i="24" s="1"/>
  <c r="AN94" i="24" s="1"/>
  <c r="AN95" i="24" s="1"/>
  <c r="AN96" i="24" s="1"/>
  <c r="AN97" i="24" s="1"/>
  <c r="AN98" i="24" s="1"/>
  <c r="AN99" i="24" s="1"/>
  <c r="AN100" i="24" s="1"/>
  <c r="AN101" i="24" s="1"/>
  <c r="AN102" i="24" s="1"/>
  <c r="AN103" i="24" s="1"/>
  <c r="AN104" i="24" s="1"/>
  <c r="AN105" i="24" s="1"/>
  <c r="AN106" i="24" s="1"/>
  <c r="AN107" i="24" s="1"/>
  <c r="AN108" i="24" s="1"/>
  <c r="AN109" i="24" s="1"/>
  <c r="AN110" i="24" s="1"/>
  <c r="AN111" i="24" s="1"/>
  <c r="AN112" i="24" s="1"/>
  <c r="AN113" i="24" s="1"/>
  <c r="AN114" i="24" s="1"/>
  <c r="AN115" i="24" s="1"/>
  <c r="AN116" i="24" s="1"/>
  <c r="AN117" i="24" s="1"/>
  <c r="AN118" i="24" s="1"/>
  <c r="AN119" i="24" s="1"/>
  <c r="AN120" i="24" s="1"/>
  <c r="AN121" i="24" s="1"/>
  <c r="AN122" i="24" s="1"/>
  <c r="AN123" i="24" s="1"/>
  <c r="AN124" i="24" s="1"/>
  <c r="AN125" i="24" s="1"/>
  <c r="AN126" i="24" s="1"/>
  <c r="AN127" i="24" s="1"/>
  <c r="AN128" i="24" s="1"/>
  <c r="AN129" i="24" s="1"/>
  <c r="AN130" i="24" s="1"/>
  <c r="AN131" i="24" s="1"/>
  <c r="AN132" i="24" s="1"/>
  <c r="AN133" i="24" s="1"/>
  <c r="AN134" i="24" s="1"/>
  <c r="AN135" i="24" s="1"/>
  <c r="AN136" i="24" s="1"/>
  <c r="AN137" i="24" s="1"/>
  <c r="AN138" i="24" s="1"/>
  <c r="AN139" i="24" s="1"/>
  <c r="AN140" i="24" s="1"/>
  <c r="AN141" i="24" s="1"/>
  <c r="AN142" i="24" s="1"/>
  <c r="AN143" i="24" s="1"/>
  <c r="AN144" i="24" s="1"/>
  <c r="AN145" i="24" s="1"/>
  <c r="AN146" i="24" s="1"/>
  <c r="AN147" i="24" s="1"/>
  <c r="AN148" i="24" s="1"/>
  <c r="AN149" i="24" s="1"/>
  <c r="AN150" i="24" s="1"/>
  <c r="AN151" i="24" s="1"/>
  <c r="AN152" i="24" s="1"/>
  <c r="AN153" i="24" s="1"/>
  <c r="AN154" i="24" s="1"/>
  <c r="AN155" i="24" s="1"/>
  <c r="AN156" i="24" s="1"/>
  <c r="AN157" i="24" s="1"/>
  <c r="AN158" i="24" s="1"/>
  <c r="AN159" i="24" s="1"/>
  <c r="AN160" i="24" s="1"/>
  <c r="AN161" i="24" s="1"/>
  <c r="AN162" i="24" s="1"/>
  <c r="AN163" i="24" s="1"/>
  <c r="AN164" i="24" s="1"/>
  <c r="AN165" i="24" s="1"/>
  <c r="AN166" i="24" s="1"/>
  <c r="AN167" i="24" s="1"/>
  <c r="AN168" i="24" s="1"/>
  <c r="AN169" i="24" s="1"/>
  <c r="AN170" i="24" s="1"/>
  <c r="AN171" i="24" s="1"/>
  <c r="AN172" i="24" s="1"/>
  <c r="AN173" i="24" s="1"/>
  <c r="AN174" i="24" s="1"/>
  <c r="AN175" i="24" s="1"/>
  <c r="AN176" i="24" s="1"/>
  <c r="AN177" i="24" s="1"/>
  <c r="AN178" i="24" s="1"/>
  <c r="AN179" i="24" s="1"/>
  <c r="AN180" i="24" s="1"/>
  <c r="AN181" i="24" s="1"/>
  <c r="AN182" i="24" s="1"/>
  <c r="AN183" i="24" s="1"/>
  <c r="AN184" i="24" s="1"/>
  <c r="AN185" i="24" s="1"/>
  <c r="AN186" i="24" s="1"/>
  <c r="AN187" i="24" s="1"/>
  <c r="AN188" i="24" s="1"/>
  <c r="AN189" i="24" s="1"/>
  <c r="AN190" i="24" s="1"/>
  <c r="AN191" i="24" s="1"/>
  <c r="AN192" i="24" s="1"/>
  <c r="AN193" i="24" s="1"/>
  <c r="AN194" i="24" s="1"/>
  <c r="AN195" i="24" s="1"/>
  <c r="AN196" i="24" s="1"/>
  <c r="AN197" i="24" s="1"/>
  <c r="AN198" i="24" s="1"/>
  <c r="AN199" i="24" s="1"/>
  <c r="AN200" i="24" s="1"/>
  <c r="AN201" i="24" s="1"/>
  <c r="AN202" i="24" s="1"/>
  <c r="AN203" i="24" s="1"/>
  <c r="AN204" i="24" s="1"/>
  <c r="AN205" i="24" s="1"/>
  <c r="AN206" i="24" s="1"/>
  <c r="AN207" i="24" s="1"/>
  <c r="AN208" i="24" s="1"/>
  <c r="AN209" i="24" s="1"/>
  <c r="AN210" i="24" s="1"/>
  <c r="AN211" i="24" s="1"/>
  <c r="AN212" i="24" s="1"/>
  <c r="AN213" i="24" s="1"/>
  <c r="AN214" i="24" s="1"/>
  <c r="AN215" i="24" s="1"/>
  <c r="K225" i="24" s="1"/>
  <c r="J225" i="24"/>
  <c r="EV29" i="34"/>
  <c r="EU30" i="34"/>
  <c r="DU31" i="34"/>
  <c r="DV30" i="34"/>
  <c r="AC27" i="34"/>
  <c r="AD26" i="34"/>
  <c r="CX30" i="34"/>
  <c r="CW31" i="34"/>
  <c r="J8" i="25"/>
  <c r="L223" i="24"/>
  <c r="DT28" i="34"/>
  <c r="DS29" i="34"/>
  <c r="AG26" i="34"/>
  <c r="AH25" i="34"/>
  <c r="J7" i="25"/>
  <c r="L222" i="24"/>
  <c r="DC29" i="34"/>
  <c r="DD28" i="34"/>
  <c r="C10" i="10"/>
  <c r="AM14" i="24" s="1"/>
  <c r="AL16" i="24" s="1"/>
  <c r="AL17" i="24" s="1"/>
  <c r="AL18" i="24" s="1"/>
  <c r="AL19" i="24" s="1"/>
  <c r="AL20" i="24" s="1"/>
  <c r="AL21" i="24" s="1"/>
  <c r="AL22" i="24" s="1"/>
  <c r="AL23" i="24" s="1"/>
  <c r="AL24" i="24" s="1"/>
  <c r="AL25" i="24" s="1"/>
  <c r="AL26" i="24" s="1"/>
  <c r="AL27" i="24" s="1"/>
  <c r="AL28" i="24" s="1"/>
  <c r="AL29" i="24" s="1"/>
  <c r="AL30" i="24" s="1"/>
  <c r="AL31" i="24" s="1"/>
  <c r="AL32" i="24" s="1"/>
  <c r="AL33" i="24" s="1"/>
  <c r="AL34" i="24" s="1"/>
  <c r="AL35" i="24" s="1"/>
  <c r="AL36" i="24" s="1"/>
  <c r="AL37" i="24" s="1"/>
  <c r="AL38" i="24" s="1"/>
  <c r="AL39" i="24" s="1"/>
  <c r="AL40" i="24" s="1"/>
  <c r="AL41" i="24" s="1"/>
  <c r="AL42" i="24" s="1"/>
  <c r="AL43" i="24" s="1"/>
  <c r="AL44" i="24" s="1"/>
  <c r="AL45" i="24" s="1"/>
  <c r="AL46" i="24" s="1"/>
  <c r="AL47" i="24" s="1"/>
  <c r="AL48" i="24" s="1"/>
  <c r="AL49" i="24" s="1"/>
  <c r="AL50" i="24" s="1"/>
  <c r="AL51" i="24" s="1"/>
  <c r="AL52" i="24" s="1"/>
  <c r="AL53" i="24" s="1"/>
  <c r="AL54" i="24" s="1"/>
  <c r="AL55" i="24" s="1"/>
  <c r="AL56" i="24" s="1"/>
  <c r="AL57" i="24" s="1"/>
  <c r="AL58" i="24" s="1"/>
  <c r="AL59" i="24" s="1"/>
  <c r="AL60" i="24" s="1"/>
  <c r="AL61" i="24" s="1"/>
  <c r="AL62" i="24" s="1"/>
  <c r="AL63" i="24" s="1"/>
  <c r="AL64" i="24" s="1"/>
  <c r="AL65" i="24" s="1"/>
  <c r="AL66" i="24" s="1"/>
  <c r="AL67" i="24" s="1"/>
  <c r="AL68" i="24" s="1"/>
  <c r="AL69" i="24" s="1"/>
  <c r="AL70" i="24" s="1"/>
  <c r="AL71" i="24" s="1"/>
  <c r="AL72" i="24" s="1"/>
  <c r="AL73" i="24" s="1"/>
  <c r="AL74" i="24" s="1"/>
  <c r="AL75" i="24" s="1"/>
  <c r="AL76" i="24" s="1"/>
  <c r="AL77" i="24" s="1"/>
  <c r="AL78" i="24" s="1"/>
  <c r="AL79" i="24" s="1"/>
  <c r="AL80" i="24" s="1"/>
  <c r="AL81" i="24" s="1"/>
  <c r="AL82" i="24" s="1"/>
  <c r="AL83" i="24" s="1"/>
  <c r="AL84" i="24" s="1"/>
  <c r="AL85" i="24" s="1"/>
  <c r="AL86" i="24" s="1"/>
  <c r="AL87" i="24" s="1"/>
  <c r="AL88" i="24" s="1"/>
  <c r="AL89" i="24" s="1"/>
  <c r="AL90" i="24" s="1"/>
  <c r="AL91" i="24" s="1"/>
  <c r="AL92" i="24" s="1"/>
  <c r="AL93" i="24" s="1"/>
  <c r="AL94" i="24" s="1"/>
  <c r="AL95" i="24" s="1"/>
  <c r="AL96" i="24" s="1"/>
  <c r="AL97" i="24" s="1"/>
  <c r="AL98" i="24" s="1"/>
  <c r="AL99" i="24" s="1"/>
  <c r="AL100" i="24" s="1"/>
  <c r="AL101" i="24" s="1"/>
  <c r="AL102" i="24" s="1"/>
  <c r="AL103" i="24" s="1"/>
  <c r="AL104" i="24" s="1"/>
  <c r="AL105" i="24" s="1"/>
  <c r="AL106" i="24" s="1"/>
  <c r="AL107" i="24" s="1"/>
  <c r="AL108" i="24" s="1"/>
  <c r="AL109" i="24" s="1"/>
  <c r="AL110" i="24" s="1"/>
  <c r="AL111" i="24" s="1"/>
  <c r="AL112" i="24" s="1"/>
  <c r="AL113" i="24" s="1"/>
  <c r="AL114" i="24" s="1"/>
  <c r="AL115" i="24" s="1"/>
  <c r="AL116" i="24" s="1"/>
  <c r="AL117" i="24" s="1"/>
  <c r="AL118" i="24" s="1"/>
  <c r="AL119" i="24" s="1"/>
  <c r="AL120" i="24" s="1"/>
  <c r="AL121" i="24" s="1"/>
  <c r="AL122" i="24" s="1"/>
  <c r="AL123" i="24" s="1"/>
  <c r="AL124" i="24" s="1"/>
  <c r="AL125" i="24" s="1"/>
  <c r="AL126" i="24" s="1"/>
  <c r="AL127" i="24" s="1"/>
  <c r="AL128" i="24" s="1"/>
  <c r="AL129" i="24" s="1"/>
  <c r="AL130" i="24" s="1"/>
  <c r="AL131" i="24" s="1"/>
  <c r="AL132" i="24" s="1"/>
  <c r="AL133" i="24" s="1"/>
  <c r="AL134" i="24" s="1"/>
  <c r="AL135" i="24" s="1"/>
  <c r="AL136" i="24" s="1"/>
  <c r="AL137" i="24" s="1"/>
  <c r="AL138" i="24" s="1"/>
  <c r="AL139" i="24" s="1"/>
  <c r="AL140" i="24" s="1"/>
  <c r="AL141" i="24" s="1"/>
  <c r="AL142" i="24" s="1"/>
  <c r="AL143" i="24" s="1"/>
  <c r="AL144" i="24" s="1"/>
  <c r="AL145" i="24" s="1"/>
  <c r="AL146" i="24" s="1"/>
  <c r="AL147" i="24" s="1"/>
  <c r="AL148" i="24" s="1"/>
  <c r="AL149" i="24" s="1"/>
  <c r="AL150" i="24" s="1"/>
  <c r="AL151" i="24" s="1"/>
  <c r="AL152" i="24" s="1"/>
  <c r="AL153" i="24" s="1"/>
  <c r="AL154" i="24" s="1"/>
  <c r="AL155" i="24" s="1"/>
  <c r="AL156" i="24" s="1"/>
  <c r="AL157" i="24" s="1"/>
  <c r="AL158" i="24" s="1"/>
  <c r="AL159" i="24" s="1"/>
  <c r="AL160" i="24" s="1"/>
  <c r="AL161" i="24" s="1"/>
  <c r="AL162" i="24" s="1"/>
  <c r="AL163" i="24" s="1"/>
  <c r="AL164" i="24" s="1"/>
  <c r="AL165" i="24" s="1"/>
  <c r="AL166" i="24" s="1"/>
  <c r="AL167" i="24" s="1"/>
  <c r="AL168" i="24" s="1"/>
  <c r="AL169" i="24" s="1"/>
  <c r="AL170" i="24" s="1"/>
  <c r="AL171" i="24" s="1"/>
  <c r="AL172" i="24" s="1"/>
  <c r="AL173" i="24" s="1"/>
  <c r="AL174" i="24" s="1"/>
  <c r="AL175" i="24" s="1"/>
  <c r="AL176" i="24" s="1"/>
  <c r="AL177" i="24" s="1"/>
  <c r="AL178" i="24" s="1"/>
  <c r="AL179" i="24" s="1"/>
  <c r="AL180" i="24" s="1"/>
  <c r="AL181" i="24" s="1"/>
  <c r="AL182" i="24" s="1"/>
  <c r="AL183" i="24" s="1"/>
  <c r="AL184" i="24" s="1"/>
  <c r="AL185" i="24" s="1"/>
  <c r="AL186" i="24" s="1"/>
  <c r="AL187" i="24" s="1"/>
  <c r="AL188" i="24" s="1"/>
  <c r="AL189" i="24" s="1"/>
  <c r="AL190" i="24" s="1"/>
  <c r="AL191" i="24" s="1"/>
  <c r="AL192" i="24" s="1"/>
  <c r="AL193" i="24" s="1"/>
  <c r="AL194" i="24" s="1"/>
  <c r="AL195" i="24" s="1"/>
  <c r="AL196" i="24" s="1"/>
  <c r="AL197" i="24" s="1"/>
  <c r="AL198" i="24" s="1"/>
  <c r="AL199" i="24" s="1"/>
  <c r="AL200" i="24" s="1"/>
  <c r="AL201" i="24" s="1"/>
  <c r="AL202" i="24" s="1"/>
  <c r="AL203" i="24" s="1"/>
  <c r="AL204" i="24" s="1"/>
  <c r="AL205" i="24" s="1"/>
  <c r="AL206" i="24" s="1"/>
  <c r="AL207" i="24" s="1"/>
  <c r="AL208" i="24" s="1"/>
  <c r="AL209" i="24" s="1"/>
  <c r="AL210" i="24" s="1"/>
  <c r="AL211" i="24" s="1"/>
  <c r="AL212" i="24" s="1"/>
  <c r="AL213" i="24" s="1"/>
  <c r="AL214" i="24" s="1"/>
  <c r="AL215" i="24" s="1"/>
  <c r="K224" i="24" s="1"/>
  <c r="J224" i="24"/>
  <c r="AZ31" i="34"/>
  <c r="AY32" i="34"/>
  <c r="FL28" i="34"/>
  <c r="FK29" i="34"/>
  <c r="EA29" i="34"/>
  <c r="EB28" i="34"/>
  <c r="BV29" i="34"/>
  <c r="BU30" i="34"/>
  <c r="V14" i="34"/>
  <c r="P17" i="35"/>
  <c r="DZ28" i="34"/>
  <c r="DY29" i="34"/>
  <c r="AU28" i="34"/>
  <c r="AV27" i="34"/>
  <c r="BL26" i="34"/>
  <c r="BK27" i="34"/>
  <c r="EP39" i="34"/>
  <c r="EO40" i="34"/>
  <c r="GN42" i="34"/>
  <c r="GM43" i="34"/>
  <c r="BC48" i="34"/>
  <c r="BD47" i="34"/>
  <c r="AA31" i="34"/>
  <c r="AB30" i="34"/>
  <c r="CB38" i="34"/>
  <c r="CA39" i="34"/>
  <c r="J221" i="24"/>
  <c r="C7" i="10"/>
  <c r="AG14" i="24" s="1"/>
  <c r="AF16" i="24" s="1"/>
  <c r="AF17" i="24" s="1"/>
  <c r="AF18" i="24" s="1"/>
  <c r="AF19" i="24" s="1"/>
  <c r="AF20" i="24" s="1"/>
  <c r="AF21" i="24" s="1"/>
  <c r="AF22" i="24" s="1"/>
  <c r="AF23" i="24" s="1"/>
  <c r="AF24" i="24" s="1"/>
  <c r="AF25" i="24" s="1"/>
  <c r="AF26" i="24" s="1"/>
  <c r="AF27" i="24" s="1"/>
  <c r="AF28" i="24" s="1"/>
  <c r="AF29" i="24" s="1"/>
  <c r="AF30" i="24" s="1"/>
  <c r="AF31" i="24" s="1"/>
  <c r="AF32" i="24" s="1"/>
  <c r="AF33" i="24" s="1"/>
  <c r="AF34" i="24" s="1"/>
  <c r="AF35" i="24" s="1"/>
  <c r="AF36" i="24" s="1"/>
  <c r="AF37" i="24" s="1"/>
  <c r="AF38" i="24" s="1"/>
  <c r="AF39" i="24" s="1"/>
  <c r="AF40" i="24" s="1"/>
  <c r="AF41" i="24" s="1"/>
  <c r="AF42" i="24" s="1"/>
  <c r="AF43" i="24" s="1"/>
  <c r="AF44" i="24" s="1"/>
  <c r="AF45" i="24" s="1"/>
  <c r="AF46" i="24" s="1"/>
  <c r="AF47" i="24" s="1"/>
  <c r="AF48" i="24" s="1"/>
  <c r="AF49" i="24" s="1"/>
  <c r="AF50" i="24" s="1"/>
  <c r="AF51" i="24" s="1"/>
  <c r="AF52" i="24" s="1"/>
  <c r="AF53" i="24" s="1"/>
  <c r="AF54" i="24" s="1"/>
  <c r="AF55" i="24" s="1"/>
  <c r="AF56" i="24" s="1"/>
  <c r="AF57" i="24" s="1"/>
  <c r="AF58" i="24" s="1"/>
  <c r="AF59" i="24" s="1"/>
  <c r="AF60" i="24" s="1"/>
  <c r="AF61" i="24" s="1"/>
  <c r="AF62" i="24" s="1"/>
  <c r="AF63" i="24" s="1"/>
  <c r="AF64" i="24" s="1"/>
  <c r="AF65" i="24" s="1"/>
  <c r="AF66" i="24" s="1"/>
  <c r="AF67" i="24" s="1"/>
  <c r="AF68" i="24" s="1"/>
  <c r="AF69" i="24" s="1"/>
  <c r="AF70" i="24" s="1"/>
  <c r="AF71" i="24" s="1"/>
  <c r="AF72" i="24" s="1"/>
  <c r="AF73" i="24" s="1"/>
  <c r="AF74" i="24" s="1"/>
  <c r="AF75" i="24" s="1"/>
  <c r="AF76" i="24" s="1"/>
  <c r="AF77" i="24" s="1"/>
  <c r="AF78" i="24" s="1"/>
  <c r="AF79" i="24" s="1"/>
  <c r="AF80" i="24" s="1"/>
  <c r="AF81" i="24" s="1"/>
  <c r="AF82" i="24" s="1"/>
  <c r="AF83" i="24" s="1"/>
  <c r="AF84" i="24" s="1"/>
  <c r="AF85" i="24" s="1"/>
  <c r="AF86" i="24" s="1"/>
  <c r="AF87" i="24" s="1"/>
  <c r="AF88" i="24" s="1"/>
  <c r="AF89" i="24" s="1"/>
  <c r="AF90" i="24" s="1"/>
  <c r="AF91" i="24" s="1"/>
  <c r="AF92" i="24" s="1"/>
  <c r="AF93" i="24" s="1"/>
  <c r="AF94" i="24" s="1"/>
  <c r="AF95" i="24" s="1"/>
  <c r="AF96" i="24" s="1"/>
  <c r="AF97" i="24" s="1"/>
  <c r="AF98" i="24" s="1"/>
  <c r="AF99" i="24" s="1"/>
  <c r="AF100" i="24" s="1"/>
  <c r="AF101" i="24" s="1"/>
  <c r="AF102" i="24" s="1"/>
  <c r="AF103" i="24" s="1"/>
  <c r="AF104" i="24" s="1"/>
  <c r="AF105" i="24" s="1"/>
  <c r="AF106" i="24" s="1"/>
  <c r="AF107" i="24" s="1"/>
  <c r="AF108" i="24" s="1"/>
  <c r="AF109" i="24" s="1"/>
  <c r="AF110" i="24" s="1"/>
  <c r="AF111" i="24" s="1"/>
  <c r="AF112" i="24" s="1"/>
  <c r="AF113" i="24" s="1"/>
  <c r="AF114" i="24" s="1"/>
  <c r="AF115" i="24" s="1"/>
  <c r="AF116" i="24" s="1"/>
  <c r="AF117" i="24" s="1"/>
  <c r="AF118" i="24" s="1"/>
  <c r="AF119" i="24" s="1"/>
  <c r="AF120" i="24" s="1"/>
  <c r="AF121" i="24" s="1"/>
  <c r="AF122" i="24" s="1"/>
  <c r="AF123" i="24" s="1"/>
  <c r="AF124" i="24" s="1"/>
  <c r="AF125" i="24" s="1"/>
  <c r="AF126" i="24" s="1"/>
  <c r="AF127" i="24" s="1"/>
  <c r="AF128" i="24" s="1"/>
  <c r="AF129" i="24" s="1"/>
  <c r="AF130" i="24" s="1"/>
  <c r="AF131" i="24" s="1"/>
  <c r="AF132" i="24" s="1"/>
  <c r="AF133" i="24" s="1"/>
  <c r="AF134" i="24" s="1"/>
  <c r="AF135" i="24" s="1"/>
  <c r="AF136" i="24" s="1"/>
  <c r="AF137" i="24" s="1"/>
  <c r="AF138" i="24" s="1"/>
  <c r="AF139" i="24" s="1"/>
  <c r="AF140" i="24" s="1"/>
  <c r="AF141" i="24" s="1"/>
  <c r="AF142" i="24" s="1"/>
  <c r="AF143" i="24" s="1"/>
  <c r="AF144" i="24" s="1"/>
  <c r="AF145" i="24" s="1"/>
  <c r="AF146" i="24" s="1"/>
  <c r="AF147" i="24" s="1"/>
  <c r="AF148" i="24" s="1"/>
  <c r="AF149" i="24" s="1"/>
  <c r="AF150" i="24" s="1"/>
  <c r="AF151" i="24" s="1"/>
  <c r="AF152" i="24" s="1"/>
  <c r="AF153" i="24" s="1"/>
  <c r="AF154" i="24" s="1"/>
  <c r="AF155" i="24" s="1"/>
  <c r="AF156" i="24" s="1"/>
  <c r="AF157" i="24" s="1"/>
  <c r="AF158" i="24" s="1"/>
  <c r="AF159" i="24" s="1"/>
  <c r="AF160" i="24" s="1"/>
  <c r="AF161" i="24" s="1"/>
  <c r="AF162" i="24" s="1"/>
  <c r="AF163" i="24" s="1"/>
  <c r="AF164" i="24" s="1"/>
  <c r="AF165" i="24" s="1"/>
  <c r="AF166" i="24" s="1"/>
  <c r="AF167" i="24" s="1"/>
  <c r="AF168" i="24" s="1"/>
  <c r="AF169" i="24" s="1"/>
  <c r="AF170" i="24" s="1"/>
  <c r="AF171" i="24" s="1"/>
  <c r="AF172" i="24" s="1"/>
  <c r="AF173" i="24" s="1"/>
  <c r="AF174" i="24" s="1"/>
  <c r="AF175" i="24" s="1"/>
  <c r="AF176" i="24" s="1"/>
  <c r="AF177" i="24" s="1"/>
  <c r="AF178" i="24" s="1"/>
  <c r="AF179" i="24" s="1"/>
  <c r="AF180" i="24" s="1"/>
  <c r="AF181" i="24" s="1"/>
  <c r="AF182" i="24" s="1"/>
  <c r="AF183" i="24" s="1"/>
  <c r="AF184" i="24" s="1"/>
  <c r="AF185" i="24" s="1"/>
  <c r="AF186" i="24" s="1"/>
  <c r="AF187" i="24" s="1"/>
  <c r="AF188" i="24" s="1"/>
  <c r="AF189" i="24" s="1"/>
  <c r="AF190" i="24" s="1"/>
  <c r="AF191" i="24" s="1"/>
  <c r="AF192" i="24" s="1"/>
  <c r="AF193" i="24" s="1"/>
  <c r="AF194" i="24" s="1"/>
  <c r="AF195" i="24" s="1"/>
  <c r="AF196" i="24" s="1"/>
  <c r="AF197" i="24" s="1"/>
  <c r="AF198" i="24" s="1"/>
  <c r="AF199" i="24" s="1"/>
  <c r="AF200" i="24" s="1"/>
  <c r="AF201" i="24" s="1"/>
  <c r="AF202" i="24" s="1"/>
  <c r="AF203" i="24" s="1"/>
  <c r="AF204" i="24" s="1"/>
  <c r="AF205" i="24" s="1"/>
  <c r="AF206" i="24" s="1"/>
  <c r="AF207" i="24" s="1"/>
  <c r="AF208" i="24" s="1"/>
  <c r="AF209" i="24" s="1"/>
  <c r="AF210" i="24" s="1"/>
  <c r="AF211" i="24" s="1"/>
  <c r="AF212" i="24" s="1"/>
  <c r="AF213" i="24" s="1"/>
  <c r="AF214" i="24" s="1"/>
  <c r="AF215" i="24" s="1"/>
  <c r="K221" i="24" s="1"/>
  <c r="GH26" i="34"/>
  <c r="GG27" i="34"/>
  <c r="AE14" i="23"/>
  <c r="AD16" i="23" s="1"/>
  <c r="AD17" i="23" s="1"/>
  <c r="AD18" i="23" s="1"/>
  <c r="AD19" i="23" s="1"/>
  <c r="AD20" i="23" s="1"/>
  <c r="AD21" i="23" s="1"/>
  <c r="AD22" i="23" s="1"/>
  <c r="AD23" i="23" s="1"/>
  <c r="AD24" i="23" s="1"/>
  <c r="AD25" i="23" s="1"/>
  <c r="AD26" i="23" s="1"/>
  <c r="AD27" i="23" s="1"/>
  <c r="AD28" i="23" s="1"/>
  <c r="AD29" i="23" s="1"/>
  <c r="AD30" i="23" s="1"/>
  <c r="AD31" i="23" s="1"/>
  <c r="AD32" i="23" s="1"/>
  <c r="AD33" i="23" s="1"/>
  <c r="AD34" i="23" s="1"/>
  <c r="AD35" i="23" s="1"/>
  <c r="AD36" i="23" s="1"/>
  <c r="AD37" i="23" s="1"/>
  <c r="AD38" i="23" s="1"/>
  <c r="AD39" i="23" s="1"/>
  <c r="AD40" i="23" s="1"/>
  <c r="AD41" i="23" s="1"/>
  <c r="AD42" i="23" s="1"/>
  <c r="AD43" i="23" s="1"/>
  <c r="AD44" i="23" s="1"/>
  <c r="AD45" i="23" s="1"/>
  <c r="AD46" i="23" s="1"/>
  <c r="AD47" i="23" s="1"/>
  <c r="AD48" i="23" s="1"/>
  <c r="AD49" i="23" s="1"/>
  <c r="AD50" i="23" s="1"/>
  <c r="AD51" i="23" s="1"/>
  <c r="AD52" i="23" s="1"/>
  <c r="AD53" i="23" s="1"/>
  <c r="AD54" i="23" s="1"/>
  <c r="AD55" i="23" s="1"/>
  <c r="AD56" i="23" s="1"/>
  <c r="AD57" i="23" s="1"/>
  <c r="AD58" i="23" s="1"/>
  <c r="AD59" i="23" s="1"/>
  <c r="AD60" i="23" s="1"/>
  <c r="AD61" i="23" s="1"/>
  <c r="AD62" i="23" s="1"/>
  <c r="AD63" i="23" s="1"/>
  <c r="AD64" i="23" s="1"/>
  <c r="AD65" i="23" s="1"/>
  <c r="AD66" i="23" s="1"/>
  <c r="AD67" i="23" s="1"/>
  <c r="AD68" i="23" s="1"/>
  <c r="AD69" i="23" s="1"/>
  <c r="AD70" i="23" s="1"/>
  <c r="AD71" i="23" s="1"/>
  <c r="AD72" i="23" s="1"/>
  <c r="AD73" i="23" s="1"/>
  <c r="AD74" i="23" s="1"/>
  <c r="AD75" i="23" s="1"/>
  <c r="AD76" i="23" s="1"/>
  <c r="AD77" i="23" s="1"/>
  <c r="AD78" i="23" s="1"/>
  <c r="AD79" i="23" s="1"/>
  <c r="AD80" i="23" s="1"/>
  <c r="AD81" i="23" s="1"/>
  <c r="AD82" i="23" s="1"/>
  <c r="AD83" i="23" s="1"/>
  <c r="AD84" i="23" s="1"/>
  <c r="AD85" i="23" s="1"/>
  <c r="AD86" i="23" s="1"/>
  <c r="AD87" i="23" s="1"/>
  <c r="AD88" i="23" s="1"/>
  <c r="AD89" i="23" s="1"/>
  <c r="AD90" i="23" s="1"/>
  <c r="AD91" i="23" s="1"/>
  <c r="AD92" i="23" s="1"/>
  <c r="AD93" i="23" s="1"/>
  <c r="AD94" i="23" s="1"/>
  <c r="AD95" i="23" s="1"/>
  <c r="AD96" i="23" s="1"/>
  <c r="AD97" i="23" s="1"/>
  <c r="AD98" i="23" s="1"/>
  <c r="AD99" i="23" s="1"/>
  <c r="AD100" i="23" s="1"/>
  <c r="AD101" i="23" s="1"/>
  <c r="AD102" i="23" s="1"/>
  <c r="AD103" i="23" s="1"/>
  <c r="AD104" i="23" s="1"/>
  <c r="AD105" i="23" s="1"/>
  <c r="AD106" i="23" s="1"/>
  <c r="AD107" i="23" s="1"/>
  <c r="AD108" i="23" s="1"/>
  <c r="AD109" i="23" s="1"/>
  <c r="AD110" i="23" s="1"/>
  <c r="AD111" i="23" s="1"/>
  <c r="AD112" i="23" s="1"/>
  <c r="AD113" i="23" s="1"/>
  <c r="AD114" i="23" s="1"/>
  <c r="AD115" i="23" s="1"/>
  <c r="AD116" i="23" s="1"/>
  <c r="AD117" i="23" s="1"/>
  <c r="AD118" i="23" s="1"/>
  <c r="AD119" i="23" s="1"/>
  <c r="AD120" i="23" s="1"/>
  <c r="AD121" i="23" s="1"/>
  <c r="AD122" i="23" s="1"/>
  <c r="AD123" i="23" s="1"/>
  <c r="AD124" i="23" s="1"/>
  <c r="AD125" i="23" s="1"/>
  <c r="AD126" i="23" s="1"/>
  <c r="AD127" i="23" s="1"/>
  <c r="AD128" i="23" s="1"/>
  <c r="AD129" i="23" s="1"/>
  <c r="AD130" i="23" s="1"/>
  <c r="AD131" i="23" s="1"/>
  <c r="AD132" i="23" s="1"/>
  <c r="AD133" i="23" s="1"/>
  <c r="AD134" i="23" s="1"/>
  <c r="AD135" i="23" s="1"/>
  <c r="AD136" i="23" s="1"/>
  <c r="AD137" i="23" s="1"/>
  <c r="AD138" i="23" s="1"/>
  <c r="AD139" i="23" s="1"/>
  <c r="AD140" i="23" s="1"/>
  <c r="AD141" i="23" s="1"/>
  <c r="AD142" i="23" s="1"/>
  <c r="AD143" i="23" s="1"/>
  <c r="AD144" i="23" s="1"/>
  <c r="AD145" i="23" s="1"/>
  <c r="AD146" i="23" s="1"/>
  <c r="AD147" i="23" s="1"/>
  <c r="AD148" i="23" s="1"/>
  <c r="AD149" i="23" s="1"/>
  <c r="AD150" i="23" s="1"/>
  <c r="AD151" i="23" s="1"/>
  <c r="AD152" i="23" s="1"/>
  <c r="AD153" i="23" s="1"/>
  <c r="AD154" i="23" s="1"/>
  <c r="AD155" i="23" s="1"/>
  <c r="AD156" i="23" s="1"/>
  <c r="AD157" i="23" s="1"/>
  <c r="AD158" i="23" s="1"/>
  <c r="AD159" i="23" s="1"/>
  <c r="AD160" i="23" s="1"/>
  <c r="AD161" i="23" s="1"/>
  <c r="AD162" i="23" s="1"/>
  <c r="AD163" i="23" s="1"/>
  <c r="AD164" i="23" s="1"/>
  <c r="AD165" i="23" s="1"/>
  <c r="AD166" i="23" s="1"/>
  <c r="AD167" i="23" s="1"/>
  <c r="AD168" i="23" s="1"/>
  <c r="AD169" i="23" s="1"/>
  <c r="AD170" i="23" s="1"/>
  <c r="AD171" i="23" s="1"/>
  <c r="AD172" i="23" s="1"/>
  <c r="AD173" i="23" s="1"/>
  <c r="AD174" i="23" s="1"/>
  <c r="AD175" i="23" s="1"/>
  <c r="AD176" i="23" s="1"/>
  <c r="AD177" i="23" s="1"/>
  <c r="AD178" i="23" s="1"/>
  <c r="AD179" i="23" s="1"/>
  <c r="AD180" i="23" s="1"/>
  <c r="AD181" i="23" s="1"/>
  <c r="AD182" i="23" s="1"/>
  <c r="AD183" i="23" s="1"/>
  <c r="AD184" i="23" s="1"/>
  <c r="AD185" i="23" s="1"/>
  <c r="AD186" i="23" s="1"/>
  <c r="AD187" i="23" s="1"/>
  <c r="AD188" i="23" s="1"/>
  <c r="AD189" i="23" s="1"/>
  <c r="AD190" i="23" s="1"/>
  <c r="AD191" i="23" s="1"/>
  <c r="AD192" i="23" s="1"/>
  <c r="AD193" i="23" s="1"/>
  <c r="AD194" i="23" s="1"/>
  <c r="AD195" i="23" s="1"/>
  <c r="AD196" i="23" s="1"/>
  <c r="AD197" i="23" s="1"/>
  <c r="AD198" i="23" s="1"/>
  <c r="AD199" i="23" s="1"/>
  <c r="AD200" i="23" s="1"/>
  <c r="AD201" i="23" s="1"/>
  <c r="AD202" i="23" s="1"/>
  <c r="AD203" i="23" s="1"/>
  <c r="AD204" i="23" s="1"/>
  <c r="AD205" i="23" s="1"/>
  <c r="AD206" i="23" s="1"/>
  <c r="AD207" i="23" s="1"/>
  <c r="AD208" i="23" s="1"/>
  <c r="AD209" i="23" s="1"/>
  <c r="AD210" i="23" s="1"/>
  <c r="AD211" i="23" s="1"/>
  <c r="AD212" i="23" s="1"/>
  <c r="AD213" i="23" s="1"/>
  <c r="AD214" i="23" s="1"/>
  <c r="AD215" i="23" s="1"/>
  <c r="K220" i="23" s="1"/>
  <c r="D12" i="9"/>
  <c r="F21" i="9" s="1"/>
  <c r="BN35" i="34"/>
  <c r="BM36" i="34"/>
  <c r="CR26" i="34"/>
  <c r="CQ27" i="34"/>
  <c r="HJ35" i="34"/>
  <c r="HI36" i="34"/>
  <c r="EF41" i="34"/>
  <c r="EE42" i="34"/>
  <c r="GK30" i="34"/>
  <c r="GL29" i="34"/>
  <c r="DA30" i="34"/>
  <c r="DB29" i="34"/>
  <c r="GW28" i="34"/>
  <c r="GX27" i="34"/>
  <c r="CG31" i="34"/>
  <c r="CH30" i="34"/>
  <c r="BZ26" i="34"/>
  <c r="BY27" i="34"/>
  <c r="CY27" i="34"/>
  <c r="CZ26" i="34"/>
  <c r="BT29" i="34"/>
  <c r="BS30" i="34"/>
  <c r="ED29" i="34"/>
  <c r="EC30" i="34"/>
  <c r="DR28" i="34"/>
  <c r="DQ29" i="34"/>
  <c r="DI29" i="34"/>
  <c r="DJ28" i="34"/>
  <c r="W26" i="34"/>
  <c r="X25" i="34"/>
  <c r="BJ34" i="34"/>
  <c r="BI35" i="34"/>
  <c r="CS29" i="34"/>
  <c r="CT28" i="34"/>
  <c r="CE39" i="34"/>
  <c r="CF38" i="34"/>
  <c r="CN32" i="34"/>
  <c r="CM33" i="34"/>
  <c r="Z28" i="34"/>
  <c r="Y29" i="34"/>
  <c r="GY46" i="34"/>
  <c r="GZ45" i="34"/>
  <c r="V19" i="33"/>
  <c r="G30" i="33"/>
  <c r="BA34" i="34"/>
  <c r="BB33" i="34"/>
  <c r="GT41" i="34"/>
  <c r="GS42" i="34"/>
  <c r="EQ31" i="34"/>
  <c r="ER30" i="34"/>
  <c r="GI39" i="34"/>
  <c r="GJ38" i="34"/>
  <c r="DE29" i="34"/>
  <c r="DF28" i="34"/>
  <c r="FQ29" i="34"/>
  <c r="FR28" i="34"/>
  <c r="HC46" i="34"/>
  <c r="HD45" i="34"/>
  <c r="ET30" i="34"/>
  <c r="ES31" i="34"/>
  <c r="BG29" i="34"/>
  <c r="BH28" i="34"/>
  <c r="J219" i="24"/>
  <c r="C5" i="10"/>
  <c r="EI32" i="34"/>
  <c r="EJ31" i="34"/>
  <c r="DX30" i="34"/>
  <c r="DW31" i="34"/>
  <c r="AL33" i="34"/>
  <c r="AK34" i="34"/>
  <c r="AP39" i="34"/>
  <c r="AO40" i="34"/>
  <c r="GP28" i="34"/>
  <c r="GO29" i="34"/>
  <c r="AX38" i="34"/>
  <c r="AW39" i="34"/>
  <c r="HH34" i="34"/>
  <c r="HG35" i="34"/>
  <c r="GV28" i="34"/>
  <c r="GU29" i="34"/>
  <c r="FA30" i="34"/>
  <c r="FB29" i="34"/>
  <c r="DN28" i="34"/>
  <c r="DM29" i="34"/>
  <c r="CV27" i="34"/>
  <c r="CU28" i="34"/>
  <c r="EW26" i="34"/>
  <c r="EX25" i="34"/>
  <c r="FF26" i="34"/>
  <c r="FE27" i="34"/>
  <c r="DP27" i="34"/>
  <c r="DO28" i="34"/>
  <c r="BF25" i="34"/>
  <c r="BE26" i="34"/>
  <c r="FG27" i="34"/>
  <c r="FH26" i="34"/>
  <c r="FZ28" i="34"/>
  <c r="FY29" i="34"/>
  <c r="BX28" i="34"/>
  <c r="BW29" i="34"/>
  <c r="GJ39" i="34" l="1"/>
  <c r="GI40" i="34"/>
  <c r="CG32" i="34"/>
  <c r="CH31" i="34"/>
  <c r="CL29" i="34"/>
  <c r="CK30" i="34"/>
  <c r="HE37" i="34"/>
  <c r="HF36" i="34"/>
  <c r="AO41" i="34"/>
  <c r="AP40" i="34"/>
  <c r="CF39" i="34"/>
  <c r="CE40" i="34"/>
  <c r="DB30" i="34"/>
  <c r="DA31" i="34"/>
  <c r="C8" i="11"/>
  <c r="AI14" i="25" s="1"/>
  <c r="AH16" i="25" s="1"/>
  <c r="AH17" i="25" s="1"/>
  <c r="AH18" i="25" s="1"/>
  <c r="AH19" i="25" s="1"/>
  <c r="AH20" i="25" s="1"/>
  <c r="AH21" i="25" s="1"/>
  <c r="AH22" i="25" s="1"/>
  <c r="AH23" i="25" s="1"/>
  <c r="AH24" i="25" s="1"/>
  <c r="AH25" i="25" s="1"/>
  <c r="AH26" i="25" s="1"/>
  <c r="AH27" i="25" s="1"/>
  <c r="AH28" i="25" s="1"/>
  <c r="AH29" i="25" s="1"/>
  <c r="AH30" i="25" s="1"/>
  <c r="AH31" i="25" s="1"/>
  <c r="AH32" i="25" s="1"/>
  <c r="AH33" i="25" s="1"/>
  <c r="AH34" i="25" s="1"/>
  <c r="AH35" i="25" s="1"/>
  <c r="AH36" i="25" s="1"/>
  <c r="AH37" i="25" s="1"/>
  <c r="AH38" i="25" s="1"/>
  <c r="AH39" i="25" s="1"/>
  <c r="AH40" i="25" s="1"/>
  <c r="AH41" i="25" s="1"/>
  <c r="AH42" i="25" s="1"/>
  <c r="AH43" i="25" s="1"/>
  <c r="AH44" i="25" s="1"/>
  <c r="AH45" i="25" s="1"/>
  <c r="AH46" i="25" s="1"/>
  <c r="AH47" i="25" s="1"/>
  <c r="AH48" i="25" s="1"/>
  <c r="AH49" i="25" s="1"/>
  <c r="AH50" i="25" s="1"/>
  <c r="AH51" i="25" s="1"/>
  <c r="AH52" i="25" s="1"/>
  <c r="AH53" i="25" s="1"/>
  <c r="AH54" i="25" s="1"/>
  <c r="AH55" i="25" s="1"/>
  <c r="AH56" i="25" s="1"/>
  <c r="AH57" i="25" s="1"/>
  <c r="AH58" i="25" s="1"/>
  <c r="AH59" i="25" s="1"/>
  <c r="AH60" i="25" s="1"/>
  <c r="AH61" i="25" s="1"/>
  <c r="AH62" i="25" s="1"/>
  <c r="AH63" i="25" s="1"/>
  <c r="AH64" i="25" s="1"/>
  <c r="AH65" i="25" s="1"/>
  <c r="AH66" i="25" s="1"/>
  <c r="AH67" i="25" s="1"/>
  <c r="AH68" i="25" s="1"/>
  <c r="AH69" i="25" s="1"/>
  <c r="AH70" i="25" s="1"/>
  <c r="AH71" i="25" s="1"/>
  <c r="AH72" i="25" s="1"/>
  <c r="AH73" i="25" s="1"/>
  <c r="AH74" i="25" s="1"/>
  <c r="AH75" i="25" s="1"/>
  <c r="AH76" i="25" s="1"/>
  <c r="AH77" i="25" s="1"/>
  <c r="AH78" i="25" s="1"/>
  <c r="AH79" i="25" s="1"/>
  <c r="AH80" i="25" s="1"/>
  <c r="AH81" i="25" s="1"/>
  <c r="AH82" i="25" s="1"/>
  <c r="AH83" i="25" s="1"/>
  <c r="AH84" i="25" s="1"/>
  <c r="AH85" i="25" s="1"/>
  <c r="AH86" i="25" s="1"/>
  <c r="AH87" i="25" s="1"/>
  <c r="AH88" i="25" s="1"/>
  <c r="AH89" i="25" s="1"/>
  <c r="AH90" i="25" s="1"/>
  <c r="AH91" i="25" s="1"/>
  <c r="AH92" i="25" s="1"/>
  <c r="AH93" i="25" s="1"/>
  <c r="AH94" i="25" s="1"/>
  <c r="AH95" i="25" s="1"/>
  <c r="AH96" i="25" s="1"/>
  <c r="AH97" i="25" s="1"/>
  <c r="AH98" i="25" s="1"/>
  <c r="AH99" i="25" s="1"/>
  <c r="AH100" i="25" s="1"/>
  <c r="AH101" i="25" s="1"/>
  <c r="AH102" i="25" s="1"/>
  <c r="AH103" i="25" s="1"/>
  <c r="AH104" i="25" s="1"/>
  <c r="AH105" i="25" s="1"/>
  <c r="AH106" i="25" s="1"/>
  <c r="AH107" i="25" s="1"/>
  <c r="AH108" i="25" s="1"/>
  <c r="AH109" i="25" s="1"/>
  <c r="AH110" i="25" s="1"/>
  <c r="AH111" i="25" s="1"/>
  <c r="AH112" i="25" s="1"/>
  <c r="AH113" i="25" s="1"/>
  <c r="AH114" i="25" s="1"/>
  <c r="AH115" i="25" s="1"/>
  <c r="AH116" i="25" s="1"/>
  <c r="AH117" i="25" s="1"/>
  <c r="AH118" i="25" s="1"/>
  <c r="AH119" i="25" s="1"/>
  <c r="AH120" i="25" s="1"/>
  <c r="AH121" i="25" s="1"/>
  <c r="AH122" i="25" s="1"/>
  <c r="AH123" i="25" s="1"/>
  <c r="AH124" i="25" s="1"/>
  <c r="AH125" i="25" s="1"/>
  <c r="AH126" i="25" s="1"/>
  <c r="AH127" i="25" s="1"/>
  <c r="AH128" i="25" s="1"/>
  <c r="AH129" i="25" s="1"/>
  <c r="AH130" i="25" s="1"/>
  <c r="AH131" i="25" s="1"/>
  <c r="AH132" i="25" s="1"/>
  <c r="AH133" i="25" s="1"/>
  <c r="AH134" i="25" s="1"/>
  <c r="AH135" i="25" s="1"/>
  <c r="AH136" i="25" s="1"/>
  <c r="AH137" i="25" s="1"/>
  <c r="AH138" i="25" s="1"/>
  <c r="AH139" i="25" s="1"/>
  <c r="AH140" i="25" s="1"/>
  <c r="AH141" i="25" s="1"/>
  <c r="AH142" i="25" s="1"/>
  <c r="AH143" i="25" s="1"/>
  <c r="AH144" i="25" s="1"/>
  <c r="AH145" i="25" s="1"/>
  <c r="AH146" i="25" s="1"/>
  <c r="AH147" i="25" s="1"/>
  <c r="AH148" i="25" s="1"/>
  <c r="AH149" i="25" s="1"/>
  <c r="AH150" i="25" s="1"/>
  <c r="AH151" i="25" s="1"/>
  <c r="AH152" i="25" s="1"/>
  <c r="AH153" i="25" s="1"/>
  <c r="AH154" i="25" s="1"/>
  <c r="AH155" i="25" s="1"/>
  <c r="AH156" i="25" s="1"/>
  <c r="AH157" i="25" s="1"/>
  <c r="AH158" i="25" s="1"/>
  <c r="AH159" i="25" s="1"/>
  <c r="AH160" i="25" s="1"/>
  <c r="AH161" i="25" s="1"/>
  <c r="AH162" i="25" s="1"/>
  <c r="AH163" i="25" s="1"/>
  <c r="AH164" i="25" s="1"/>
  <c r="AH165" i="25" s="1"/>
  <c r="AH166" i="25" s="1"/>
  <c r="AH167" i="25" s="1"/>
  <c r="AH168" i="25" s="1"/>
  <c r="AH169" i="25" s="1"/>
  <c r="AH170" i="25" s="1"/>
  <c r="AH171" i="25" s="1"/>
  <c r="AH172" i="25" s="1"/>
  <c r="AH173" i="25" s="1"/>
  <c r="AH174" i="25" s="1"/>
  <c r="AH175" i="25" s="1"/>
  <c r="AH176" i="25" s="1"/>
  <c r="AH177" i="25" s="1"/>
  <c r="AH178" i="25" s="1"/>
  <c r="AH179" i="25" s="1"/>
  <c r="AH180" i="25" s="1"/>
  <c r="AH181" i="25" s="1"/>
  <c r="AH182" i="25" s="1"/>
  <c r="AH183" i="25" s="1"/>
  <c r="AH184" i="25" s="1"/>
  <c r="AH185" i="25" s="1"/>
  <c r="AH186" i="25" s="1"/>
  <c r="AH187" i="25" s="1"/>
  <c r="AH188" i="25" s="1"/>
  <c r="AH189" i="25" s="1"/>
  <c r="AH190" i="25" s="1"/>
  <c r="AH191" i="25" s="1"/>
  <c r="AH192" i="25" s="1"/>
  <c r="AH193" i="25" s="1"/>
  <c r="AH194" i="25" s="1"/>
  <c r="AH195" i="25" s="1"/>
  <c r="AH196" i="25" s="1"/>
  <c r="AH197" i="25" s="1"/>
  <c r="AH198" i="25" s="1"/>
  <c r="AH199" i="25" s="1"/>
  <c r="AH200" i="25" s="1"/>
  <c r="AH201" i="25" s="1"/>
  <c r="AH202" i="25" s="1"/>
  <c r="AH203" i="25" s="1"/>
  <c r="AH204" i="25" s="1"/>
  <c r="AH205" i="25" s="1"/>
  <c r="AH206" i="25" s="1"/>
  <c r="AH207" i="25" s="1"/>
  <c r="AH208" i="25" s="1"/>
  <c r="AH209" i="25" s="1"/>
  <c r="AH210" i="25" s="1"/>
  <c r="AH211" i="25" s="1"/>
  <c r="AH212" i="25" s="1"/>
  <c r="AH213" i="25" s="1"/>
  <c r="AH214" i="25" s="1"/>
  <c r="AH215" i="25" s="1"/>
  <c r="K222" i="25" s="1"/>
  <c r="J222" i="25"/>
  <c r="DU32" i="34"/>
  <c r="DV31" i="34"/>
  <c r="BQ30" i="34"/>
  <c r="BR29" i="34"/>
  <c r="J5" i="24"/>
  <c r="L220" i="23"/>
  <c r="BF26" i="34"/>
  <c r="BE27" i="34"/>
  <c r="AL34" i="34"/>
  <c r="AK35" i="34"/>
  <c r="BS31" i="34"/>
  <c r="BT30" i="34"/>
  <c r="GH27" i="34"/>
  <c r="GG28" i="34"/>
  <c r="EP40" i="34"/>
  <c r="EO41" i="34"/>
  <c r="EU31" i="34"/>
  <c r="EV30" i="34"/>
  <c r="EY32" i="34"/>
  <c r="EZ31" i="34"/>
  <c r="FO32" i="34"/>
  <c r="FP31" i="34"/>
  <c r="DL29" i="34"/>
  <c r="DK30" i="34"/>
  <c r="AM42" i="34"/>
  <c r="AN41" i="34"/>
  <c r="J9" i="25"/>
  <c r="L224" i="24"/>
  <c r="BO27" i="34"/>
  <c r="BP26" i="34"/>
  <c r="EQ32" i="34"/>
  <c r="ER31" i="34"/>
  <c r="AC28" i="34"/>
  <c r="AD27" i="34"/>
  <c r="GN43" i="34"/>
  <c r="GM44" i="34"/>
  <c r="BU31" i="34"/>
  <c r="BV30" i="34"/>
  <c r="GC30" i="34"/>
  <c r="GD29" i="34"/>
  <c r="FJ31" i="34"/>
  <c r="FI32" i="34"/>
  <c r="FG28" i="34"/>
  <c r="FH27" i="34"/>
  <c r="FA31" i="34"/>
  <c r="FB30" i="34"/>
  <c r="HD46" i="34"/>
  <c r="HC47" i="34"/>
  <c r="BB34" i="34"/>
  <c r="BA35" i="34"/>
  <c r="CS30" i="34"/>
  <c r="CT29" i="34"/>
  <c r="GK31" i="34"/>
  <c r="GL30" i="34"/>
  <c r="EA30" i="34"/>
  <c r="EB29" i="34"/>
  <c r="AG27" i="34"/>
  <c r="AH26" i="34"/>
  <c r="HA34" i="34"/>
  <c r="HB33" i="34"/>
  <c r="DJ29" i="34"/>
  <c r="DI30" i="34"/>
  <c r="FY30" i="34"/>
  <c r="FZ29" i="34"/>
  <c r="CM34" i="34"/>
  <c r="CN33" i="34"/>
  <c r="FW32" i="34"/>
  <c r="FX31" i="34"/>
  <c r="GX28" i="34"/>
  <c r="GW29" i="34"/>
  <c r="J6" i="25"/>
  <c r="L221" i="24"/>
  <c r="BK28" i="34"/>
  <c r="BL27" i="34"/>
  <c r="FK30" i="34"/>
  <c r="FL29" i="34"/>
  <c r="DS30" i="34"/>
  <c r="DT29" i="34"/>
  <c r="EK31" i="34"/>
  <c r="EL30" i="34"/>
  <c r="AJ29" i="34"/>
  <c r="AI30" i="34"/>
  <c r="FC30" i="34"/>
  <c r="FD29" i="34"/>
  <c r="CC31" i="34"/>
  <c r="CD30" i="34"/>
  <c r="EX26" i="34"/>
  <c r="EW27" i="34"/>
  <c r="CV28" i="34"/>
  <c r="CU29" i="34"/>
  <c r="J10" i="25"/>
  <c r="L225" i="24"/>
  <c r="FV29" i="34"/>
  <c r="FU30" i="34"/>
  <c r="DR29" i="34"/>
  <c r="DQ30" i="34"/>
  <c r="AT35" i="34"/>
  <c r="AS36" i="34"/>
  <c r="ES32" i="34"/>
  <c r="ET31" i="34"/>
  <c r="EM31" i="34"/>
  <c r="EN30" i="34"/>
  <c r="W14" i="34"/>
  <c r="Q17" i="35"/>
  <c r="FF27" i="34"/>
  <c r="FE28" i="34"/>
  <c r="HH35" i="34"/>
  <c r="HG36" i="34"/>
  <c r="BZ27" i="34"/>
  <c r="BY28" i="34"/>
  <c r="HJ36" i="34"/>
  <c r="HI37" i="34"/>
  <c r="CB39" i="34"/>
  <c r="CA40" i="34"/>
  <c r="AZ32" i="34"/>
  <c r="AY33" i="34"/>
  <c r="GR39" i="34"/>
  <c r="GQ40" i="34"/>
  <c r="EH29" i="34"/>
  <c r="EG30" i="34"/>
  <c r="GE30" i="34"/>
  <c r="GF29" i="34"/>
  <c r="E76" i="49"/>
  <c r="I2" i="49"/>
  <c r="F38" i="49"/>
  <c r="I38" i="49" s="1"/>
  <c r="CJ33" i="34"/>
  <c r="CI34" i="34"/>
  <c r="BH29" i="34"/>
  <c r="BG30" i="34"/>
  <c r="BC49" i="34"/>
  <c r="BD48" i="34"/>
  <c r="B73" i="9"/>
  <c r="F73" i="9"/>
  <c r="FQ30" i="34"/>
  <c r="FR29" i="34"/>
  <c r="DF29" i="34"/>
  <c r="DE30" i="34"/>
  <c r="C9" i="11"/>
  <c r="AK14" i="25" s="1"/>
  <c r="AJ16" i="25" s="1"/>
  <c r="AJ17" i="25" s="1"/>
  <c r="AJ18" i="25" s="1"/>
  <c r="AJ19" i="25" s="1"/>
  <c r="AJ20" i="25" s="1"/>
  <c r="AJ21" i="25" s="1"/>
  <c r="AJ22" i="25" s="1"/>
  <c r="AJ23" i="25" s="1"/>
  <c r="AJ24" i="25" s="1"/>
  <c r="AJ25" i="25" s="1"/>
  <c r="AJ26" i="25" s="1"/>
  <c r="AJ27" i="25" s="1"/>
  <c r="AJ28" i="25" s="1"/>
  <c r="AJ29" i="25" s="1"/>
  <c r="AJ30" i="25" s="1"/>
  <c r="AJ31" i="25" s="1"/>
  <c r="AJ32" i="25" s="1"/>
  <c r="AJ33" i="25" s="1"/>
  <c r="AJ34" i="25" s="1"/>
  <c r="AJ35" i="25" s="1"/>
  <c r="AJ36" i="25" s="1"/>
  <c r="AJ37" i="25" s="1"/>
  <c r="AJ38" i="25" s="1"/>
  <c r="AJ39" i="25" s="1"/>
  <c r="AJ40" i="25" s="1"/>
  <c r="AJ41" i="25" s="1"/>
  <c r="AJ42" i="25" s="1"/>
  <c r="AJ43" i="25" s="1"/>
  <c r="AJ44" i="25" s="1"/>
  <c r="AJ45" i="25" s="1"/>
  <c r="AJ46" i="25" s="1"/>
  <c r="AJ47" i="25" s="1"/>
  <c r="AJ48" i="25" s="1"/>
  <c r="AJ49" i="25" s="1"/>
  <c r="AJ50" i="25" s="1"/>
  <c r="AJ51" i="25" s="1"/>
  <c r="AJ52" i="25" s="1"/>
  <c r="AJ53" i="25" s="1"/>
  <c r="AJ54" i="25" s="1"/>
  <c r="AJ55" i="25" s="1"/>
  <c r="AJ56" i="25" s="1"/>
  <c r="AJ57" i="25" s="1"/>
  <c r="AJ58" i="25" s="1"/>
  <c r="AJ59" i="25" s="1"/>
  <c r="AJ60" i="25" s="1"/>
  <c r="AJ61" i="25" s="1"/>
  <c r="AJ62" i="25" s="1"/>
  <c r="AJ63" i="25" s="1"/>
  <c r="AJ64" i="25" s="1"/>
  <c r="AJ65" i="25" s="1"/>
  <c r="AJ66" i="25" s="1"/>
  <c r="AJ67" i="25" s="1"/>
  <c r="AJ68" i="25" s="1"/>
  <c r="AJ69" i="25" s="1"/>
  <c r="AJ70" i="25" s="1"/>
  <c r="AJ71" i="25" s="1"/>
  <c r="AJ72" i="25" s="1"/>
  <c r="AJ73" i="25" s="1"/>
  <c r="AJ74" i="25" s="1"/>
  <c r="AJ75" i="25" s="1"/>
  <c r="AJ76" i="25" s="1"/>
  <c r="AJ77" i="25" s="1"/>
  <c r="AJ78" i="25" s="1"/>
  <c r="AJ79" i="25" s="1"/>
  <c r="AJ80" i="25" s="1"/>
  <c r="AJ81" i="25" s="1"/>
  <c r="AJ82" i="25" s="1"/>
  <c r="AJ83" i="25" s="1"/>
  <c r="AJ84" i="25" s="1"/>
  <c r="AJ85" i="25" s="1"/>
  <c r="AJ86" i="25" s="1"/>
  <c r="AJ87" i="25" s="1"/>
  <c r="AJ88" i="25" s="1"/>
  <c r="AJ89" i="25" s="1"/>
  <c r="AJ90" i="25" s="1"/>
  <c r="AJ91" i="25" s="1"/>
  <c r="AJ92" i="25" s="1"/>
  <c r="AJ93" i="25" s="1"/>
  <c r="AJ94" i="25" s="1"/>
  <c r="AJ95" i="25" s="1"/>
  <c r="AJ96" i="25" s="1"/>
  <c r="AJ97" i="25" s="1"/>
  <c r="AJ98" i="25" s="1"/>
  <c r="AJ99" i="25" s="1"/>
  <c r="AJ100" i="25" s="1"/>
  <c r="AJ101" i="25" s="1"/>
  <c r="AJ102" i="25" s="1"/>
  <c r="AJ103" i="25" s="1"/>
  <c r="AJ104" i="25" s="1"/>
  <c r="AJ105" i="25" s="1"/>
  <c r="AJ106" i="25" s="1"/>
  <c r="AJ107" i="25" s="1"/>
  <c r="AJ108" i="25" s="1"/>
  <c r="AJ109" i="25" s="1"/>
  <c r="AJ110" i="25" s="1"/>
  <c r="AJ111" i="25" s="1"/>
  <c r="AJ112" i="25" s="1"/>
  <c r="AJ113" i="25" s="1"/>
  <c r="AJ114" i="25" s="1"/>
  <c r="AJ115" i="25" s="1"/>
  <c r="AJ116" i="25" s="1"/>
  <c r="AJ117" i="25" s="1"/>
  <c r="AJ118" i="25" s="1"/>
  <c r="AJ119" i="25" s="1"/>
  <c r="AJ120" i="25" s="1"/>
  <c r="AJ121" i="25" s="1"/>
  <c r="AJ122" i="25" s="1"/>
  <c r="AJ123" i="25" s="1"/>
  <c r="AJ124" i="25" s="1"/>
  <c r="AJ125" i="25" s="1"/>
  <c r="AJ126" i="25" s="1"/>
  <c r="AJ127" i="25" s="1"/>
  <c r="AJ128" i="25" s="1"/>
  <c r="AJ129" i="25" s="1"/>
  <c r="AJ130" i="25" s="1"/>
  <c r="AJ131" i="25" s="1"/>
  <c r="AJ132" i="25" s="1"/>
  <c r="AJ133" i="25" s="1"/>
  <c r="AJ134" i="25" s="1"/>
  <c r="AJ135" i="25" s="1"/>
  <c r="AJ136" i="25" s="1"/>
  <c r="AJ137" i="25" s="1"/>
  <c r="AJ138" i="25" s="1"/>
  <c r="AJ139" i="25" s="1"/>
  <c r="AJ140" i="25" s="1"/>
  <c r="AJ141" i="25" s="1"/>
  <c r="AJ142" i="25" s="1"/>
  <c r="AJ143" i="25" s="1"/>
  <c r="AJ144" i="25" s="1"/>
  <c r="AJ145" i="25" s="1"/>
  <c r="AJ146" i="25" s="1"/>
  <c r="AJ147" i="25" s="1"/>
  <c r="AJ148" i="25" s="1"/>
  <c r="AJ149" i="25" s="1"/>
  <c r="AJ150" i="25" s="1"/>
  <c r="AJ151" i="25" s="1"/>
  <c r="AJ152" i="25" s="1"/>
  <c r="AJ153" i="25" s="1"/>
  <c r="AJ154" i="25" s="1"/>
  <c r="AJ155" i="25" s="1"/>
  <c r="AJ156" i="25" s="1"/>
  <c r="AJ157" i="25" s="1"/>
  <c r="AJ158" i="25" s="1"/>
  <c r="AJ159" i="25" s="1"/>
  <c r="AJ160" i="25" s="1"/>
  <c r="AJ161" i="25" s="1"/>
  <c r="AJ162" i="25" s="1"/>
  <c r="AJ163" i="25" s="1"/>
  <c r="AJ164" i="25" s="1"/>
  <c r="AJ165" i="25" s="1"/>
  <c r="AJ166" i="25" s="1"/>
  <c r="AJ167" i="25" s="1"/>
  <c r="AJ168" i="25" s="1"/>
  <c r="AJ169" i="25" s="1"/>
  <c r="AJ170" i="25" s="1"/>
  <c r="AJ171" i="25" s="1"/>
  <c r="AJ172" i="25" s="1"/>
  <c r="AJ173" i="25" s="1"/>
  <c r="AJ174" i="25" s="1"/>
  <c r="AJ175" i="25" s="1"/>
  <c r="AJ176" i="25" s="1"/>
  <c r="AJ177" i="25" s="1"/>
  <c r="AJ178" i="25" s="1"/>
  <c r="AJ179" i="25" s="1"/>
  <c r="AJ180" i="25" s="1"/>
  <c r="AJ181" i="25" s="1"/>
  <c r="AJ182" i="25" s="1"/>
  <c r="AJ183" i="25" s="1"/>
  <c r="AJ184" i="25" s="1"/>
  <c r="AJ185" i="25" s="1"/>
  <c r="AJ186" i="25" s="1"/>
  <c r="AJ187" i="25" s="1"/>
  <c r="AJ188" i="25" s="1"/>
  <c r="AJ189" i="25" s="1"/>
  <c r="AJ190" i="25" s="1"/>
  <c r="AJ191" i="25" s="1"/>
  <c r="AJ192" i="25" s="1"/>
  <c r="AJ193" i="25" s="1"/>
  <c r="AJ194" i="25" s="1"/>
  <c r="AJ195" i="25" s="1"/>
  <c r="AJ196" i="25" s="1"/>
  <c r="AJ197" i="25" s="1"/>
  <c r="AJ198" i="25" s="1"/>
  <c r="AJ199" i="25" s="1"/>
  <c r="AJ200" i="25" s="1"/>
  <c r="AJ201" i="25" s="1"/>
  <c r="AJ202" i="25" s="1"/>
  <c r="AJ203" i="25" s="1"/>
  <c r="AJ204" i="25" s="1"/>
  <c r="AJ205" i="25" s="1"/>
  <c r="AJ206" i="25" s="1"/>
  <c r="AJ207" i="25" s="1"/>
  <c r="AJ208" i="25" s="1"/>
  <c r="AJ209" i="25" s="1"/>
  <c r="AJ210" i="25" s="1"/>
  <c r="AJ211" i="25" s="1"/>
  <c r="AJ212" i="25" s="1"/>
  <c r="AJ213" i="25" s="1"/>
  <c r="AJ214" i="25" s="1"/>
  <c r="AJ215" i="25" s="1"/>
  <c r="K223" i="25" s="1"/>
  <c r="J223" i="25"/>
  <c r="FN38" i="34"/>
  <c r="FM39" i="34"/>
  <c r="FS35" i="34"/>
  <c r="FT34" i="34"/>
  <c r="AA32" i="34"/>
  <c r="AB31" i="34"/>
  <c r="GP29" i="34"/>
  <c r="GO30" i="34"/>
  <c r="BN36" i="34"/>
  <c r="BM37" i="34"/>
  <c r="DD29" i="34"/>
  <c r="DC30" i="34"/>
  <c r="DM30" i="34"/>
  <c r="DN29" i="34"/>
  <c r="GT42" i="34"/>
  <c r="GS43" i="34"/>
  <c r="ED30" i="34"/>
  <c r="EC31" i="34"/>
  <c r="CP29" i="34"/>
  <c r="CO30" i="34"/>
  <c r="DP28" i="34"/>
  <c r="DO29" i="34"/>
  <c r="GV29" i="34"/>
  <c r="GU30" i="34"/>
  <c r="DX31" i="34"/>
  <c r="DW32" i="34"/>
  <c r="D1" i="17"/>
  <c r="U20" i="33"/>
  <c r="C3" i="66"/>
  <c r="I30" i="33"/>
  <c r="BJ35" i="34"/>
  <c r="BI36" i="34"/>
  <c r="EF42" i="34"/>
  <c r="EE43" i="34"/>
  <c r="CY28" i="34"/>
  <c r="CZ27" i="34"/>
  <c r="EJ32" i="34"/>
  <c r="EI33" i="34"/>
  <c r="GY47" i="34"/>
  <c r="GZ46" i="34"/>
  <c r="X26" i="34"/>
  <c r="W27" i="34"/>
  <c r="AU29" i="34"/>
  <c r="AV28" i="34"/>
  <c r="BX29" i="34"/>
  <c r="BW30" i="34"/>
  <c r="AX39" i="34"/>
  <c r="AW40" i="34"/>
  <c r="AC14" i="24"/>
  <c r="AB16" i="24" s="1"/>
  <c r="AB17" i="24" s="1"/>
  <c r="AB18" i="24" s="1"/>
  <c r="AB19" i="24" s="1"/>
  <c r="AB20" i="24" s="1"/>
  <c r="AB21" i="24" s="1"/>
  <c r="AB22" i="24" s="1"/>
  <c r="AB23" i="24" s="1"/>
  <c r="AB24" i="24" s="1"/>
  <c r="AB25" i="24" s="1"/>
  <c r="AB26" i="24" s="1"/>
  <c r="AB27" i="24" s="1"/>
  <c r="AB28" i="24" s="1"/>
  <c r="AB29" i="24" s="1"/>
  <c r="AB30" i="24" s="1"/>
  <c r="AB31" i="24" s="1"/>
  <c r="AB32" i="24" s="1"/>
  <c r="AB33" i="24" s="1"/>
  <c r="AB34" i="24" s="1"/>
  <c r="AB35" i="24" s="1"/>
  <c r="AB36" i="24" s="1"/>
  <c r="AB37" i="24" s="1"/>
  <c r="AB38" i="24" s="1"/>
  <c r="AB39" i="24" s="1"/>
  <c r="AB40" i="24" s="1"/>
  <c r="AB41" i="24" s="1"/>
  <c r="AB42" i="24" s="1"/>
  <c r="AB43" i="24" s="1"/>
  <c r="AB44" i="24" s="1"/>
  <c r="AB45" i="24" s="1"/>
  <c r="AB46" i="24" s="1"/>
  <c r="AB47" i="24" s="1"/>
  <c r="AB48" i="24" s="1"/>
  <c r="AB49" i="24" s="1"/>
  <c r="AB50" i="24" s="1"/>
  <c r="AB51" i="24" s="1"/>
  <c r="AB52" i="24" s="1"/>
  <c r="AB53" i="24" s="1"/>
  <c r="AB54" i="24" s="1"/>
  <c r="AB55" i="24" s="1"/>
  <c r="AB56" i="24" s="1"/>
  <c r="AB57" i="24" s="1"/>
  <c r="AB58" i="24" s="1"/>
  <c r="AB59" i="24" s="1"/>
  <c r="AB60" i="24" s="1"/>
  <c r="AB61" i="24" s="1"/>
  <c r="AB62" i="24" s="1"/>
  <c r="AB63" i="24" s="1"/>
  <c r="AB64" i="24" s="1"/>
  <c r="AB65" i="24" s="1"/>
  <c r="AB66" i="24" s="1"/>
  <c r="AB67" i="24" s="1"/>
  <c r="AB68" i="24" s="1"/>
  <c r="AB69" i="24" s="1"/>
  <c r="AB70" i="24" s="1"/>
  <c r="AB71" i="24" s="1"/>
  <c r="AB72" i="24" s="1"/>
  <c r="AB73" i="24" s="1"/>
  <c r="AB74" i="24" s="1"/>
  <c r="AB75" i="24" s="1"/>
  <c r="AB76" i="24" s="1"/>
  <c r="AB77" i="24" s="1"/>
  <c r="AB78" i="24" s="1"/>
  <c r="AB79" i="24" s="1"/>
  <c r="AB80" i="24" s="1"/>
  <c r="AB81" i="24" s="1"/>
  <c r="AB82" i="24" s="1"/>
  <c r="AB83" i="24" s="1"/>
  <c r="AB84" i="24" s="1"/>
  <c r="AB85" i="24" s="1"/>
  <c r="AB86" i="24" s="1"/>
  <c r="AB87" i="24" s="1"/>
  <c r="AB88" i="24" s="1"/>
  <c r="AB89" i="24" s="1"/>
  <c r="AB90" i="24" s="1"/>
  <c r="AB91" i="24" s="1"/>
  <c r="AB92" i="24" s="1"/>
  <c r="AB93" i="24" s="1"/>
  <c r="AB94" i="24" s="1"/>
  <c r="AB95" i="24" s="1"/>
  <c r="AB96" i="24" s="1"/>
  <c r="AB97" i="24" s="1"/>
  <c r="AB98" i="24" s="1"/>
  <c r="AB99" i="24" s="1"/>
  <c r="AB100" i="24" s="1"/>
  <c r="AB101" i="24" s="1"/>
  <c r="AB102" i="24" s="1"/>
  <c r="AB103" i="24" s="1"/>
  <c r="AB104" i="24" s="1"/>
  <c r="AB105" i="24" s="1"/>
  <c r="AB106" i="24" s="1"/>
  <c r="AB107" i="24" s="1"/>
  <c r="AB108" i="24" s="1"/>
  <c r="AB109" i="24" s="1"/>
  <c r="AB110" i="24" s="1"/>
  <c r="AB111" i="24" s="1"/>
  <c r="AB112" i="24" s="1"/>
  <c r="AB113" i="24" s="1"/>
  <c r="AB114" i="24" s="1"/>
  <c r="AB115" i="24" s="1"/>
  <c r="AB116" i="24" s="1"/>
  <c r="AB117" i="24" s="1"/>
  <c r="AB118" i="24" s="1"/>
  <c r="AB119" i="24" s="1"/>
  <c r="AB120" i="24" s="1"/>
  <c r="AB121" i="24" s="1"/>
  <c r="AB122" i="24" s="1"/>
  <c r="AB123" i="24" s="1"/>
  <c r="AB124" i="24" s="1"/>
  <c r="AB125" i="24" s="1"/>
  <c r="AB126" i="24" s="1"/>
  <c r="AB127" i="24" s="1"/>
  <c r="AB128" i="24" s="1"/>
  <c r="AB129" i="24" s="1"/>
  <c r="AB130" i="24" s="1"/>
  <c r="AB131" i="24" s="1"/>
  <c r="AB132" i="24" s="1"/>
  <c r="AB133" i="24" s="1"/>
  <c r="AB134" i="24" s="1"/>
  <c r="AB135" i="24" s="1"/>
  <c r="AB136" i="24" s="1"/>
  <c r="AB137" i="24" s="1"/>
  <c r="AB138" i="24" s="1"/>
  <c r="AB139" i="24" s="1"/>
  <c r="AB140" i="24" s="1"/>
  <c r="AB141" i="24" s="1"/>
  <c r="AB142" i="24" s="1"/>
  <c r="AB143" i="24" s="1"/>
  <c r="AB144" i="24" s="1"/>
  <c r="AB145" i="24" s="1"/>
  <c r="AB146" i="24" s="1"/>
  <c r="AB147" i="24" s="1"/>
  <c r="AB148" i="24" s="1"/>
  <c r="AB149" i="24" s="1"/>
  <c r="AB150" i="24" s="1"/>
  <c r="AB151" i="24" s="1"/>
  <c r="AB152" i="24" s="1"/>
  <c r="AB153" i="24" s="1"/>
  <c r="AB154" i="24" s="1"/>
  <c r="AB155" i="24" s="1"/>
  <c r="AB156" i="24" s="1"/>
  <c r="AB157" i="24" s="1"/>
  <c r="AB158" i="24" s="1"/>
  <c r="AB159" i="24" s="1"/>
  <c r="AB160" i="24" s="1"/>
  <c r="AB161" i="24" s="1"/>
  <c r="AB162" i="24" s="1"/>
  <c r="AB163" i="24" s="1"/>
  <c r="AB164" i="24" s="1"/>
  <c r="AB165" i="24" s="1"/>
  <c r="AB166" i="24" s="1"/>
  <c r="AB167" i="24" s="1"/>
  <c r="AB168" i="24" s="1"/>
  <c r="AB169" i="24" s="1"/>
  <c r="AB170" i="24" s="1"/>
  <c r="AB171" i="24" s="1"/>
  <c r="AB172" i="24" s="1"/>
  <c r="AB173" i="24" s="1"/>
  <c r="AB174" i="24" s="1"/>
  <c r="AB175" i="24" s="1"/>
  <c r="AB176" i="24" s="1"/>
  <c r="AB177" i="24" s="1"/>
  <c r="AB178" i="24" s="1"/>
  <c r="AB179" i="24" s="1"/>
  <c r="AB180" i="24" s="1"/>
  <c r="AB181" i="24" s="1"/>
  <c r="AB182" i="24" s="1"/>
  <c r="AB183" i="24" s="1"/>
  <c r="AB184" i="24" s="1"/>
  <c r="AB185" i="24" s="1"/>
  <c r="AB186" i="24" s="1"/>
  <c r="AB187" i="24" s="1"/>
  <c r="AB188" i="24" s="1"/>
  <c r="AB189" i="24" s="1"/>
  <c r="AB190" i="24" s="1"/>
  <c r="AB191" i="24" s="1"/>
  <c r="AB192" i="24" s="1"/>
  <c r="AB193" i="24" s="1"/>
  <c r="AB194" i="24" s="1"/>
  <c r="AB195" i="24" s="1"/>
  <c r="AB196" i="24" s="1"/>
  <c r="AB197" i="24" s="1"/>
  <c r="AB198" i="24" s="1"/>
  <c r="AB199" i="24" s="1"/>
  <c r="AB200" i="24" s="1"/>
  <c r="AB201" i="24" s="1"/>
  <c r="AB202" i="24" s="1"/>
  <c r="AB203" i="24" s="1"/>
  <c r="AB204" i="24" s="1"/>
  <c r="AB205" i="24" s="1"/>
  <c r="AB206" i="24" s="1"/>
  <c r="AB207" i="24" s="1"/>
  <c r="AB208" i="24" s="1"/>
  <c r="AB209" i="24" s="1"/>
  <c r="AB210" i="24" s="1"/>
  <c r="AB211" i="24" s="1"/>
  <c r="AB212" i="24" s="1"/>
  <c r="AB213" i="24" s="1"/>
  <c r="AB214" i="24" s="1"/>
  <c r="AB215" i="24" s="1"/>
  <c r="K219" i="24" s="1"/>
  <c r="Z29" i="34"/>
  <c r="Y30" i="34"/>
  <c r="CR27" i="34"/>
  <c r="CQ28" i="34"/>
  <c r="DZ29" i="34"/>
  <c r="DY30" i="34"/>
  <c r="CX31" i="34"/>
  <c r="CW32" i="34"/>
  <c r="GB28" i="34"/>
  <c r="GA29" i="34"/>
  <c r="DH27" i="34"/>
  <c r="DG28" i="34"/>
  <c r="AQ28" i="34"/>
  <c r="AR27" i="34"/>
  <c r="AF40" i="34"/>
  <c r="AE41" i="34"/>
  <c r="F28" i="20"/>
  <c r="V18" i="20"/>
  <c r="J13" i="29" s="1"/>
  <c r="BE28" i="34" l="1"/>
  <c r="BF27" i="34"/>
  <c r="FX32" i="34"/>
  <c r="FW33" i="34"/>
  <c r="CV29" i="34"/>
  <c r="CU30" i="34"/>
  <c r="CW33" i="34"/>
  <c r="CX32" i="34"/>
  <c r="EF43" i="34"/>
  <c r="EE44" i="34"/>
  <c r="DO30" i="34"/>
  <c r="DP29" i="34"/>
  <c r="EM32" i="34"/>
  <c r="EN31" i="34"/>
  <c r="HJ37" i="34"/>
  <c r="HI38" i="34"/>
  <c r="EW28" i="34"/>
  <c r="EX27" i="34"/>
  <c r="DZ30" i="34"/>
  <c r="DY31" i="34"/>
  <c r="BJ36" i="34"/>
  <c r="BI37" i="34"/>
  <c r="CO31" i="34"/>
  <c r="CP30" i="34"/>
  <c r="GP30" i="34"/>
  <c r="GO31" i="34"/>
  <c r="ES33" i="34"/>
  <c r="ET32" i="34"/>
  <c r="FK31" i="34"/>
  <c r="FL30" i="34"/>
  <c r="FY31" i="34"/>
  <c r="FZ30" i="34"/>
  <c r="CS31" i="34"/>
  <c r="CT30" i="34"/>
  <c r="GC31" i="34"/>
  <c r="GD30" i="34"/>
  <c r="J224" i="25"/>
  <c r="C10" i="11"/>
  <c r="AM14" i="25" s="1"/>
  <c r="AL16" i="25" s="1"/>
  <c r="AL17" i="25" s="1"/>
  <c r="AL18" i="25" s="1"/>
  <c r="AL19" i="25" s="1"/>
  <c r="AL20" i="25" s="1"/>
  <c r="AL21" i="25" s="1"/>
  <c r="AL22" i="25" s="1"/>
  <c r="AL23" i="25" s="1"/>
  <c r="AL24" i="25" s="1"/>
  <c r="AL25" i="25" s="1"/>
  <c r="AL26" i="25" s="1"/>
  <c r="AL27" i="25" s="1"/>
  <c r="AL28" i="25" s="1"/>
  <c r="AL29" i="25" s="1"/>
  <c r="AL30" i="25" s="1"/>
  <c r="AL31" i="25" s="1"/>
  <c r="AL32" i="25" s="1"/>
  <c r="AL33" i="25" s="1"/>
  <c r="AL34" i="25" s="1"/>
  <c r="AL35" i="25" s="1"/>
  <c r="AL36" i="25" s="1"/>
  <c r="AL37" i="25" s="1"/>
  <c r="AL38" i="25" s="1"/>
  <c r="AL39" i="25" s="1"/>
  <c r="AL40" i="25" s="1"/>
  <c r="AL41" i="25" s="1"/>
  <c r="AL42" i="25" s="1"/>
  <c r="AL43" i="25" s="1"/>
  <c r="AL44" i="25" s="1"/>
  <c r="AL45" i="25" s="1"/>
  <c r="AL46" i="25" s="1"/>
  <c r="AL47" i="25" s="1"/>
  <c r="AL48" i="25" s="1"/>
  <c r="AL49" i="25" s="1"/>
  <c r="AL50" i="25" s="1"/>
  <c r="AL51" i="25" s="1"/>
  <c r="AL52" i="25" s="1"/>
  <c r="AL53" i="25" s="1"/>
  <c r="AL54" i="25" s="1"/>
  <c r="AL55" i="25" s="1"/>
  <c r="AL56" i="25" s="1"/>
  <c r="AL57" i="25" s="1"/>
  <c r="AL58" i="25" s="1"/>
  <c r="AL59" i="25" s="1"/>
  <c r="AL60" i="25" s="1"/>
  <c r="AL61" i="25" s="1"/>
  <c r="AL62" i="25" s="1"/>
  <c r="AL63" i="25" s="1"/>
  <c r="AL64" i="25" s="1"/>
  <c r="AL65" i="25" s="1"/>
  <c r="AL66" i="25" s="1"/>
  <c r="AL67" i="25" s="1"/>
  <c r="AL68" i="25" s="1"/>
  <c r="AL69" i="25" s="1"/>
  <c r="AL70" i="25" s="1"/>
  <c r="AL71" i="25" s="1"/>
  <c r="AL72" i="25" s="1"/>
  <c r="AL73" i="25" s="1"/>
  <c r="AL74" i="25" s="1"/>
  <c r="AL75" i="25" s="1"/>
  <c r="AL76" i="25" s="1"/>
  <c r="AL77" i="25" s="1"/>
  <c r="AL78" i="25" s="1"/>
  <c r="AL79" i="25" s="1"/>
  <c r="AL80" i="25" s="1"/>
  <c r="AL81" i="25" s="1"/>
  <c r="AL82" i="25" s="1"/>
  <c r="AL83" i="25" s="1"/>
  <c r="AL84" i="25" s="1"/>
  <c r="AL85" i="25" s="1"/>
  <c r="AL86" i="25" s="1"/>
  <c r="AL87" i="25" s="1"/>
  <c r="AL88" i="25" s="1"/>
  <c r="AL89" i="25" s="1"/>
  <c r="AL90" i="25" s="1"/>
  <c r="AL91" i="25" s="1"/>
  <c r="AL92" i="25" s="1"/>
  <c r="AL93" i="25" s="1"/>
  <c r="AL94" i="25" s="1"/>
  <c r="AL95" i="25" s="1"/>
  <c r="AL96" i="25" s="1"/>
  <c r="AL97" i="25" s="1"/>
  <c r="AL98" i="25" s="1"/>
  <c r="AL99" i="25" s="1"/>
  <c r="AL100" i="25" s="1"/>
  <c r="AL101" i="25" s="1"/>
  <c r="AL102" i="25" s="1"/>
  <c r="AL103" i="25" s="1"/>
  <c r="AL104" i="25" s="1"/>
  <c r="AL105" i="25" s="1"/>
  <c r="AL106" i="25" s="1"/>
  <c r="AL107" i="25" s="1"/>
  <c r="AL108" i="25" s="1"/>
  <c r="AL109" i="25" s="1"/>
  <c r="AL110" i="25" s="1"/>
  <c r="AL111" i="25" s="1"/>
  <c r="AL112" i="25" s="1"/>
  <c r="AL113" i="25" s="1"/>
  <c r="AL114" i="25" s="1"/>
  <c r="AL115" i="25" s="1"/>
  <c r="AL116" i="25" s="1"/>
  <c r="AL117" i="25" s="1"/>
  <c r="AL118" i="25" s="1"/>
  <c r="AL119" i="25" s="1"/>
  <c r="AL120" i="25" s="1"/>
  <c r="AL121" i="25" s="1"/>
  <c r="AL122" i="25" s="1"/>
  <c r="AL123" i="25" s="1"/>
  <c r="AL124" i="25" s="1"/>
  <c r="AL125" i="25" s="1"/>
  <c r="AL126" i="25" s="1"/>
  <c r="AL127" i="25" s="1"/>
  <c r="AL128" i="25" s="1"/>
  <c r="AL129" i="25" s="1"/>
  <c r="AL130" i="25" s="1"/>
  <c r="AL131" i="25" s="1"/>
  <c r="AL132" i="25" s="1"/>
  <c r="AL133" i="25" s="1"/>
  <c r="AL134" i="25" s="1"/>
  <c r="AL135" i="25" s="1"/>
  <c r="AL136" i="25" s="1"/>
  <c r="AL137" i="25" s="1"/>
  <c r="AL138" i="25" s="1"/>
  <c r="AL139" i="25" s="1"/>
  <c r="AL140" i="25" s="1"/>
  <c r="AL141" i="25" s="1"/>
  <c r="AL142" i="25" s="1"/>
  <c r="AL143" i="25" s="1"/>
  <c r="AL144" i="25" s="1"/>
  <c r="AL145" i="25" s="1"/>
  <c r="AL146" i="25" s="1"/>
  <c r="AL147" i="25" s="1"/>
  <c r="AL148" i="25" s="1"/>
  <c r="AL149" i="25" s="1"/>
  <c r="AL150" i="25" s="1"/>
  <c r="AL151" i="25" s="1"/>
  <c r="AL152" i="25" s="1"/>
  <c r="AL153" i="25" s="1"/>
  <c r="AL154" i="25" s="1"/>
  <c r="AL155" i="25" s="1"/>
  <c r="AL156" i="25" s="1"/>
  <c r="AL157" i="25" s="1"/>
  <c r="AL158" i="25" s="1"/>
  <c r="AL159" i="25" s="1"/>
  <c r="AL160" i="25" s="1"/>
  <c r="AL161" i="25" s="1"/>
  <c r="AL162" i="25" s="1"/>
  <c r="AL163" i="25" s="1"/>
  <c r="AL164" i="25" s="1"/>
  <c r="AL165" i="25" s="1"/>
  <c r="AL166" i="25" s="1"/>
  <c r="AL167" i="25" s="1"/>
  <c r="AL168" i="25" s="1"/>
  <c r="AL169" i="25" s="1"/>
  <c r="AL170" i="25" s="1"/>
  <c r="AL171" i="25" s="1"/>
  <c r="AL172" i="25" s="1"/>
  <c r="AL173" i="25" s="1"/>
  <c r="AL174" i="25" s="1"/>
  <c r="AL175" i="25" s="1"/>
  <c r="AL176" i="25" s="1"/>
  <c r="AL177" i="25" s="1"/>
  <c r="AL178" i="25" s="1"/>
  <c r="AL179" i="25" s="1"/>
  <c r="AL180" i="25" s="1"/>
  <c r="AL181" i="25" s="1"/>
  <c r="AL182" i="25" s="1"/>
  <c r="AL183" i="25" s="1"/>
  <c r="AL184" i="25" s="1"/>
  <c r="AL185" i="25" s="1"/>
  <c r="AL186" i="25" s="1"/>
  <c r="AL187" i="25" s="1"/>
  <c r="AL188" i="25" s="1"/>
  <c r="AL189" i="25" s="1"/>
  <c r="AL190" i="25" s="1"/>
  <c r="AL191" i="25" s="1"/>
  <c r="AL192" i="25" s="1"/>
  <c r="AL193" i="25" s="1"/>
  <c r="AL194" i="25" s="1"/>
  <c r="AL195" i="25" s="1"/>
  <c r="AL196" i="25" s="1"/>
  <c r="AL197" i="25" s="1"/>
  <c r="AL198" i="25" s="1"/>
  <c r="AL199" i="25" s="1"/>
  <c r="AL200" i="25" s="1"/>
  <c r="AL201" i="25" s="1"/>
  <c r="AL202" i="25" s="1"/>
  <c r="AL203" i="25" s="1"/>
  <c r="AL204" i="25" s="1"/>
  <c r="AL205" i="25" s="1"/>
  <c r="AL206" i="25" s="1"/>
  <c r="AL207" i="25" s="1"/>
  <c r="AL208" i="25" s="1"/>
  <c r="AL209" i="25" s="1"/>
  <c r="AL210" i="25" s="1"/>
  <c r="AL211" i="25" s="1"/>
  <c r="AL212" i="25" s="1"/>
  <c r="AL213" i="25" s="1"/>
  <c r="AL214" i="25" s="1"/>
  <c r="AL215" i="25" s="1"/>
  <c r="K224" i="25" s="1"/>
  <c r="BR30" i="34"/>
  <c r="BQ31" i="34"/>
  <c r="HF37" i="34"/>
  <c r="HE38" i="34"/>
  <c r="DM31" i="34"/>
  <c r="DN30" i="34"/>
  <c r="CF40" i="34"/>
  <c r="CE41" i="34"/>
  <c r="GA30" i="34"/>
  <c r="GB29" i="34"/>
  <c r="GU31" i="34"/>
  <c r="GV30" i="34"/>
  <c r="CJ34" i="34"/>
  <c r="CI35" i="34"/>
  <c r="J225" i="25"/>
  <c r="C11" i="11"/>
  <c r="AO14" i="25" s="1"/>
  <c r="AN16" i="25" s="1"/>
  <c r="AN17" i="25" s="1"/>
  <c r="AN18" i="25" s="1"/>
  <c r="AN19" i="25" s="1"/>
  <c r="AN20" i="25" s="1"/>
  <c r="AN21" i="25" s="1"/>
  <c r="AN22" i="25" s="1"/>
  <c r="AN23" i="25" s="1"/>
  <c r="AN24" i="25" s="1"/>
  <c r="AN25" i="25" s="1"/>
  <c r="AN26" i="25" s="1"/>
  <c r="AN27" i="25" s="1"/>
  <c r="AN28" i="25" s="1"/>
  <c r="AN29" i="25" s="1"/>
  <c r="AN30" i="25" s="1"/>
  <c r="AN31" i="25" s="1"/>
  <c r="AN32" i="25" s="1"/>
  <c r="AN33" i="25" s="1"/>
  <c r="AN34" i="25" s="1"/>
  <c r="AN35" i="25" s="1"/>
  <c r="AN36" i="25" s="1"/>
  <c r="AN37" i="25" s="1"/>
  <c r="AN38" i="25" s="1"/>
  <c r="AN39" i="25" s="1"/>
  <c r="AN40" i="25" s="1"/>
  <c r="AN41" i="25" s="1"/>
  <c r="AN42" i="25" s="1"/>
  <c r="AN43" i="25" s="1"/>
  <c r="AN44" i="25" s="1"/>
  <c r="AN45" i="25" s="1"/>
  <c r="AN46" i="25" s="1"/>
  <c r="AN47" i="25" s="1"/>
  <c r="AN48" i="25" s="1"/>
  <c r="AN49" i="25" s="1"/>
  <c r="AN50" i="25" s="1"/>
  <c r="AN51" i="25" s="1"/>
  <c r="AN52" i="25" s="1"/>
  <c r="AN53" i="25" s="1"/>
  <c r="AN54" i="25" s="1"/>
  <c r="AN55" i="25" s="1"/>
  <c r="AN56" i="25" s="1"/>
  <c r="AN57" i="25" s="1"/>
  <c r="AN58" i="25" s="1"/>
  <c r="AN59" i="25" s="1"/>
  <c r="AN60" i="25" s="1"/>
  <c r="AN61" i="25" s="1"/>
  <c r="AN62" i="25" s="1"/>
  <c r="AN63" i="25" s="1"/>
  <c r="AN64" i="25" s="1"/>
  <c r="AN65" i="25" s="1"/>
  <c r="AN66" i="25" s="1"/>
  <c r="AN67" i="25" s="1"/>
  <c r="AN68" i="25" s="1"/>
  <c r="AN69" i="25" s="1"/>
  <c r="AN70" i="25" s="1"/>
  <c r="AN71" i="25" s="1"/>
  <c r="AN72" i="25" s="1"/>
  <c r="AN73" i="25" s="1"/>
  <c r="AN74" i="25" s="1"/>
  <c r="AN75" i="25" s="1"/>
  <c r="AN76" i="25" s="1"/>
  <c r="AN77" i="25" s="1"/>
  <c r="AN78" i="25" s="1"/>
  <c r="AN79" i="25" s="1"/>
  <c r="AN80" i="25" s="1"/>
  <c r="AN81" i="25" s="1"/>
  <c r="AN82" i="25" s="1"/>
  <c r="AN83" i="25" s="1"/>
  <c r="AN84" i="25" s="1"/>
  <c r="AN85" i="25" s="1"/>
  <c r="AN86" i="25" s="1"/>
  <c r="AN87" i="25" s="1"/>
  <c r="AN88" i="25" s="1"/>
  <c r="AN89" i="25" s="1"/>
  <c r="AN90" i="25" s="1"/>
  <c r="AN91" i="25" s="1"/>
  <c r="AN92" i="25" s="1"/>
  <c r="AN93" i="25" s="1"/>
  <c r="AN94" i="25" s="1"/>
  <c r="AN95" i="25" s="1"/>
  <c r="AN96" i="25" s="1"/>
  <c r="AN97" i="25" s="1"/>
  <c r="AN98" i="25" s="1"/>
  <c r="AN99" i="25" s="1"/>
  <c r="AN100" i="25" s="1"/>
  <c r="AN101" i="25" s="1"/>
  <c r="AN102" i="25" s="1"/>
  <c r="AN103" i="25" s="1"/>
  <c r="AN104" i="25" s="1"/>
  <c r="AN105" i="25" s="1"/>
  <c r="AN106" i="25" s="1"/>
  <c r="AN107" i="25" s="1"/>
  <c r="AN108" i="25" s="1"/>
  <c r="AN109" i="25" s="1"/>
  <c r="AN110" i="25" s="1"/>
  <c r="AN111" i="25" s="1"/>
  <c r="AN112" i="25" s="1"/>
  <c r="AN113" i="25" s="1"/>
  <c r="AN114" i="25" s="1"/>
  <c r="AN115" i="25" s="1"/>
  <c r="AN116" i="25" s="1"/>
  <c r="AN117" i="25" s="1"/>
  <c r="AN118" i="25" s="1"/>
  <c r="AN119" i="25" s="1"/>
  <c r="AN120" i="25" s="1"/>
  <c r="AN121" i="25" s="1"/>
  <c r="AN122" i="25" s="1"/>
  <c r="AN123" i="25" s="1"/>
  <c r="AN124" i="25" s="1"/>
  <c r="AN125" i="25" s="1"/>
  <c r="AN126" i="25" s="1"/>
  <c r="AN127" i="25" s="1"/>
  <c r="AN128" i="25" s="1"/>
  <c r="AN129" i="25" s="1"/>
  <c r="AN130" i="25" s="1"/>
  <c r="AN131" i="25" s="1"/>
  <c r="AN132" i="25" s="1"/>
  <c r="AN133" i="25" s="1"/>
  <c r="AN134" i="25" s="1"/>
  <c r="AN135" i="25" s="1"/>
  <c r="AN136" i="25" s="1"/>
  <c r="AN137" i="25" s="1"/>
  <c r="AN138" i="25" s="1"/>
  <c r="AN139" i="25" s="1"/>
  <c r="AN140" i="25" s="1"/>
  <c r="AN141" i="25" s="1"/>
  <c r="AN142" i="25" s="1"/>
  <c r="AN143" i="25" s="1"/>
  <c r="AN144" i="25" s="1"/>
  <c r="AN145" i="25" s="1"/>
  <c r="AN146" i="25" s="1"/>
  <c r="AN147" i="25" s="1"/>
  <c r="AN148" i="25" s="1"/>
  <c r="AN149" i="25" s="1"/>
  <c r="AN150" i="25" s="1"/>
  <c r="AN151" i="25" s="1"/>
  <c r="AN152" i="25" s="1"/>
  <c r="AN153" i="25" s="1"/>
  <c r="AN154" i="25" s="1"/>
  <c r="AN155" i="25" s="1"/>
  <c r="AN156" i="25" s="1"/>
  <c r="AN157" i="25" s="1"/>
  <c r="AN158" i="25" s="1"/>
  <c r="AN159" i="25" s="1"/>
  <c r="AN160" i="25" s="1"/>
  <c r="AN161" i="25" s="1"/>
  <c r="AN162" i="25" s="1"/>
  <c r="AN163" i="25" s="1"/>
  <c r="AN164" i="25" s="1"/>
  <c r="AN165" i="25" s="1"/>
  <c r="AN166" i="25" s="1"/>
  <c r="AN167" i="25" s="1"/>
  <c r="AN168" i="25" s="1"/>
  <c r="AN169" i="25" s="1"/>
  <c r="AN170" i="25" s="1"/>
  <c r="AN171" i="25" s="1"/>
  <c r="AN172" i="25" s="1"/>
  <c r="AN173" i="25" s="1"/>
  <c r="AN174" i="25" s="1"/>
  <c r="AN175" i="25" s="1"/>
  <c r="AN176" i="25" s="1"/>
  <c r="AN177" i="25" s="1"/>
  <c r="AN178" i="25" s="1"/>
  <c r="AN179" i="25" s="1"/>
  <c r="AN180" i="25" s="1"/>
  <c r="AN181" i="25" s="1"/>
  <c r="AN182" i="25" s="1"/>
  <c r="AN183" i="25" s="1"/>
  <c r="AN184" i="25" s="1"/>
  <c r="AN185" i="25" s="1"/>
  <c r="AN186" i="25" s="1"/>
  <c r="AN187" i="25" s="1"/>
  <c r="AN188" i="25" s="1"/>
  <c r="AN189" i="25" s="1"/>
  <c r="AN190" i="25" s="1"/>
  <c r="AN191" i="25" s="1"/>
  <c r="AN192" i="25" s="1"/>
  <c r="AN193" i="25" s="1"/>
  <c r="AN194" i="25" s="1"/>
  <c r="AN195" i="25" s="1"/>
  <c r="AN196" i="25" s="1"/>
  <c r="AN197" i="25" s="1"/>
  <c r="AN198" i="25" s="1"/>
  <c r="AN199" i="25" s="1"/>
  <c r="AN200" i="25" s="1"/>
  <c r="AN201" i="25" s="1"/>
  <c r="AN202" i="25" s="1"/>
  <c r="AN203" i="25" s="1"/>
  <c r="AN204" i="25" s="1"/>
  <c r="AN205" i="25" s="1"/>
  <c r="AN206" i="25" s="1"/>
  <c r="AN207" i="25" s="1"/>
  <c r="AN208" i="25" s="1"/>
  <c r="AN209" i="25" s="1"/>
  <c r="AN210" i="25" s="1"/>
  <c r="AN211" i="25" s="1"/>
  <c r="AN212" i="25" s="1"/>
  <c r="AN213" i="25" s="1"/>
  <c r="AN214" i="25" s="1"/>
  <c r="AN215" i="25" s="1"/>
  <c r="K225" i="25" s="1"/>
  <c r="EA31" i="34"/>
  <c r="EB30" i="34"/>
  <c r="CZ28" i="34"/>
  <c r="CY29" i="34"/>
  <c r="CN34" i="34"/>
  <c r="CM35" i="34"/>
  <c r="BP27" i="34"/>
  <c r="BO28" i="34"/>
  <c r="C6" i="10"/>
  <c r="J220" i="24"/>
  <c r="AP41" i="34"/>
  <c r="AO42" i="34"/>
  <c r="FR30" i="34"/>
  <c r="FQ31" i="34"/>
  <c r="BZ28" i="34"/>
  <c r="BY29" i="34"/>
  <c r="AT36" i="34"/>
  <c r="AS37" i="34"/>
  <c r="DI31" i="34"/>
  <c r="DJ30" i="34"/>
  <c r="BA36" i="34"/>
  <c r="BB35" i="34"/>
  <c r="GG29" i="34"/>
  <c r="GH28" i="34"/>
  <c r="CL30" i="34"/>
  <c r="CK31" i="34"/>
  <c r="L223" i="25"/>
  <c r="J8" i="26"/>
  <c r="EP41" i="34"/>
  <c r="EO42" i="34"/>
  <c r="H28" i="20"/>
  <c r="F2" i="50"/>
  <c r="U19" i="20"/>
  <c r="I13" i="30" s="1"/>
  <c r="B16" i="30" s="1"/>
  <c r="B17" i="30" s="1"/>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AV29" i="34"/>
  <c r="AU30" i="34"/>
  <c r="AF41" i="34"/>
  <c r="AE42" i="34"/>
  <c r="CR28" i="34"/>
  <c r="CQ29" i="34"/>
  <c r="W28" i="34"/>
  <c r="X27" i="34"/>
  <c r="V20" i="33"/>
  <c r="G32" i="33"/>
  <c r="EC32" i="34"/>
  <c r="ED31" i="34"/>
  <c r="GF30" i="34"/>
  <c r="GE31" i="34"/>
  <c r="CC32" i="34"/>
  <c r="CD31" i="34"/>
  <c r="BL28" i="34"/>
  <c r="BK29" i="34"/>
  <c r="BU32" i="34"/>
  <c r="BV31" i="34"/>
  <c r="AN42" i="34"/>
  <c r="AM43" i="34"/>
  <c r="DV32" i="34"/>
  <c r="DU33" i="34"/>
  <c r="DD30" i="34"/>
  <c r="DC31" i="34"/>
  <c r="EZ32" i="34"/>
  <c r="EY33" i="34"/>
  <c r="AB32" i="34"/>
  <c r="AA33" i="34"/>
  <c r="EG31" i="34"/>
  <c r="EH30" i="34"/>
  <c r="HH36" i="34"/>
  <c r="HG37" i="34"/>
  <c r="DQ31" i="34"/>
  <c r="DR30" i="34"/>
  <c r="HC48" i="34"/>
  <c r="HD47" i="34"/>
  <c r="GM45" i="34"/>
  <c r="GN44" i="34"/>
  <c r="DL30" i="34"/>
  <c r="DK31" i="34"/>
  <c r="EK32" i="34"/>
  <c r="EL31" i="34"/>
  <c r="ER32" i="34"/>
  <c r="EQ33" i="34"/>
  <c r="BX30" i="34"/>
  <c r="BW31" i="34"/>
  <c r="BM38" i="34"/>
  <c r="BN37" i="34"/>
  <c r="DE31" i="34"/>
  <c r="DF30" i="34"/>
  <c r="GK32" i="34"/>
  <c r="GL31" i="34"/>
  <c r="Y31" i="34"/>
  <c r="Z30" i="34"/>
  <c r="L222" i="25"/>
  <c r="J7" i="26"/>
  <c r="CH32" i="34"/>
  <c r="CG33" i="34"/>
  <c r="AY34" i="34"/>
  <c r="AZ33" i="34"/>
  <c r="AX40" i="34"/>
  <c r="AW41" i="34"/>
  <c r="FH28" i="34"/>
  <c r="FG29" i="34"/>
  <c r="CB40" i="34"/>
  <c r="CA41" i="34"/>
  <c r="FJ32" i="34"/>
  <c r="FI33" i="34"/>
  <c r="DS31" i="34"/>
  <c r="DT30" i="34"/>
  <c r="EU32" i="34"/>
  <c r="EV31" i="34"/>
  <c r="P18" i="35"/>
  <c r="V15" i="34"/>
  <c r="GT43" i="34"/>
  <c r="GS44" i="34"/>
  <c r="FD30" i="34"/>
  <c r="FC31" i="34"/>
  <c r="C7" i="11"/>
  <c r="AG14" i="25" s="1"/>
  <c r="AF16" i="25" s="1"/>
  <c r="AF17" i="25" s="1"/>
  <c r="AF18" i="25" s="1"/>
  <c r="AF19" i="25" s="1"/>
  <c r="AF20" i="25" s="1"/>
  <c r="AF21" i="25" s="1"/>
  <c r="AF22" i="25" s="1"/>
  <c r="AF23" i="25" s="1"/>
  <c r="AF24" i="25" s="1"/>
  <c r="AF25" i="25" s="1"/>
  <c r="AF26" i="25" s="1"/>
  <c r="AF27" i="25" s="1"/>
  <c r="AF28" i="25" s="1"/>
  <c r="AF29" i="25" s="1"/>
  <c r="AF30" i="25" s="1"/>
  <c r="AF31" i="25" s="1"/>
  <c r="AF32" i="25" s="1"/>
  <c r="AF33" i="25" s="1"/>
  <c r="AF34" i="25" s="1"/>
  <c r="AF35" i="25" s="1"/>
  <c r="AF36" i="25" s="1"/>
  <c r="AF37" i="25" s="1"/>
  <c r="AF38" i="25" s="1"/>
  <c r="AF39" i="25" s="1"/>
  <c r="AF40" i="25" s="1"/>
  <c r="AF41" i="25" s="1"/>
  <c r="AF42" i="25" s="1"/>
  <c r="AF43" i="25" s="1"/>
  <c r="AF44" i="25" s="1"/>
  <c r="AF45" i="25" s="1"/>
  <c r="AF46" i="25" s="1"/>
  <c r="AF47" i="25" s="1"/>
  <c r="AF48" i="25" s="1"/>
  <c r="AF49" i="25" s="1"/>
  <c r="AF50" i="25" s="1"/>
  <c r="AF51" i="25" s="1"/>
  <c r="AF52" i="25" s="1"/>
  <c r="AF53" i="25" s="1"/>
  <c r="AF54" i="25" s="1"/>
  <c r="AF55" i="25" s="1"/>
  <c r="AF56" i="25" s="1"/>
  <c r="AF57" i="25" s="1"/>
  <c r="AF58" i="25" s="1"/>
  <c r="AF59" i="25" s="1"/>
  <c r="AF60" i="25" s="1"/>
  <c r="AF61" i="25" s="1"/>
  <c r="AF62" i="25" s="1"/>
  <c r="AF63" i="25" s="1"/>
  <c r="AF64" i="25" s="1"/>
  <c r="AF65" i="25" s="1"/>
  <c r="AF66" i="25" s="1"/>
  <c r="AF67" i="25" s="1"/>
  <c r="AF68" i="25" s="1"/>
  <c r="AF69" i="25" s="1"/>
  <c r="AF70" i="25" s="1"/>
  <c r="AF71" i="25" s="1"/>
  <c r="AF72" i="25" s="1"/>
  <c r="AF73" i="25" s="1"/>
  <c r="AF74" i="25" s="1"/>
  <c r="AF75" i="25" s="1"/>
  <c r="AF76" i="25" s="1"/>
  <c r="AF77" i="25" s="1"/>
  <c r="AF78" i="25" s="1"/>
  <c r="AF79" i="25" s="1"/>
  <c r="AF80" i="25" s="1"/>
  <c r="AF81" i="25" s="1"/>
  <c r="AF82" i="25" s="1"/>
  <c r="AF83" i="25" s="1"/>
  <c r="AF84" i="25" s="1"/>
  <c r="AF85" i="25" s="1"/>
  <c r="AF86" i="25" s="1"/>
  <c r="AF87" i="25" s="1"/>
  <c r="AF88" i="25" s="1"/>
  <c r="AF89" i="25" s="1"/>
  <c r="AF90" i="25" s="1"/>
  <c r="AF91" i="25" s="1"/>
  <c r="AF92" i="25" s="1"/>
  <c r="AF93" i="25" s="1"/>
  <c r="AF94" i="25" s="1"/>
  <c r="AF95" i="25" s="1"/>
  <c r="AF96" i="25" s="1"/>
  <c r="AF97" i="25" s="1"/>
  <c r="AF98" i="25" s="1"/>
  <c r="AF99" i="25" s="1"/>
  <c r="AF100" i="25" s="1"/>
  <c r="AF101" i="25" s="1"/>
  <c r="AF102" i="25" s="1"/>
  <c r="AF103" i="25" s="1"/>
  <c r="AF104" i="25" s="1"/>
  <c r="AF105" i="25" s="1"/>
  <c r="AF106" i="25" s="1"/>
  <c r="AF107" i="25" s="1"/>
  <c r="AF108" i="25" s="1"/>
  <c r="AF109" i="25" s="1"/>
  <c r="AF110" i="25" s="1"/>
  <c r="AF111" i="25" s="1"/>
  <c r="AF112" i="25" s="1"/>
  <c r="AF113" i="25" s="1"/>
  <c r="AF114" i="25" s="1"/>
  <c r="AF115" i="25" s="1"/>
  <c r="AF116" i="25" s="1"/>
  <c r="AF117" i="25" s="1"/>
  <c r="AF118" i="25" s="1"/>
  <c r="AF119" i="25" s="1"/>
  <c r="AF120" i="25" s="1"/>
  <c r="AF121" i="25" s="1"/>
  <c r="AF122" i="25" s="1"/>
  <c r="AF123" i="25" s="1"/>
  <c r="AF124" i="25" s="1"/>
  <c r="AF125" i="25" s="1"/>
  <c r="AF126" i="25" s="1"/>
  <c r="AF127" i="25" s="1"/>
  <c r="AF128" i="25" s="1"/>
  <c r="AF129" i="25" s="1"/>
  <c r="AF130" i="25" s="1"/>
  <c r="AF131" i="25" s="1"/>
  <c r="AF132" i="25" s="1"/>
  <c r="AF133" i="25" s="1"/>
  <c r="AF134" i="25" s="1"/>
  <c r="AF135" i="25" s="1"/>
  <c r="AF136" i="25" s="1"/>
  <c r="AF137" i="25" s="1"/>
  <c r="AF138" i="25" s="1"/>
  <c r="AF139" i="25" s="1"/>
  <c r="AF140" i="25" s="1"/>
  <c r="AF141" i="25" s="1"/>
  <c r="AF142" i="25" s="1"/>
  <c r="AF143" i="25" s="1"/>
  <c r="AF144" i="25" s="1"/>
  <c r="AF145" i="25" s="1"/>
  <c r="AF146" i="25" s="1"/>
  <c r="AF147" i="25" s="1"/>
  <c r="AF148" i="25" s="1"/>
  <c r="AF149" i="25" s="1"/>
  <c r="AF150" i="25" s="1"/>
  <c r="AF151" i="25" s="1"/>
  <c r="AF152" i="25" s="1"/>
  <c r="AF153" i="25" s="1"/>
  <c r="AF154" i="25" s="1"/>
  <c r="AF155" i="25" s="1"/>
  <c r="AF156" i="25" s="1"/>
  <c r="AF157" i="25" s="1"/>
  <c r="AF158" i="25" s="1"/>
  <c r="AF159" i="25" s="1"/>
  <c r="AF160" i="25" s="1"/>
  <c r="AF161" i="25" s="1"/>
  <c r="AF162" i="25" s="1"/>
  <c r="AF163" i="25" s="1"/>
  <c r="AF164" i="25" s="1"/>
  <c r="AF165" i="25" s="1"/>
  <c r="AF166" i="25" s="1"/>
  <c r="AF167" i="25" s="1"/>
  <c r="AF168" i="25" s="1"/>
  <c r="AF169" i="25" s="1"/>
  <c r="AF170" i="25" s="1"/>
  <c r="AF171" i="25" s="1"/>
  <c r="AF172" i="25" s="1"/>
  <c r="AF173" i="25" s="1"/>
  <c r="AF174" i="25" s="1"/>
  <c r="AF175" i="25" s="1"/>
  <c r="AF176" i="25" s="1"/>
  <c r="AF177" i="25" s="1"/>
  <c r="AF178" i="25" s="1"/>
  <c r="AF179" i="25" s="1"/>
  <c r="AF180" i="25" s="1"/>
  <c r="AF181" i="25" s="1"/>
  <c r="AF182" i="25" s="1"/>
  <c r="AF183" i="25" s="1"/>
  <c r="AF184" i="25" s="1"/>
  <c r="AF185" i="25" s="1"/>
  <c r="AF186" i="25" s="1"/>
  <c r="AF187" i="25" s="1"/>
  <c r="AF188" i="25" s="1"/>
  <c r="AF189" i="25" s="1"/>
  <c r="AF190" i="25" s="1"/>
  <c r="AF191" i="25" s="1"/>
  <c r="AF192" i="25" s="1"/>
  <c r="AF193" i="25" s="1"/>
  <c r="AF194" i="25" s="1"/>
  <c r="AF195" i="25" s="1"/>
  <c r="AF196" i="25" s="1"/>
  <c r="AF197" i="25" s="1"/>
  <c r="AF198" i="25" s="1"/>
  <c r="AF199" i="25" s="1"/>
  <c r="AF200" i="25" s="1"/>
  <c r="AF201" i="25" s="1"/>
  <c r="AF202" i="25" s="1"/>
  <c r="AF203" i="25" s="1"/>
  <c r="AF204" i="25" s="1"/>
  <c r="AF205" i="25" s="1"/>
  <c r="AF206" i="25" s="1"/>
  <c r="AF207" i="25" s="1"/>
  <c r="AF208" i="25" s="1"/>
  <c r="AF209" i="25" s="1"/>
  <c r="AF210" i="25" s="1"/>
  <c r="AF211" i="25" s="1"/>
  <c r="AF212" i="25" s="1"/>
  <c r="AF213" i="25" s="1"/>
  <c r="AF214" i="25" s="1"/>
  <c r="AF215" i="25" s="1"/>
  <c r="K221" i="25" s="1"/>
  <c r="J221" i="25"/>
  <c r="HB34" i="34"/>
  <c r="HA35" i="34"/>
  <c r="BS32" i="34"/>
  <c r="BT31" i="34"/>
  <c r="AR28" i="34"/>
  <c r="AQ29" i="34"/>
  <c r="GY48" i="34"/>
  <c r="GZ47" i="34"/>
  <c r="FT35" i="34"/>
  <c r="FS36" i="34"/>
  <c r="BC50" i="34"/>
  <c r="BD49" i="34"/>
  <c r="GR40" i="34"/>
  <c r="GQ41" i="34"/>
  <c r="FF28" i="34"/>
  <c r="FE29" i="34"/>
  <c r="FV30" i="34"/>
  <c r="FU31" i="34"/>
  <c r="AJ30" i="34"/>
  <c r="AI31" i="34"/>
  <c r="GX29" i="34"/>
  <c r="GW30" i="34"/>
  <c r="AK36" i="34"/>
  <c r="AL35" i="34"/>
  <c r="DB31" i="34"/>
  <c r="DA32" i="34"/>
  <c r="GJ40" i="34"/>
  <c r="GI41" i="34"/>
  <c r="DH28" i="34"/>
  <c r="DG29" i="34"/>
  <c r="L219" i="24"/>
  <c r="J4" i="25"/>
  <c r="EI34" i="34"/>
  <c r="EJ33" i="34"/>
  <c r="DX32" i="34"/>
  <c r="DW33" i="34"/>
  <c r="FM40" i="34"/>
  <c r="FN39" i="34"/>
  <c r="BG31" i="34"/>
  <c r="BH30" i="34"/>
  <c r="AG28" i="34"/>
  <c r="AH27" i="34"/>
  <c r="FA32" i="34"/>
  <c r="FB31" i="34"/>
  <c r="AD28" i="34"/>
  <c r="AC29" i="34"/>
  <c r="FP32" i="34"/>
  <c r="FO33" i="34"/>
  <c r="AC30" i="34" l="1"/>
  <c r="AD29" i="34"/>
  <c r="FC32" i="34"/>
  <c r="FD31" i="34"/>
  <c r="DO31" i="34"/>
  <c r="DP30" i="34"/>
  <c r="EL32" i="34"/>
  <c r="EK33" i="34"/>
  <c r="BY30" i="34"/>
  <c r="BZ29" i="34"/>
  <c r="J219" i="25"/>
  <c r="C5" i="11"/>
  <c r="BL29" i="34"/>
  <c r="BK30" i="34"/>
  <c r="GY49" i="34"/>
  <c r="GZ48" i="34"/>
  <c r="GL32" i="34"/>
  <c r="GK33" i="34"/>
  <c r="CK32" i="34"/>
  <c r="CL31" i="34"/>
  <c r="FR31" i="34"/>
  <c r="FQ32" i="34"/>
  <c r="DY32" i="34"/>
  <c r="DZ31" i="34"/>
  <c r="BC51" i="34"/>
  <c r="BD50" i="34"/>
  <c r="CN35" i="34"/>
  <c r="CM36" i="34"/>
  <c r="FB32" i="34"/>
  <c r="FA33" i="34"/>
  <c r="DH29" i="34"/>
  <c r="DG30" i="34"/>
  <c r="FV31" i="34"/>
  <c r="FU32" i="34"/>
  <c r="AR29" i="34"/>
  <c r="AQ30" i="34"/>
  <c r="AX41" i="34"/>
  <c r="AW42" i="34"/>
  <c r="EY34" i="34"/>
  <c r="EZ33" i="34"/>
  <c r="AF42" i="34"/>
  <c r="AE43" i="34"/>
  <c r="EA32" i="34"/>
  <c r="EB31" i="34"/>
  <c r="DM32" i="34"/>
  <c r="DN31" i="34"/>
  <c r="FZ31" i="34"/>
  <c r="FY32" i="34"/>
  <c r="CW34" i="34"/>
  <c r="CX33" i="34"/>
  <c r="L221" i="25"/>
  <c r="J6" i="26"/>
  <c r="W15" i="34"/>
  <c r="Q18" i="35"/>
  <c r="GW31" i="34"/>
  <c r="GX30" i="34"/>
  <c r="GD31" i="34"/>
  <c r="GC32" i="34"/>
  <c r="EG32" i="34"/>
  <c r="EH31" i="34"/>
  <c r="BJ37" i="34"/>
  <c r="BI38" i="34"/>
  <c r="L225" i="25"/>
  <c r="J10" i="26"/>
  <c r="HE39" i="34"/>
  <c r="HF38" i="34"/>
  <c r="CU31" i="34"/>
  <c r="CV30" i="34"/>
  <c r="CB41" i="34"/>
  <c r="CA42" i="34"/>
  <c r="FH29" i="34"/>
  <c r="FG30" i="34"/>
  <c r="CD32" i="34"/>
  <c r="CC33" i="34"/>
  <c r="GJ41" i="34"/>
  <c r="GI42" i="34"/>
  <c r="FE30" i="34"/>
  <c r="FF29" i="34"/>
  <c r="DC32" i="34"/>
  <c r="DD31" i="34"/>
  <c r="GE32" i="34"/>
  <c r="GF31" i="34"/>
  <c r="AU31" i="34"/>
  <c r="AV30" i="34"/>
  <c r="GH29" i="34"/>
  <c r="GG30" i="34"/>
  <c r="FK32" i="34"/>
  <c r="FL31" i="34"/>
  <c r="EX28" i="34"/>
  <c r="EW29" i="34"/>
  <c r="EP42" i="34"/>
  <c r="EO43" i="34"/>
  <c r="FS37" i="34"/>
  <c r="FT36" i="34"/>
  <c r="EJ34" i="34"/>
  <c r="EI35" i="34"/>
  <c r="BV32" i="34"/>
  <c r="BU33" i="34"/>
  <c r="EE45" i="34"/>
  <c r="EF44" i="34"/>
  <c r="AI32" i="34"/>
  <c r="AJ31" i="34"/>
  <c r="DK32" i="34"/>
  <c r="DL31" i="34"/>
  <c r="CQ30" i="34"/>
  <c r="CR29" i="34"/>
  <c r="AP42" i="34"/>
  <c r="AO43" i="34"/>
  <c r="BG32" i="34"/>
  <c r="BH31" i="34"/>
  <c r="BT32" i="34"/>
  <c r="BS33" i="34"/>
  <c r="EV32" i="34"/>
  <c r="EU33" i="34"/>
  <c r="AY35" i="34"/>
  <c r="AZ34" i="34"/>
  <c r="BN38" i="34"/>
  <c r="BM39" i="34"/>
  <c r="HC49" i="34"/>
  <c r="HD48" i="34"/>
  <c r="CJ35" i="34"/>
  <c r="CI36" i="34"/>
  <c r="BR31" i="34"/>
  <c r="BQ32" i="34"/>
  <c r="HJ38" i="34"/>
  <c r="HI39" i="34"/>
  <c r="FW34" i="34"/>
  <c r="FX33" i="34"/>
  <c r="CP31" i="34"/>
  <c r="CO32" i="34"/>
  <c r="C9" i="12"/>
  <c r="AK14" i="26" s="1"/>
  <c r="AJ16" i="26" s="1"/>
  <c r="AJ17" i="26" s="1"/>
  <c r="AJ18" i="26" s="1"/>
  <c r="AJ19" i="26" s="1"/>
  <c r="AJ20" i="26" s="1"/>
  <c r="AJ21" i="26" s="1"/>
  <c r="AJ22" i="26" s="1"/>
  <c r="AJ23" i="26" s="1"/>
  <c r="AJ24" i="26" s="1"/>
  <c r="AJ25" i="26" s="1"/>
  <c r="AJ26" i="26" s="1"/>
  <c r="AJ27" i="26" s="1"/>
  <c r="AJ28" i="26" s="1"/>
  <c r="AJ29" i="26" s="1"/>
  <c r="AJ30" i="26" s="1"/>
  <c r="AJ31" i="26" s="1"/>
  <c r="AJ32" i="26" s="1"/>
  <c r="AJ33" i="26" s="1"/>
  <c r="AJ34" i="26" s="1"/>
  <c r="AJ35" i="26" s="1"/>
  <c r="AJ36" i="26" s="1"/>
  <c r="AJ37" i="26" s="1"/>
  <c r="AJ38" i="26" s="1"/>
  <c r="AJ39" i="26" s="1"/>
  <c r="AJ40" i="26" s="1"/>
  <c r="AJ41" i="26" s="1"/>
  <c r="AJ42" i="26" s="1"/>
  <c r="AJ43" i="26" s="1"/>
  <c r="AJ44" i="26" s="1"/>
  <c r="AJ45" i="26" s="1"/>
  <c r="AJ46" i="26" s="1"/>
  <c r="AJ47" i="26" s="1"/>
  <c r="AJ48" i="26" s="1"/>
  <c r="AJ49" i="26" s="1"/>
  <c r="AJ50" i="26" s="1"/>
  <c r="AJ51" i="26" s="1"/>
  <c r="AJ52" i="26" s="1"/>
  <c r="AJ53" i="26" s="1"/>
  <c r="AJ54" i="26" s="1"/>
  <c r="AJ55" i="26" s="1"/>
  <c r="AJ56" i="26" s="1"/>
  <c r="AJ57" i="26" s="1"/>
  <c r="AJ58" i="26" s="1"/>
  <c r="AJ59" i="26" s="1"/>
  <c r="AJ60" i="26" s="1"/>
  <c r="AJ61" i="26" s="1"/>
  <c r="AJ62" i="26" s="1"/>
  <c r="AJ63" i="26" s="1"/>
  <c r="AJ64" i="26" s="1"/>
  <c r="AJ65" i="26" s="1"/>
  <c r="AJ66" i="26" s="1"/>
  <c r="AJ67" i="26" s="1"/>
  <c r="AJ68" i="26" s="1"/>
  <c r="AJ69" i="26" s="1"/>
  <c r="AJ70" i="26" s="1"/>
  <c r="AJ71" i="26" s="1"/>
  <c r="AJ72" i="26" s="1"/>
  <c r="AJ73" i="26" s="1"/>
  <c r="AJ74" i="26" s="1"/>
  <c r="AJ75" i="26" s="1"/>
  <c r="AJ76" i="26" s="1"/>
  <c r="AJ77" i="26" s="1"/>
  <c r="AJ78" i="26" s="1"/>
  <c r="AJ79" i="26" s="1"/>
  <c r="AJ80" i="26" s="1"/>
  <c r="AJ81" i="26" s="1"/>
  <c r="AJ82" i="26" s="1"/>
  <c r="AJ83" i="26" s="1"/>
  <c r="AJ84" i="26" s="1"/>
  <c r="AJ85" i="26" s="1"/>
  <c r="AJ86" i="26" s="1"/>
  <c r="AJ87" i="26" s="1"/>
  <c r="AJ88" i="26" s="1"/>
  <c r="AJ89" i="26" s="1"/>
  <c r="AJ90" i="26" s="1"/>
  <c r="AJ91" i="26" s="1"/>
  <c r="AJ92" i="26" s="1"/>
  <c r="AJ93" i="26" s="1"/>
  <c r="AJ94" i="26" s="1"/>
  <c r="AJ95" i="26" s="1"/>
  <c r="AJ96" i="26" s="1"/>
  <c r="AJ97" i="26" s="1"/>
  <c r="AJ98" i="26" s="1"/>
  <c r="AJ99" i="26" s="1"/>
  <c r="AJ100" i="26" s="1"/>
  <c r="AJ101" i="26" s="1"/>
  <c r="AJ102" i="26" s="1"/>
  <c r="AJ103" i="26" s="1"/>
  <c r="AJ104" i="26" s="1"/>
  <c r="AJ105" i="26" s="1"/>
  <c r="AJ106" i="26" s="1"/>
  <c r="AJ107" i="26" s="1"/>
  <c r="AJ108" i="26" s="1"/>
  <c r="AJ109" i="26" s="1"/>
  <c r="AJ110" i="26" s="1"/>
  <c r="AJ111" i="26" s="1"/>
  <c r="AJ112" i="26" s="1"/>
  <c r="AJ113" i="26" s="1"/>
  <c r="AJ114" i="26" s="1"/>
  <c r="AJ115" i="26" s="1"/>
  <c r="AJ116" i="26" s="1"/>
  <c r="AJ117" i="26" s="1"/>
  <c r="AJ118" i="26" s="1"/>
  <c r="AJ119" i="26" s="1"/>
  <c r="AJ120" i="26" s="1"/>
  <c r="AJ121" i="26" s="1"/>
  <c r="AJ122" i="26" s="1"/>
  <c r="AJ123" i="26" s="1"/>
  <c r="AJ124" i="26" s="1"/>
  <c r="AJ125" i="26" s="1"/>
  <c r="AJ126" i="26" s="1"/>
  <c r="AJ127" i="26" s="1"/>
  <c r="AJ128" i="26" s="1"/>
  <c r="AJ129" i="26" s="1"/>
  <c r="AJ130" i="26" s="1"/>
  <c r="AJ131" i="26" s="1"/>
  <c r="AJ132" i="26" s="1"/>
  <c r="AJ133" i="26" s="1"/>
  <c r="AJ134" i="26" s="1"/>
  <c r="AJ135" i="26" s="1"/>
  <c r="AJ136" i="26" s="1"/>
  <c r="AJ137" i="26" s="1"/>
  <c r="AJ138" i="26" s="1"/>
  <c r="AJ139" i="26" s="1"/>
  <c r="AJ140" i="26" s="1"/>
  <c r="AJ141" i="26" s="1"/>
  <c r="AJ142" i="26" s="1"/>
  <c r="AJ143" i="26" s="1"/>
  <c r="AJ144" i="26" s="1"/>
  <c r="AJ145" i="26" s="1"/>
  <c r="AJ146" i="26" s="1"/>
  <c r="AJ147" i="26" s="1"/>
  <c r="AJ148" i="26" s="1"/>
  <c r="AJ149" i="26" s="1"/>
  <c r="AJ150" i="26" s="1"/>
  <c r="AJ151" i="26" s="1"/>
  <c r="AJ152" i="26" s="1"/>
  <c r="AJ153" i="26" s="1"/>
  <c r="AJ154" i="26" s="1"/>
  <c r="AJ155" i="26" s="1"/>
  <c r="AJ156" i="26" s="1"/>
  <c r="AJ157" i="26" s="1"/>
  <c r="AJ158" i="26" s="1"/>
  <c r="AJ159" i="26" s="1"/>
  <c r="AJ160" i="26" s="1"/>
  <c r="AJ161" i="26" s="1"/>
  <c r="AJ162" i="26" s="1"/>
  <c r="AJ163" i="26" s="1"/>
  <c r="AJ164" i="26" s="1"/>
  <c r="AJ165" i="26" s="1"/>
  <c r="AJ166" i="26" s="1"/>
  <c r="AJ167" i="26" s="1"/>
  <c r="AJ168" i="26" s="1"/>
  <c r="AJ169" i="26" s="1"/>
  <c r="AJ170" i="26" s="1"/>
  <c r="AJ171" i="26" s="1"/>
  <c r="AJ172" i="26" s="1"/>
  <c r="AJ173" i="26" s="1"/>
  <c r="AJ174" i="26" s="1"/>
  <c r="AJ175" i="26" s="1"/>
  <c r="AJ176" i="26" s="1"/>
  <c r="AJ177" i="26" s="1"/>
  <c r="AJ178" i="26" s="1"/>
  <c r="AJ179" i="26" s="1"/>
  <c r="AJ180" i="26" s="1"/>
  <c r="AJ181" i="26" s="1"/>
  <c r="AJ182" i="26" s="1"/>
  <c r="AJ183" i="26" s="1"/>
  <c r="AJ184" i="26" s="1"/>
  <c r="AJ185" i="26" s="1"/>
  <c r="AJ186" i="26" s="1"/>
  <c r="AJ187" i="26" s="1"/>
  <c r="AJ188" i="26" s="1"/>
  <c r="AJ189" i="26" s="1"/>
  <c r="AJ190" i="26" s="1"/>
  <c r="AJ191" i="26" s="1"/>
  <c r="AJ192" i="26" s="1"/>
  <c r="AJ193" i="26" s="1"/>
  <c r="AJ194" i="26" s="1"/>
  <c r="AJ195" i="26" s="1"/>
  <c r="AJ196" i="26" s="1"/>
  <c r="AJ197" i="26" s="1"/>
  <c r="AJ198" i="26" s="1"/>
  <c r="AJ199" i="26" s="1"/>
  <c r="AJ200" i="26" s="1"/>
  <c r="AJ201" i="26" s="1"/>
  <c r="AJ202" i="26" s="1"/>
  <c r="AJ203" i="26" s="1"/>
  <c r="AJ204" i="26" s="1"/>
  <c r="AJ205" i="26" s="1"/>
  <c r="AJ206" i="26" s="1"/>
  <c r="AJ207" i="26" s="1"/>
  <c r="AJ208" i="26" s="1"/>
  <c r="AJ209" i="26" s="1"/>
  <c r="AJ210" i="26" s="1"/>
  <c r="AJ211" i="26" s="1"/>
  <c r="AJ212" i="26" s="1"/>
  <c r="AJ213" i="26" s="1"/>
  <c r="AJ214" i="26" s="1"/>
  <c r="AJ215" i="26" s="1"/>
  <c r="K223" i="26" s="1"/>
  <c r="J223" i="26"/>
  <c r="AH28" i="34"/>
  <c r="AG29" i="34"/>
  <c r="DE32" i="34"/>
  <c r="DF31" i="34"/>
  <c r="DB32" i="34"/>
  <c r="DA33" i="34"/>
  <c r="HB35" i="34"/>
  <c r="HA36" i="34"/>
  <c r="CG34" i="34"/>
  <c r="CH33" i="34"/>
  <c r="BW32" i="34"/>
  <c r="BX31" i="34"/>
  <c r="DV33" i="34"/>
  <c r="DU34" i="34"/>
  <c r="BB36" i="34"/>
  <c r="BA37" i="34"/>
  <c r="AE14" i="24"/>
  <c r="AD16" i="24" s="1"/>
  <c r="AD17" i="24" s="1"/>
  <c r="AD18" i="24" s="1"/>
  <c r="AD19" i="24" s="1"/>
  <c r="AD20" i="24" s="1"/>
  <c r="AD21" i="24" s="1"/>
  <c r="AD22" i="24" s="1"/>
  <c r="AD23" i="24" s="1"/>
  <c r="AD24" i="24" s="1"/>
  <c r="AD25" i="24" s="1"/>
  <c r="AD26" i="24" s="1"/>
  <c r="AD27" i="24" s="1"/>
  <c r="AD28" i="24" s="1"/>
  <c r="AD29" i="24" s="1"/>
  <c r="AD30" i="24" s="1"/>
  <c r="AD31" i="24" s="1"/>
  <c r="AD32" i="24" s="1"/>
  <c r="AD33" i="24" s="1"/>
  <c r="AD34" i="24" s="1"/>
  <c r="AD35" i="24" s="1"/>
  <c r="AD36" i="24" s="1"/>
  <c r="AD37" i="24" s="1"/>
  <c r="AD38" i="24" s="1"/>
  <c r="AD39" i="24" s="1"/>
  <c r="AD40" i="24" s="1"/>
  <c r="AD41" i="24" s="1"/>
  <c r="AD42" i="24" s="1"/>
  <c r="AD43" i="24" s="1"/>
  <c r="AD44" i="24" s="1"/>
  <c r="AD45" i="24" s="1"/>
  <c r="AD46" i="24" s="1"/>
  <c r="AD47" i="24" s="1"/>
  <c r="AD48" i="24" s="1"/>
  <c r="AD49" i="24" s="1"/>
  <c r="AD50" i="24" s="1"/>
  <c r="AD51" i="24" s="1"/>
  <c r="AD52" i="24" s="1"/>
  <c r="AD53" i="24" s="1"/>
  <c r="AD54" i="24" s="1"/>
  <c r="AD55" i="24" s="1"/>
  <c r="AD56" i="24" s="1"/>
  <c r="AD57" i="24" s="1"/>
  <c r="AD58" i="24" s="1"/>
  <c r="AD59" i="24" s="1"/>
  <c r="AD60" i="24" s="1"/>
  <c r="AD61" i="24" s="1"/>
  <c r="AD62" i="24" s="1"/>
  <c r="AD63" i="24" s="1"/>
  <c r="AD64" i="24" s="1"/>
  <c r="AD65" i="24" s="1"/>
  <c r="AD66" i="24" s="1"/>
  <c r="AD67" i="24" s="1"/>
  <c r="AD68" i="24" s="1"/>
  <c r="AD69" i="24" s="1"/>
  <c r="AD70" i="24" s="1"/>
  <c r="AD71" i="24" s="1"/>
  <c r="AD72" i="24" s="1"/>
  <c r="AD73" i="24" s="1"/>
  <c r="AD74" i="24" s="1"/>
  <c r="AD75" i="24" s="1"/>
  <c r="AD76" i="24" s="1"/>
  <c r="AD77" i="24" s="1"/>
  <c r="AD78" i="24" s="1"/>
  <c r="AD79" i="24" s="1"/>
  <c r="AD80" i="24" s="1"/>
  <c r="AD81" i="24" s="1"/>
  <c r="AD82" i="24" s="1"/>
  <c r="AD83" i="24" s="1"/>
  <c r="AD84" i="24" s="1"/>
  <c r="AD85" i="24" s="1"/>
  <c r="AD86" i="24" s="1"/>
  <c r="AD87" i="24" s="1"/>
  <c r="AD88" i="24" s="1"/>
  <c r="AD89" i="24" s="1"/>
  <c r="AD90" i="24" s="1"/>
  <c r="AD91" i="24" s="1"/>
  <c r="AD92" i="24" s="1"/>
  <c r="AD93" i="24" s="1"/>
  <c r="AD94" i="24" s="1"/>
  <c r="AD95" i="24" s="1"/>
  <c r="AD96" i="24" s="1"/>
  <c r="AD97" i="24" s="1"/>
  <c r="AD98" i="24" s="1"/>
  <c r="AD99" i="24" s="1"/>
  <c r="AD100" i="24" s="1"/>
  <c r="AD101" i="24" s="1"/>
  <c r="AD102" i="24" s="1"/>
  <c r="AD103" i="24" s="1"/>
  <c r="AD104" i="24" s="1"/>
  <c r="AD105" i="24" s="1"/>
  <c r="AD106" i="24" s="1"/>
  <c r="AD107" i="24" s="1"/>
  <c r="AD108" i="24" s="1"/>
  <c r="AD109" i="24" s="1"/>
  <c r="AD110" i="24" s="1"/>
  <c r="AD111" i="24" s="1"/>
  <c r="AD112" i="24" s="1"/>
  <c r="AD113" i="24" s="1"/>
  <c r="AD114" i="24" s="1"/>
  <c r="AD115" i="24" s="1"/>
  <c r="AD116" i="24" s="1"/>
  <c r="AD117" i="24" s="1"/>
  <c r="AD118" i="24" s="1"/>
  <c r="AD119" i="24" s="1"/>
  <c r="AD120" i="24" s="1"/>
  <c r="AD121" i="24" s="1"/>
  <c r="AD122" i="24" s="1"/>
  <c r="AD123" i="24" s="1"/>
  <c r="AD124" i="24" s="1"/>
  <c r="AD125" i="24" s="1"/>
  <c r="AD126" i="24" s="1"/>
  <c r="AD127" i="24" s="1"/>
  <c r="AD128" i="24" s="1"/>
  <c r="AD129" i="24" s="1"/>
  <c r="AD130" i="24" s="1"/>
  <c r="AD131" i="24" s="1"/>
  <c r="AD132" i="24" s="1"/>
  <c r="AD133" i="24" s="1"/>
  <c r="AD134" i="24" s="1"/>
  <c r="AD135" i="24" s="1"/>
  <c r="AD136" i="24" s="1"/>
  <c r="AD137" i="24" s="1"/>
  <c r="AD138" i="24" s="1"/>
  <c r="AD139" i="24" s="1"/>
  <c r="AD140" i="24" s="1"/>
  <c r="AD141" i="24" s="1"/>
  <c r="AD142" i="24" s="1"/>
  <c r="AD143" i="24" s="1"/>
  <c r="AD144" i="24" s="1"/>
  <c r="AD145" i="24" s="1"/>
  <c r="AD146" i="24" s="1"/>
  <c r="AD147" i="24" s="1"/>
  <c r="AD148" i="24" s="1"/>
  <c r="AD149" i="24" s="1"/>
  <c r="AD150" i="24" s="1"/>
  <c r="AD151" i="24" s="1"/>
  <c r="AD152" i="24" s="1"/>
  <c r="AD153" i="24" s="1"/>
  <c r="AD154" i="24" s="1"/>
  <c r="AD155" i="24" s="1"/>
  <c r="AD156" i="24" s="1"/>
  <c r="AD157" i="24" s="1"/>
  <c r="AD158" i="24" s="1"/>
  <c r="AD159" i="24" s="1"/>
  <c r="AD160" i="24" s="1"/>
  <c r="AD161" i="24" s="1"/>
  <c r="AD162" i="24" s="1"/>
  <c r="AD163" i="24" s="1"/>
  <c r="AD164" i="24" s="1"/>
  <c r="AD165" i="24" s="1"/>
  <c r="AD166" i="24" s="1"/>
  <c r="AD167" i="24" s="1"/>
  <c r="AD168" i="24" s="1"/>
  <c r="AD169" i="24" s="1"/>
  <c r="AD170" i="24" s="1"/>
  <c r="AD171" i="24" s="1"/>
  <c r="AD172" i="24" s="1"/>
  <c r="AD173" i="24" s="1"/>
  <c r="AD174" i="24" s="1"/>
  <c r="AD175" i="24" s="1"/>
  <c r="AD176" i="24" s="1"/>
  <c r="AD177" i="24" s="1"/>
  <c r="AD178" i="24" s="1"/>
  <c r="AD179" i="24" s="1"/>
  <c r="AD180" i="24" s="1"/>
  <c r="AD181" i="24" s="1"/>
  <c r="AD182" i="24" s="1"/>
  <c r="AD183" i="24" s="1"/>
  <c r="AD184" i="24" s="1"/>
  <c r="AD185" i="24" s="1"/>
  <c r="AD186" i="24" s="1"/>
  <c r="AD187" i="24" s="1"/>
  <c r="AD188" i="24" s="1"/>
  <c r="AD189" i="24" s="1"/>
  <c r="AD190" i="24" s="1"/>
  <c r="AD191" i="24" s="1"/>
  <c r="AD192" i="24" s="1"/>
  <c r="AD193" i="24" s="1"/>
  <c r="AD194" i="24" s="1"/>
  <c r="AD195" i="24" s="1"/>
  <c r="AD196" i="24" s="1"/>
  <c r="AD197" i="24" s="1"/>
  <c r="AD198" i="24" s="1"/>
  <c r="AD199" i="24" s="1"/>
  <c r="AD200" i="24" s="1"/>
  <c r="AD201" i="24" s="1"/>
  <c r="AD202" i="24" s="1"/>
  <c r="AD203" i="24" s="1"/>
  <c r="AD204" i="24" s="1"/>
  <c r="AD205" i="24" s="1"/>
  <c r="AD206" i="24" s="1"/>
  <c r="AD207" i="24" s="1"/>
  <c r="AD208" i="24" s="1"/>
  <c r="AD209" i="24" s="1"/>
  <c r="AD210" i="24" s="1"/>
  <c r="AD211" i="24" s="1"/>
  <c r="AD212" i="24" s="1"/>
  <c r="AD213" i="24" s="1"/>
  <c r="AD214" i="24" s="1"/>
  <c r="AD215" i="24" s="1"/>
  <c r="K220" i="24" s="1"/>
  <c r="D12" i="10"/>
  <c r="F21" i="10" s="1"/>
  <c r="ET33" i="34"/>
  <c r="ES34" i="34"/>
  <c r="GA31" i="34"/>
  <c r="GB30" i="34"/>
  <c r="Z31" i="34"/>
  <c r="Y32" i="34"/>
  <c r="CZ29" i="34"/>
  <c r="CY30" i="34"/>
  <c r="L224" i="25"/>
  <c r="J9" i="26"/>
  <c r="GO32" i="34"/>
  <c r="GP31" i="34"/>
  <c r="AK37" i="34"/>
  <c r="AL36" i="34"/>
  <c r="AS38" i="34"/>
  <c r="AT37" i="34"/>
  <c r="X28" i="34"/>
  <c r="W29" i="34"/>
  <c r="CF41" i="34"/>
  <c r="CE42" i="34"/>
  <c r="GS45" i="34"/>
  <c r="GT44" i="34"/>
  <c r="AA34" i="34"/>
  <c r="AB33" i="34"/>
  <c r="CT31" i="34"/>
  <c r="CS32" i="34"/>
  <c r="GM46" i="34"/>
  <c r="GN45" i="34"/>
  <c r="GR41" i="34"/>
  <c r="GQ42" i="34"/>
  <c r="FN40" i="34"/>
  <c r="FM41" i="34"/>
  <c r="DS32" i="34"/>
  <c r="DT31" i="34"/>
  <c r="DQ32" i="34"/>
  <c r="DR31" i="34"/>
  <c r="ED32" i="34"/>
  <c r="EC33" i="34"/>
  <c r="E76" i="50"/>
  <c r="I2" i="50"/>
  <c r="F38" i="50"/>
  <c r="I38" i="50" s="1"/>
  <c r="BO29" i="34"/>
  <c r="BP28" i="34"/>
  <c r="FO34" i="34"/>
  <c r="FP33" i="34"/>
  <c r="DW34" i="34"/>
  <c r="DX33" i="34"/>
  <c r="FJ33" i="34"/>
  <c r="FI34" i="34"/>
  <c r="J222" i="26"/>
  <c r="C8" i="12"/>
  <c r="AI14" i="26" s="1"/>
  <c r="AH16" i="26" s="1"/>
  <c r="AH17" i="26" s="1"/>
  <c r="AH18" i="26" s="1"/>
  <c r="AH19" i="26" s="1"/>
  <c r="AH20" i="26" s="1"/>
  <c r="AH21" i="26" s="1"/>
  <c r="AH22" i="26" s="1"/>
  <c r="AH23" i="26" s="1"/>
  <c r="AH24" i="26" s="1"/>
  <c r="AH25" i="26" s="1"/>
  <c r="AH26" i="26" s="1"/>
  <c r="AH27" i="26" s="1"/>
  <c r="AH28" i="26" s="1"/>
  <c r="AH29" i="26" s="1"/>
  <c r="AH30" i="26" s="1"/>
  <c r="AH31" i="26" s="1"/>
  <c r="AH32" i="26" s="1"/>
  <c r="AH33" i="26" s="1"/>
  <c r="AH34" i="26" s="1"/>
  <c r="AH35" i="26" s="1"/>
  <c r="AH36" i="26" s="1"/>
  <c r="AH37" i="26" s="1"/>
  <c r="AH38" i="26" s="1"/>
  <c r="AH39" i="26" s="1"/>
  <c r="AH40" i="26" s="1"/>
  <c r="AH41" i="26" s="1"/>
  <c r="AH42" i="26" s="1"/>
  <c r="AH43" i="26" s="1"/>
  <c r="AH44" i="26" s="1"/>
  <c r="AH45" i="26" s="1"/>
  <c r="AH46" i="26" s="1"/>
  <c r="AH47" i="26" s="1"/>
  <c r="AH48" i="26" s="1"/>
  <c r="AH49" i="26" s="1"/>
  <c r="AH50" i="26" s="1"/>
  <c r="AH51" i="26" s="1"/>
  <c r="AH52" i="26" s="1"/>
  <c r="AH53" i="26" s="1"/>
  <c r="AH54" i="26" s="1"/>
  <c r="AH55" i="26" s="1"/>
  <c r="AH56" i="26" s="1"/>
  <c r="AH57" i="26" s="1"/>
  <c r="AH58" i="26" s="1"/>
  <c r="AH59" i="26" s="1"/>
  <c r="AH60" i="26" s="1"/>
  <c r="AH61" i="26" s="1"/>
  <c r="AH62" i="26" s="1"/>
  <c r="AH63" i="26" s="1"/>
  <c r="AH64" i="26" s="1"/>
  <c r="AH65" i="26" s="1"/>
  <c r="AH66" i="26" s="1"/>
  <c r="AH67" i="26" s="1"/>
  <c r="AH68" i="26" s="1"/>
  <c r="AH69" i="26" s="1"/>
  <c r="AH70" i="26" s="1"/>
  <c r="AH71" i="26" s="1"/>
  <c r="AH72" i="26" s="1"/>
  <c r="AH73" i="26" s="1"/>
  <c r="AH74" i="26" s="1"/>
  <c r="AH75" i="26" s="1"/>
  <c r="AH76" i="26" s="1"/>
  <c r="AH77" i="26" s="1"/>
  <c r="AH78" i="26" s="1"/>
  <c r="AH79" i="26" s="1"/>
  <c r="AH80" i="26" s="1"/>
  <c r="AH81" i="26" s="1"/>
  <c r="AH82" i="26" s="1"/>
  <c r="AH83" i="26" s="1"/>
  <c r="AH84" i="26" s="1"/>
  <c r="AH85" i="26" s="1"/>
  <c r="AH86" i="26" s="1"/>
  <c r="AH87" i="26" s="1"/>
  <c r="AH88" i="26" s="1"/>
  <c r="AH89" i="26" s="1"/>
  <c r="AH90" i="26" s="1"/>
  <c r="AH91" i="26" s="1"/>
  <c r="AH92" i="26" s="1"/>
  <c r="AH93" i="26" s="1"/>
  <c r="AH94" i="26" s="1"/>
  <c r="AH95" i="26" s="1"/>
  <c r="AH96" i="26" s="1"/>
  <c r="AH97" i="26" s="1"/>
  <c r="AH98" i="26" s="1"/>
  <c r="AH99" i="26" s="1"/>
  <c r="AH100" i="26" s="1"/>
  <c r="AH101" i="26" s="1"/>
  <c r="AH102" i="26" s="1"/>
  <c r="AH103" i="26" s="1"/>
  <c r="AH104" i="26" s="1"/>
  <c r="AH105" i="26" s="1"/>
  <c r="AH106" i="26" s="1"/>
  <c r="AH107" i="26" s="1"/>
  <c r="AH108" i="26" s="1"/>
  <c r="AH109" i="26" s="1"/>
  <c r="AH110" i="26" s="1"/>
  <c r="AH111" i="26" s="1"/>
  <c r="AH112" i="26" s="1"/>
  <c r="AH113" i="26" s="1"/>
  <c r="AH114" i="26" s="1"/>
  <c r="AH115" i="26" s="1"/>
  <c r="AH116" i="26" s="1"/>
  <c r="AH117" i="26" s="1"/>
  <c r="AH118" i="26" s="1"/>
  <c r="AH119" i="26" s="1"/>
  <c r="AH120" i="26" s="1"/>
  <c r="AH121" i="26" s="1"/>
  <c r="AH122" i="26" s="1"/>
  <c r="AH123" i="26" s="1"/>
  <c r="AH124" i="26" s="1"/>
  <c r="AH125" i="26" s="1"/>
  <c r="AH126" i="26" s="1"/>
  <c r="AH127" i="26" s="1"/>
  <c r="AH128" i="26" s="1"/>
  <c r="AH129" i="26" s="1"/>
  <c r="AH130" i="26" s="1"/>
  <c r="AH131" i="26" s="1"/>
  <c r="AH132" i="26" s="1"/>
  <c r="AH133" i="26" s="1"/>
  <c r="AH134" i="26" s="1"/>
  <c r="AH135" i="26" s="1"/>
  <c r="AH136" i="26" s="1"/>
  <c r="AH137" i="26" s="1"/>
  <c r="AH138" i="26" s="1"/>
  <c r="AH139" i="26" s="1"/>
  <c r="AH140" i="26" s="1"/>
  <c r="AH141" i="26" s="1"/>
  <c r="AH142" i="26" s="1"/>
  <c r="AH143" i="26" s="1"/>
  <c r="AH144" i="26" s="1"/>
  <c r="AH145" i="26" s="1"/>
  <c r="AH146" i="26" s="1"/>
  <c r="AH147" i="26" s="1"/>
  <c r="AH148" i="26" s="1"/>
  <c r="AH149" i="26" s="1"/>
  <c r="AH150" i="26" s="1"/>
  <c r="AH151" i="26" s="1"/>
  <c r="AH152" i="26" s="1"/>
  <c r="AH153" i="26" s="1"/>
  <c r="AH154" i="26" s="1"/>
  <c r="AH155" i="26" s="1"/>
  <c r="AH156" i="26" s="1"/>
  <c r="AH157" i="26" s="1"/>
  <c r="AH158" i="26" s="1"/>
  <c r="AH159" i="26" s="1"/>
  <c r="AH160" i="26" s="1"/>
  <c r="AH161" i="26" s="1"/>
  <c r="AH162" i="26" s="1"/>
  <c r="AH163" i="26" s="1"/>
  <c r="AH164" i="26" s="1"/>
  <c r="AH165" i="26" s="1"/>
  <c r="AH166" i="26" s="1"/>
  <c r="AH167" i="26" s="1"/>
  <c r="AH168" i="26" s="1"/>
  <c r="AH169" i="26" s="1"/>
  <c r="AH170" i="26" s="1"/>
  <c r="AH171" i="26" s="1"/>
  <c r="AH172" i="26" s="1"/>
  <c r="AH173" i="26" s="1"/>
  <c r="AH174" i="26" s="1"/>
  <c r="AH175" i="26" s="1"/>
  <c r="AH176" i="26" s="1"/>
  <c r="AH177" i="26" s="1"/>
  <c r="AH178" i="26" s="1"/>
  <c r="AH179" i="26" s="1"/>
  <c r="AH180" i="26" s="1"/>
  <c r="AH181" i="26" s="1"/>
  <c r="AH182" i="26" s="1"/>
  <c r="AH183" i="26" s="1"/>
  <c r="AH184" i="26" s="1"/>
  <c r="AH185" i="26" s="1"/>
  <c r="AH186" i="26" s="1"/>
  <c r="AH187" i="26" s="1"/>
  <c r="AH188" i="26" s="1"/>
  <c r="AH189" i="26" s="1"/>
  <c r="AH190" i="26" s="1"/>
  <c r="AH191" i="26" s="1"/>
  <c r="AH192" i="26" s="1"/>
  <c r="AH193" i="26" s="1"/>
  <c r="AH194" i="26" s="1"/>
  <c r="AH195" i="26" s="1"/>
  <c r="AH196" i="26" s="1"/>
  <c r="AH197" i="26" s="1"/>
  <c r="AH198" i="26" s="1"/>
  <c r="AH199" i="26" s="1"/>
  <c r="AH200" i="26" s="1"/>
  <c r="AH201" i="26" s="1"/>
  <c r="AH202" i="26" s="1"/>
  <c r="AH203" i="26" s="1"/>
  <c r="AH204" i="26" s="1"/>
  <c r="AH205" i="26" s="1"/>
  <c r="AH206" i="26" s="1"/>
  <c r="AH207" i="26" s="1"/>
  <c r="AH208" i="26" s="1"/>
  <c r="AH209" i="26" s="1"/>
  <c r="AH210" i="26" s="1"/>
  <c r="AH211" i="26" s="1"/>
  <c r="AH212" i="26" s="1"/>
  <c r="AH213" i="26" s="1"/>
  <c r="AH214" i="26" s="1"/>
  <c r="AH215" i="26" s="1"/>
  <c r="K222" i="26" s="1"/>
  <c r="EQ34" i="34"/>
  <c r="ER33" i="34"/>
  <c r="HH37" i="34"/>
  <c r="HG38" i="34"/>
  <c r="AN43" i="34"/>
  <c r="AM44" i="34"/>
  <c r="D1" i="18"/>
  <c r="I32" i="33"/>
  <c r="V21" i="33" s="1"/>
  <c r="C3" i="67"/>
  <c r="U21" i="33"/>
  <c r="V19" i="20"/>
  <c r="J13" i="30" s="1"/>
  <c r="F30" i="20"/>
  <c r="DI32" i="34"/>
  <c r="DJ31" i="34"/>
  <c r="GU32" i="34"/>
  <c r="GV31" i="34"/>
  <c r="EN32" i="34"/>
  <c r="EM33" i="34"/>
  <c r="BF28" i="34"/>
  <c r="BE29" i="34"/>
  <c r="L222" i="26" l="1"/>
  <c r="J7" i="27"/>
  <c r="GA32" i="34"/>
  <c r="GB31" i="34"/>
  <c r="BZ30" i="34"/>
  <c r="BY31" i="34"/>
  <c r="CS33" i="34"/>
  <c r="CT32" i="34"/>
  <c r="ES35" i="34"/>
  <c r="ET34" i="34"/>
  <c r="AL37" i="34"/>
  <c r="AK38" i="34"/>
  <c r="FW35" i="34"/>
  <c r="FX34" i="34"/>
  <c r="AZ35" i="34"/>
  <c r="AY36" i="34"/>
  <c r="DL32" i="34"/>
  <c r="DK33" i="34"/>
  <c r="DD32" i="34"/>
  <c r="DC33" i="34"/>
  <c r="CU32" i="34"/>
  <c r="CV31" i="34"/>
  <c r="GW32" i="34"/>
  <c r="GX31" i="34"/>
  <c r="EA33" i="34"/>
  <c r="EB32" i="34"/>
  <c r="CL32" i="34"/>
  <c r="CK33" i="34"/>
  <c r="GV32" i="34"/>
  <c r="GU33" i="34"/>
  <c r="GR42" i="34"/>
  <c r="GQ43" i="34"/>
  <c r="Z32" i="34"/>
  <c r="Y33" i="34"/>
  <c r="AP43" i="34"/>
  <c r="AO44" i="34"/>
  <c r="FZ32" i="34"/>
  <c r="FY33" i="34"/>
  <c r="BX32" i="34"/>
  <c r="BW33" i="34"/>
  <c r="AU32" i="34"/>
  <c r="AV31" i="34"/>
  <c r="DJ32" i="34"/>
  <c r="DI33" i="34"/>
  <c r="CP32" i="34"/>
  <c r="CO33" i="34"/>
  <c r="FV32" i="34"/>
  <c r="FU33" i="34"/>
  <c r="GE33" i="34"/>
  <c r="GF32" i="34"/>
  <c r="B73" i="10"/>
  <c r="F73" i="10"/>
  <c r="DB33" i="34"/>
  <c r="DA34" i="34"/>
  <c r="HJ39" i="34"/>
  <c r="HI40" i="34"/>
  <c r="EV33" i="34"/>
  <c r="EU34" i="34"/>
  <c r="EX29" i="34"/>
  <c r="EW30" i="34"/>
  <c r="AE44" i="34"/>
  <c r="AF43" i="34"/>
  <c r="FA34" i="34"/>
  <c r="FB33" i="34"/>
  <c r="GK34" i="34"/>
  <c r="GL33" i="34"/>
  <c r="BO30" i="34"/>
  <c r="BP29" i="34"/>
  <c r="EJ35" i="34"/>
  <c r="EI36" i="34"/>
  <c r="FH30" i="34"/>
  <c r="FG31" i="34"/>
  <c r="AC14" i="25"/>
  <c r="AB16" i="25" s="1"/>
  <c r="AB17" i="25" s="1"/>
  <c r="AB18" i="25" s="1"/>
  <c r="AB19" i="25" s="1"/>
  <c r="AB20" i="25" s="1"/>
  <c r="AB21" i="25" s="1"/>
  <c r="AB22" i="25" s="1"/>
  <c r="AB23" i="25" s="1"/>
  <c r="AB24" i="25" s="1"/>
  <c r="AB25" i="25" s="1"/>
  <c r="AB26" i="25" s="1"/>
  <c r="AB27" i="25" s="1"/>
  <c r="AB28" i="25" s="1"/>
  <c r="AB29" i="25" s="1"/>
  <c r="AB30" i="25" s="1"/>
  <c r="AB31" i="25" s="1"/>
  <c r="AB32" i="25" s="1"/>
  <c r="AB33" i="25" s="1"/>
  <c r="AB34" i="25" s="1"/>
  <c r="AB35" i="25" s="1"/>
  <c r="AB36" i="25" s="1"/>
  <c r="AB37" i="25" s="1"/>
  <c r="AB38" i="25" s="1"/>
  <c r="AB39" i="25" s="1"/>
  <c r="AB40" i="25" s="1"/>
  <c r="AB41" i="25" s="1"/>
  <c r="AB42" i="25" s="1"/>
  <c r="AB43" i="25" s="1"/>
  <c r="AB44" i="25" s="1"/>
  <c r="AB45" i="25" s="1"/>
  <c r="AB46" i="25" s="1"/>
  <c r="AB47" i="25" s="1"/>
  <c r="AB48" i="25" s="1"/>
  <c r="AB49" i="25" s="1"/>
  <c r="AB50" i="25" s="1"/>
  <c r="AB51" i="25" s="1"/>
  <c r="AB52" i="25" s="1"/>
  <c r="AB53" i="25" s="1"/>
  <c r="AB54" i="25" s="1"/>
  <c r="AB55" i="25" s="1"/>
  <c r="AB56" i="25" s="1"/>
  <c r="AB57" i="25" s="1"/>
  <c r="AB58" i="25" s="1"/>
  <c r="AB59" i="25" s="1"/>
  <c r="AB60" i="25" s="1"/>
  <c r="AB61" i="25" s="1"/>
  <c r="AB62" i="25" s="1"/>
  <c r="AB63" i="25" s="1"/>
  <c r="AB64" i="25" s="1"/>
  <c r="AB65" i="25" s="1"/>
  <c r="AB66" i="25" s="1"/>
  <c r="AB67" i="25" s="1"/>
  <c r="AB68" i="25" s="1"/>
  <c r="AB69" i="25" s="1"/>
  <c r="AB70" i="25" s="1"/>
  <c r="AB71" i="25" s="1"/>
  <c r="AB72" i="25" s="1"/>
  <c r="AB73" i="25" s="1"/>
  <c r="AB74" i="25" s="1"/>
  <c r="AB75" i="25" s="1"/>
  <c r="AB76" i="25" s="1"/>
  <c r="AB77" i="25" s="1"/>
  <c r="AB78" i="25" s="1"/>
  <c r="AB79" i="25" s="1"/>
  <c r="AB80" i="25" s="1"/>
  <c r="AB81" i="25" s="1"/>
  <c r="AB82" i="25" s="1"/>
  <c r="AB83" i="25" s="1"/>
  <c r="AB84" i="25" s="1"/>
  <c r="AB85" i="25" s="1"/>
  <c r="AB86" i="25" s="1"/>
  <c r="AB87" i="25" s="1"/>
  <c r="AB88" i="25" s="1"/>
  <c r="AB89" i="25" s="1"/>
  <c r="AB90" i="25" s="1"/>
  <c r="AB91" i="25" s="1"/>
  <c r="AB92" i="25" s="1"/>
  <c r="AB93" i="25" s="1"/>
  <c r="AB94" i="25" s="1"/>
  <c r="AB95" i="25" s="1"/>
  <c r="AB96" i="25" s="1"/>
  <c r="AB97" i="25" s="1"/>
  <c r="AB98" i="25" s="1"/>
  <c r="AB99" i="25" s="1"/>
  <c r="AB100" i="25" s="1"/>
  <c r="AB101" i="25" s="1"/>
  <c r="AB102" i="25" s="1"/>
  <c r="AB103" i="25" s="1"/>
  <c r="AB104" i="25" s="1"/>
  <c r="AB105" i="25" s="1"/>
  <c r="AB106" i="25" s="1"/>
  <c r="AB107" i="25" s="1"/>
  <c r="AB108" i="25" s="1"/>
  <c r="AB109" i="25" s="1"/>
  <c r="AB110" i="25" s="1"/>
  <c r="AB111" i="25" s="1"/>
  <c r="AB112" i="25" s="1"/>
  <c r="AB113" i="25" s="1"/>
  <c r="AB114" i="25" s="1"/>
  <c r="AB115" i="25" s="1"/>
  <c r="AB116" i="25" s="1"/>
  <c r="AB117" i="25" s="1"/>
  <c r="AB118" i="25" s="1"/>
  <c r="AB119" i="25" s="1"/>
  <c r="AB120" i="25" s="1"/>
  <c r="AB121" i="25" s="1"/>
  <c r="AB122" i="25" s="1"/>
  <c r="AB123" i="25" s="1"/>
  <c r="AB124" i="25" s="1"/>
  <c r="AB125" i="25" s="1"/>
  <c r="AB126" i="25" s="1"/>
  <c r="AB127" i="25" s="1"/>
  <c r="AB128" i="25" s="1"/>
  <c r="AB129" i="25" s="1"/>
  <c r="AB130" i="25" s="1"/>
  <c r="AB131" i="25" s="1"/>
  <c r="AB132" i="25" s="1"/>
  <c r="AB133" i="25" s="1"/>
  <c r="AB134" i="25" s="1"/>
  <c r="AB135" i="25" s="1"/>
  <c r="AB136" i="25" s="1"/>
  <c r="AB137" i="25" s="1"/>
  <c r="AB138" i="25" s="1"/>
  <c r="AB139" i="25" s="1"/>
  <c r="AB140" i="25" s="1"/>
  <c r="AB141" i="25" s="1"/>
  <c r="AB142" i="25" s="1"/>
  <c r="AB143" i="25" s="1"/>
  <c r="AB144" i="25" s="1"/>
  <c r="AB145" i="25" s="1"/>
  <c r="AB146" i="25" s="1"/>
  <c r="AB147" i="25" s="1"/>
  <c r="AB148" i="25" s="1"/>
  <c r="AB149" i="25" s="1"/>
  <c r="AB150" i="25" s="1"/>
  <c r="AB151" i="25" s="1"/>
  <c r="AB152" i="25" s="1"/>
  <c r="AB153" i="25" s="1"/>
  <c r="AB154" i="25" s="1"/>
  <c r="AB155" i="25" s="1"/>
  <c r="AB156" i="25" s="1"/>
  <c r="AB157" i="25" s="1"/>
  <c r="AB158" i="25" s="1"/>
  <c r="AB159" i="25" s="1"/>
  <c r="AB160" i="25" s="1"/>
  <c r="AB161" i="25" s="1"/>
  <c r="AB162" i="25" s="1"/>
  <c r="AB163" i="25" s="1"/>
  <c r="AB164" i="25" s="1"/>
  <c r="AB165" i="25" s="1"/>
  <c r="AB166" i="25" s="1"/>
  <c r="AB167" i="25" s="1"/>
  <c r="AB168" i="25" s="1"/>
  <c r="AB169" i="25" s="1"/>
  <c r="AB170" i="25" s="1"/>
  <c r="AB171" i="25" s="1"/>
  <c r="AB172" i="25" s="1"/>
  <c r="AB173" i="25" s="1"/>
  <c r="AB174" i="25" s="1"/>
  <c r="AB175" i="25" s="1"/>
  <c r="AB176" i="25" s="1"/>
  <c r="AB177" i="25" s="1"/>
  <c r="AB178" i="25" s="1"/>
  <c r="AB179" i="25" s="1"/>
  <c r="AB180" i="25" s="1"/>
  <c r="AB181" i="25" s="1"/>
  <c r="AB182" i="25" s="1"/>
  <c r="AB183" i="25" s="1"/>
  <c r="AB184" i="25" s="1"/>
  <c r="AB185" i="25" s="1"/>
  <c r="AB186" i="25" s="1"/>
  <c r="AB187" i="25" s="1"/>
  <c r="AB188" i="25" s="1"/>
  <c r="AB189" i="25" s="1"/>
  <c r="AB190" i="25" s="1"/>
  <c r="AB191" i="25" s="1"/>
  <c r="AB192" i="25" s="1"/>
  <c r="AB193" i="25" s="1"/>
  <c r="AB194" i="25" s="1"/>
  <c r="AB195" i="25" s="1"/>
  <c r="AB196" i="25" s="1"/>
  <c r="AB197" i="25" s="1"/>
  <c r="AB198" i="25" s="1"/>
  <c r="AB199" i="25" s="1"/>
  <c r="AB200" i="25" s="1"/>
  <c r="AB201" i="25" s="1"/>
  <c r="AB202" i="25" s="1"/>
  <c r="AB203" i="25" s="1"/>
  <c r="AB204" i="25" s="1"/>
  <c r="AB205" i="25" s="1"/>
  <c r="AB206" i="25" s="1"/>
  <c r="AB207" i="25" s="1"/>
  <c r="AB208" i="25" s="1"/>
  <c r="AB209" i="25" s="1"/>
  <c r="AB210" i="25" s="1"/>
  <c r="AB211" i="25" s="1"/>
  <c r="AB212" i="25" s="1"/>
  <c r="AB213" i="25" s="1"/>
  <c r="AB214" i="25" s="1"/>
  <c r="AB215" i="25" s="1"/>
  <c r="K219" i="25" s="1"/>
  <c r="HC50" i="34"/>
  <c r="HD49" i="34"/>
  <c r="J5" i="25"/>
  <c r="L220" i="24"/>
  <c r="AI33" i="34"/>
  <c r="AJ32" i="34"/>
  <c r="FE31" i="34"/>
  <c r="FF30" i="34"/>
  <c r="HF39" i="34"/>
  <c r="HE40" i="34"/>
  <c r="DO32" i="34"/>
  <c r="DP31" i="34"/>
  <c r="AQ31" i="34"/>
  <c r="AR30" i="34"/>
  <c r="DZ32" i="34"/>
  <c r="DY33" i="34"/>
  <c r="ER34" i="34"/>
  <c r="EQ35" i="34"/>
  <c r="CB42" i="34"/>
  <c r="CA43" i="34"/>
  <c r="F2" i="51"/>
  <c r="H30" i="20"/>
  <c r="U20" i="20"/>
  <c r="I13"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AT38" i="34"/>
  <c r="AS39" i="34"/>
  <c r="FT37" i="34"/>
  <c r="FS38" i="34"/>
  <c r="DG31" i="34"/>
  <c r="DH30" i="34"/>
  <c r="FJ34" i="34"/>
  <c r="FI35" i="34"/>
  <c r="W16" i="34"/>
  <c r="Q19" i="35"/>
  <c r="J224" i="26"/>
  <c r="C10" i="12"/>
  <c r="AM14" i="26" s="1"/>
  <c r="AL16" i="26" s="1"/>
  <c r="AL17" i="26" s="1"/>
  <c r="AL18" i="26" s="1"/>
  <c r="AL19" i="26" s="1"/>
  <c r="AL20" i="26" s="1"/>
  <c r="AL21" i="26" s="1"/>
  <c r="AL22" i="26" s="1"/>
  <c r="AL23" i="26" s="1"/>
  <c r="AL24" i="26" s="1"/>
  <c r="AL25" i="26" s="1"/>
  <c r="AL26" i="26" s="1"/>
  <c r="AL27" i="26" s="1"/>
  <c r="AL28" i="26" s="1"/>
  <c r="AL29" i="26" s="1"/>
  <c r="AL30" i="26" s="1"/>
  <c r="AL31" i="26" s="1"/>
  <c r="AL32" i="26" s="1"/>
  <c r="AL33" i="26" s="1"/>
  <c r="AL34" i="26" s="1"/>
  <c r="AL35" i="26" s="1"/>
  <c r="AL36" i="26" s="1"/>
  <c r="AL37" i="26" s="1"/>
  <c r="AL38" i="26" s="1"/>
  <c r="AL39" i="26" s="1"/>
  <c r="AL40" i="26" s="1"/>
  <c r="AL41" i="26" s="1"/>
  <c r="AL42" i="26" s="1"/>
  <c r="AL43" i="26" s="1"/>
  <c r="AL44" i="26" s="1"/>
  <c r="AL45" i="26" s="1"/>
  <c r="AL46" i="26" s="1"/>
  <c r="AL47" i="26" s="1"/>
  <c r="AL48" i="26" s="1"/>
  <c r="AL49" i="26" s="1"/>
  <c r="AL50" i="26" s="1"/>
  <c r="AL51" i="26" s="1"/>
  <c r="AL52" i="26" s="1"/>
  <c r="AL53" i="26" s="1"/>
  <c r="AL54" i="26" s="1"/>
  <c r="AL55" i="26" s="1"/>
  <c r="AL56" i="26" s="1"/>
  <c r="AL57" i="26" s="1"/>
  <c r="AL58" i="26" s="1"/>
  <c r="AL59" i="26" s="1"/>
  <c r="AL60" i="26" s="1"/>
  <c r="AL61" i="26" s="1"/>
  <c r="AL62" i="26" s="1"/>
  <c r="AL63" i="26" s="1"/>
  <c r="AL64" i="26" s="1"/>
  <c r="AL65" i="26" s="1"/>
  <c r="AL66" i="26" s="1"/>
  <c r="AL67" i="26" s="1"/>
  <c r="AL68" i="26" s="1"/>
  <c r="AL69" i="26" s="1"/>
  <c r="AL70" i="26" s="1"/>
  <c r="AL71" i="26" s="1"/>
  <c r="AL72" i="26" s="1"/>
  <c r="AL73" i="26" s="1"/>
  <c r="AL74" i="26" s="1"/>
  <c r="AL75" i="26" s="1"/>
  <c r="AL76" i="26" s="1"/>
  <c r="AL77" i="26" s="1"/>
  <c r="AL78" i="26" s="1"/>
  <c r="AL79" i="26" s="1"/>
  <c r="AL80" i="26" s="1"/>
  <c r="AL81" i="26" s="1"/>
  <c r="AL82" i="26" s="1"/>
  <c r="AL83" i="26" s="1"/>
  <c r="AL84" i="26" s="1"/>
  <c r="AL85" i="26" s="1"/>
  <c r="AL86" i="26" s="1"/>
  <c r="AL87" i="26" s="1"/>
  <c r="AL88" i="26" s="1"/>
  <c r="AL89" i="26" s="1"/>
  <c r="AL90" i="26" s="1"/>
  <c r="AL91" i="26" s="1"/>
  <c r="AL92" i="26" s="1"/>
  <c r="AL93" i="26" s="1"/>
  <c r="AL94" i="26" s="1"/>
  <c r="AL95" i="26" s="1"/>
  <c r="AL96" i="26" s="1"/>
  <c r="AL97" i="26" s="1"/>
  <c r="AL98" i="26" s="1"/>
  <c r="AL99" i="26" s="1"/>
  <c r="AL100" i="26" s="1"/>
  <c r="AL101" i="26" s="1"/>
  <c r="AL102" i="26" s="1"/>
  <c r="AL103" i="26" s="1"/>
  <c r="AL104" i="26" s="1"/>
  <c r="AL105" i="26" s="1"/>
  <c r="AL106" i="26" s="1"/>
  <c r="AL107" i="26" s="1"/>
  <c r="AL108" i="26" s="1"/>
  <c r="AL109" i="26" s="1"/>
  <c r="AL110" i="26" s="1"/>
  <c r="AL111" i="26" s="1"/>
  <c r="AL112" i="26" s="1"/>
  <c r="AL113" i="26" s="1"/>
  <c r="AL114" i="26" s="1"/>
  <c r="AL115" i="26" s="1"/>
  <c r="AL116" i="26" s="1"/>
  <c r="AL117" i="26" s="1"/>
  <c r="AL118" i="26" s="1"/>
  <c r="AL119" i="26" s="1"/>
  <c r="AL120" i="26" s="1"/>
  <c r="AL121" i="26" s="1"/>
  <c r="AL122" i="26" s="1"/>
  <c r="AL123" i="26" s="1"/>
  <c r="AL124" i="26" s="1"/>
  <c r="AL125" i="26" s="1"/>
  <c r="AL126" i="26" s="1"/>
  <c r="AL127" i="26" s="1"/>
  <c r="AL128" i="26" s="1"/>
  <c r="AL129" i="26" s="1"/>
  <c r="AL130" i="26" s="1"/>
  <c r="AL131" i="26" s="1"/>
  <c r="AL132" i="26" s="1"/>
  <c r="AL133" i="26" s="1"/>
  <c r="AL134" i="26" s="1"/>
  <c r="AL135" i="26" s="1"/>
  <c r="AL136" i="26" s="1"/>
  <c r="AL137" i="26" s="1"/>
  <c r="AL138" i="26" s="1"/>
  <c r="AL139" i="26" s="1"/>
  <c r="AL140" i="26" s="1"/>
  <c r="AL141" i="26" s="1"/>
  <c r="AL142" i="26" s="1"/>
  <c r="AL143" i="26" s="1"/>
  <c r="AL144" i="26" s="1"/>
  <c r="AL145" i="26" s="1"/>
  <c r="AL146" i="26" s="1"/>
  <c r="AL147" i="26" s="1"/>
  <c r="AL148" i="26" s="1"/>
  <c r="AL149" i="26" s="1"/>
  <c r="AL150" i="26" s="1"/>
  <c r="AL151" i="26" s="1"/>
  <c r="AL152" i="26" s="1"/>
  <c r="AL153" i="26" s="1"/>
  <c r="AL154" i="26" s="1"/>
  <c r="AL155" i="26" s="1"/>
  <c r="AL156" i="26" s="1"/>
  <c r="AL157" i="26" s="1"/>
  <c r="AL158" i="26" s="1"/>
  <c r="AL159" i="26" s="1"/>
  <c r="AL160" i="26" s="1"/>
  <c r="AL161" i="26" s="1"/>
  <c r="AL162" i="26" s="1"/>
  <c r="AL163" i="26" s="1"/>
  <c r="AL164" i="26" s="1"/>
  <c r="AL165" i="26" s="1"/>
  <c r="AL166" i="26" s="1"/>
  <c r="AL167" i="26" s="1"/>
  <c r="AL168" i="26" s="1"/>
  <c r="AL169" i="26" s="1"/>
  <c r="AL170" i="26" s="1"/>
  <c r="AL171" i="26" s="1"/>
  <c r="AL172" i="26" s="1"/>
  <c r="AL173" i="26" s="1"/>
  <c r="AL174" i="26" s="1"/>
  <c r="AL175" i="26" s="1"/>
  <c r="AL176" i="26" s="1"/>
  <c r="AL177" i="26" s="1"/>
  <c r="AL178" i="26" s="1"/>
  <c r="AL179" i="26" s="1"/>
  <c r="AL180" i="26" s="1"/>
  <c r="AL181" i="26" s="1"/>
  <c r="AL182" i="26" s="1"/>
  <c r="AL183" i="26" s="1"/>
  <c r="AL184" i="26" s="1"/>
  <c r="AL185" i="26" s="1"/>
  <c r="AL186" i="26" s="1"/>
  <c r="AL187" i="26" s="1"/>
  <c r="AL188" i="26" s="1"/>
  <c r="AL189" i="26" s="1"/>
  <c r="AL190" i="26" s="1"/>
  <c r="AL191" i="26" s="1"/>
  <c r="AL192" i="26" s="1"/>
  <c r="AL193" i="26" s="1"/>
  <c r="AL194" i="26" s="1"/>
  <c r="AL195" i="26" s="1"/>
  <c r="AL196" i="26" s="1"/>
  <c r="AL197" i="26" s="1"/>
  <c r="AL198" i="26" s="1"/>
  <c r="AL199" i="26" s="1"/>
  <c r="AL200" i="26" s="1"/>
  <c r="AL201" i="26" s="1"/>
  <c r="AL202" i="26" s="1"/>
  <c r="AL203" i="26" s="1"/>
  <c r="AL204" i="26" s="1"/>
  <c r="AL205" i="26" s="1"/>
  <c r="AL206" i="26" s="1"/>
  <c r="AL207" i="26" s="1"/>
  <c r="AL208" i="26" s="1"/>
  <c r="AL209" i="26" s="1"/>
  <c r="AL210" i="26" s="1"/>
  <c r="AL211" i="26" s="1"/>
  <c r="AL212" i="26" s="1"/>
  <c r="AL213" i="26" s="1"/>
  <c r="AL214" i="26" s="1"/>
  <c r="AL215" i="26" s="1"/>
  <c r="K224" i="26" s="1"/>
  <c r="BQ33" i="34"/>
  <c r="BR32" i="34"/>
  <c r="BS34" i="34"/>
  <c r="BT33" i="34"/>
  <c r="C11" i="12"/>
  <c r="AO14" i="26" s="1"/>
  <c r="AN16" i="26" s="1"/>
  <c r="AN17" i="26" s="1"/>
  <c r="AN18" i="26" s="1"/>
  <c r="AN19" i="26" s="1"/>
  <c r="AN20" i="26" s="1"/>
  <c r="AN21" i="26" s="1"/>
  <c r="AN22" i="26" s="1"/>
  <c r="AN23" i="26" s="1"/>
  <c r="AN24" i="26" s="1"/>
  <c r="AN25" i="26" s="1"/>
  <c r="AN26" i="26" s="1"/>
  <c r="AN27" i="26" s="1"/>
  <c r="AN28" i="26" s="1"/>
  <c r="AN29" i="26" s="1"/>
  <c r="AN30" i="26" s="1"/>
  <c r="AN31" i="26" s="1"/>
  <c r="AN32" i="26" s="1"/>
  <c r="AN33" i="26" s="1"/>
  <c r="AN34" i="26" s="1"/>
  <c r="AN35" i="26" s="1"/>
  <c r="AN36" i="26" s="1"/>
  <c r="AN37" i="26" s="1"/>
  <c r="AN38" i="26" s="1"/>
  <c r="AN39" i="26" s="1"/>
  <c r="AN40" i="26" s="1"/>
  <c r="AN41" i="26" s="1"/>
  <c r="AN42" i="26" s="1"/>
  <c r="AN43" i="26" s="1"/>
  <c r="AN44" i="26" s="1"/>
  <c r="AN45" i="26" s="1"/>
  <c r="AN46" i="26" s="1"/>
  <c r="AN47" i="26" s="1"/>
  <c r="AN48" i="26" s="1"/>
  <c r="AN49" i="26" s="1"/>
  <c r="AN50" i="26" s="1"/>
  <c r="AN51" i="26" s="1"/>
  <c r="AN52" i="26" s="1"/>
  <c r="AN53" i="26" s="1"/>
  <c r="AN54" i="26" s="1"/>
  <c r="AN55" i="26" s="1"/>
  <c r="AN56" i="26" s="1"/>
  <c r="AN57" i="26" s="1"/>
  <c r="AN58" i="26" s="1"/>
  <c r="AN59" i="26" s="1"/>
  <c r="AN60" i="26" s="1"/>
  <c r="AN61" i="26" s="1"/>
  <c r="AN62" i="26" s="1"/>
  <c r="AN63" i="26" s="1"/>
  <c r="AN64" i="26" s="1"/>
  <c r="AN65" i="26" s="1"/>
  <c r="AN66" i="26" s="1"/>
  <c r="AN67" i="26" s="1"/>
  <c r="AN68" i="26" s="1"/>
  <c r="AN69" i="26" s="1"/>
  <c r="AN70" i="26" s="1"/>
  <c r="AN71" i="26" s="1"/>
  <c r="AN72" i="26" s="1"/>
  <c r="AN73" i="26" s="1"/>
  <c r="AN74" i="26" s="1"/>
  <c r="AN75" i="26" s="1"/>
  <c r="AN76" i="26" s="1"/>
  <c r="AN77" i="26" s="1"/>
  <c r="AN78" i="26" s="1"/>
  <c r="AN79" i="26" s="1"/>
  <c r="AN80" i="26" s="1"/>
  <c r="AN81" i="26" s="1"/>
  <c r="AN82" i="26" s="1"/>
  <c r="AN83" i="26" s="1"/>
  <c r="AN84" i="26" s="1"/>
  <c r="AN85" i="26" s="1"/>
  <c r="AN86" i="26" s="1"/>
  <c r="AN87" i="26" s="1"/>
  <c r="AN88" i="26" s="1"/>
  <c r="AN89" i="26" s="1"/>
  <c r="AN90" i="26" s="1"/>
  <c r="AN91" i="26" s="1"/>
  <c r="AN92" i="26" s="1"/>
  <c r="AN93" i="26" s="1"/>
  <c r="AN94" i="26" s="1"/>
  <c r="AN95" i="26" s="1"/>
  <c r="AN96" i="26" s="1"/>
  <c r="AN97" i="26" s="1"/>
  <c r="AN98" i="26" s="1"/>
  <c r="AN99" i="26" s="1"/>
  <c r="AN100" i="26" s="1"/>
  <c r="AN101" i="26" s="1"/>
  <c r="AN102" i="26" s="1"/>
  <c r="AN103" i="26" s="1"/>
  <c r="AN104" i="26" s="1"/>
  <c r="AN105" i="26" s="1"/>
  <c r="AN106" i="26" s="1"/>
  <c r="AN107" i="26" s="1"/>
  <c r="AN108" i="26" s="1"/>
  <c r="AN109" i="26" s="1"/>
  <c r="AN110" i="26" s="1"/>
  <c r="AN111" i="26" s="1"/>
  <c r="AN112" i="26" s="1"/>
  <c r="AN113" i="26" s="1"/>
  <c r="AN114" i="26" s="1"/>
  <c r="AN115" i="26" s="1"/>
  <c r="AN116" i="26" s="1"/>
  <c r="AN117" i="26" s="1"/>
  <c r="AN118" i="26" s="1"/>
  <c r="AN119" i="26" s="1"/>
  <c r="AN120" i="26" s="1"/>
  <c r="AN121" i="26" s="1"/>
  <c r="AN122" i="26" s="1"/>
  <c r="AN123" i="26" s="1"/>
  <c r="AN124" i="26" s="1"/>
  <c r="AN125" i="26" s="1"/>
  <c r="AN126" i="26" s="1"/>
  <c r="AN127" i="26" s="1"/>
  <c r="AN128" i="26" s="1"/>
  <c r="AN129" i="26" s="1"/>
  <c r="AN130" i="26" s="1"/>
  <c r="AN131" i="26" s="1"/>
  <c r="AN132" i="26" s="1"/>
  <c r="AN133" i="26" s="1"/>
  <c r="AN134" i="26" s="1"/>
  <c r="AN135" i="26" s="1"/>
  <c r="AN136" i="26" s="1"/>
  <c r="AN137" i="26" s="1"/>
  <c r="AN138" i="26" s="1"/>
  <c r="AN139" i="26" s="1"/>
  <c r="AN140" i="26" s="1"/>
  <c r="AN141" i="26" s="1"/>
  <c r="AN142" i="26" s="1"/>
  <c r="AN143" i="26" s="1"/>
  <c r="AN144" i="26" s="1"/>
  <c r="AN145" i="26" s="1"/>
  <c r="AN146" i="26" s="1"/>
  <c r="AN147" i="26" s="1"/>
  <c r="AN148" i="26" s="1"/>
  <c r="AN149" i="26" s="1"/>
  <c r="AN150" i="26" s="1"/>
  <c r="AN151" i="26" s="1"/>
  <c r="AN152" i="26" s="1"/>
  <c r="AN153" i="26" s="1"/>
  <c r="AN154" i="26" s="1"/>
  <c r="AN155" i="26" s="1"/>
  <c r="AN156" i="26" s="1"/>
  <c r="AN157" i="26" s="1"/>
  <c r="AN158" i="26" s="1"/>
  <c r="AN159" i="26" s="1"/>
  <c r="AN160" i="26" s="1"/>
  <c r="AN161" i="26" s="1"/>
  <c r="AN162" i="26" s="1"/>
  <c r="AN163" i="26" s="1"/>
  <c r="AN164" i="26" s="1"/>
  <c r="AN165" i="26" s="1"/>
  <c r="AN166" i="26" s="1"/>
  <c r="AN167" i="26" s="1"/>
  <c r="AN168" i="26" s="1"/>
  <c r="AN169" i="26" s="1"/>
  <c r="AN170" i="26" s="1"/>
  <c r="AN171" i="26" s="1"/>
  <c r="AN172" i="26" s="1"/>
  <c r="AN173" i="26" s="1"/>
  <c r="AN174" i="26" s="1"/>
  <c r="AN175" i="26" s="1"/>
  <c r="AN176" i="26" s="1"/>
  <c r="AN177" i="26" s="1"/>
  <c r="AN178" i="26" s="1"/>
  <c r="AN179" i="26" s="1"/>
  <c r="AN180" i="26" s="1"/>
  <c r="AN181" i="26" s="1"/>
  <c r="AN182" i="26" s="1"/>
  <c r="AN183" i="26" s="1"/>
  <c r="AN184" i="26" s="1"/>
  <c r="AN185" i="26" s="1"/>
  <c r="AN186" i="26" s="1"/>
  <c r="AN187" i="26" s="1"/>
  <c r="AN188" i="26" s="1"/>
  <c r="AN189" i="26" s="1"/>
  <c r="AN190" i="26" s="1"/>
  <c r="AN191" i="26" s="1"/>
  <c r="AN192" i="26" s="1"/>
  <c r="AN193" i="26" s="1"/>
  <c r="AN194" i="26" s="1"/>
  <c r="AN195" i="26" s="1"/>
  <c r="AN196" i="26" s="1"/>
  <c r="AN197" i="26" s="1"/>
  <c r="AN198" i="26" s="1"/>
  <c r="AN199" i="26" s="1"/>
  <c r="AN200" i="26" s="1"/>
  <c r="AN201" i="26" s="1"/>
  <c r="AN202" i="26" s="1"/>
  <c r="AN203" i="26" s="1"/>
  <c r="AN204" i="26" s="1"/>
  <c r="AN205" i="26" s="1"/>
  <c r="AN206" i="26" s="1"/>
  <c r="AN207" i="26" s="1"/>
  <c r="AN208" i="26" s="1"/>
  <c r="AN209" i="26" s="1"/>
  <c r="AN210" i="26" s="1"/>
  <c r="AN211" i="26" s="1"/>
  <c r="AN212" i="26" s="1"/>
  <c r="AN213" i="26" s="1"/>
  <c r="AN214" i="26" s="1"/>
  <c r="AN215" i="26" s="1"/>
  <c r="K225" i="26" s="1"/>
  <c r="J225" i="26"/>
  <c r="C7" i="12"/>
  <c r="AG14" i="26" s="1"/>
  <c r="AF16" i="26" s="1"/>
  <c r="AF17" i="26" s="1"/>
  <c r="AF18" i="26" s="1"/>
  <c r="AF19" i="26" s="1"/>
  <c r="AF20" i="26" s="1"/>
  <c r="AF21" i="26" s="1"/>
  <c r="AF22" i="26" s="1"/>
  <c r="AF23" i="26" s="1"/>
  <c r="AF24" i="26" s="1"/>
  <c r="AF25" i="26" s="1"/>
  <c r="AF26" i="26" s="1"/>
  <c r="AF27" i="26" s="1"/>
  <c r="AF28" i="26" s="1"/>
  <c r="AF29" i="26" s="1"/>
  <c r="AF30" i="26" s="1"/>
  <c r="AF31" i="26" s="1"/>
  <c r="AF32" i="26" s="1"/>
  <c r="AF33" i="26" s="1"/>
  <c r="AF34" i="26" s="1"/>
  <c r="AF35" i="26" s="1"/>
  <c r="AF36" i="26" s="1"/>
  <c r="AF37" i="26" s="1"/>
  <c r="AF38" i="26" s="1"/>
  <c r="AF39" i="26" s="1"/>
  <c r="AF40" i="26" s="1"/>
  <c r="AF41" i="26" s="1"/>
  <c r="AF42" i="26" s="1"/>
  <c r="AF43" i="26" s="1"/>
  <c r="AF44" i="26" s="1"/>
  <c r="AF45" i="26" s="1"/>
  <c r="AF46" i="26" s="1"/>
  <c r="AF47" i="26" s="1"/>
  <c r="AF48" i="26" s="1"/>
  <c r="AF49" i="26" s="1"/>
  <c r="AF50" i="26" s="1"/>
  <c r="AF51" i="26" s="1"/>
  <c r="AF52" i="26" s="1"/>
  <c r="AF53" i="26" s="1"/>
  <c r="AF54" i="26" s="1"/>
  <c r="AF55" i="26" s="1"/>
  <c r="AF56" i="26" s="1"/>
  <c r="AF57" i="26" s="1"/>
  <c r="AF58" i="26" s="1"/>
  <c r="AF59" i="26" s="1"/>
  <c r="AF60" i="26" s="1"/>
  <c r="AF61" i="26" s="1"/>
  <c r="AF62" i="26" s="1"/>
  <c r="AF63" i="26" s="1"/>
  <c r="AF64" i="26" s="1"/>
  <c r="AF65" i="26" s="1"/>
  <c r="AF66" i="26" s="1"/>
  <c r="AF67" i="26" s="1"/>
  <c r="AF68" i="26" s="1"/>
  <c r="AF69" i="26" s="1"/>
  <c r="AF70" i="26" s="1"/>
  <c r="AF71" i="26" s="1"/>
  <c r="AF72" i="26" s="1"/>
  <c r="AF73" i="26" s="1"/>
  <c r="AF74" i="26" s="1"/>
  <c r="AF75" i="26" s="1"/>
  <c r="AF76" i="26" s="1"/>
  <c r="AF77" i="26" s="1"/>
  <c r="AF78" i="26" s="1"/>
  <c r="AF79" i="26" s="1"/>
  <c r="AF80" i="26" s="1"/>
  <c r="AF81" i="26" s="1"/>
  <c r="AF82" i="26" s="1"/>
  <c r="AF83" i="26" s="1"/>
  <c r="AF84" i="26" s="1"/>
  <c r="AF85" i="26" s="1"/>
  <c r="AF86" i="26" s="1"/>
  <c r="AF87" i="26" s="1"/>
  <c r="AF88" i="26" s="1"/>
  <c r="AF89" i="26" s="1"/>
  <c r="AF90" i="26" s="1"/>
  <c r="AF91" i="26" s="1"/>
  <c r="AF92" i="26" s="1"/>
  <c r="AF93" i="26" s="1"/>
  <c r="AF94" i="26" s="1"/>
  <c r="AF95" i="26" s="1"/>
  <c r="AF96" i="26" s="1"/>
  <c r="AF97" i="26" s="1"/>
  <c r="AF98" i="26" s="1"/>
  <c r="AF99" i="26" s="1"/>
  <c r="AF100" i="26" s="1"/>
  <c r="AF101" i="26" s="1"/>
  <c r="AF102" i="26" s="1"/>
  <c r="AF103" i="26" s="1"/>
  <c r="AF104" i="26" s="1"/>
  <c r="AF105" i="26" s="1"/>
  <c r="AF106" i="26" s="1"/>
  <c r="AF107" i="26" s="1"/>
  <c r="AF108" i="26" s="1"/>
  <c r="AF109" i="26" s="1"/>
  <c r="AF110" i="26" s="1"/>
  <c r="AF111" i="26" s="1"/>
  <c r="AF112" i="26" s="1"/>
  <c r="AF113" i="26" s="1"/>
  <c r="AF114" i="26" s="1"/>
  <c r="AF115" i="26" s="1"/>
  <c r="AF116" i="26" s="1"/>
  <c r="AF117" i="26" s="1"/>
  <c r="AF118" i="26" s="1"/>
  <c r="AF119" i="26" s="1"/>
  <c r="AF120" i="26" s="1"/>
  <c r="AF121" i="26" s="1"/>
  <c r="AF122" i="26" s="1"/>
  <c r="AF123" i="26" s="1"/>
  <c r="AF124" i="26" s="1"/>
  <c r="AF125" i="26" s="1"/>
  <c r="AF126" i="26" s="1"/>
  <c r="AF127" i="26" s="1"/>
  <c r="AF128" i="26" s="1"/>
  <c r="AF129" i="26" s="1"/>
  <c r="AF130" i="26" s="1"/>
  <c r="AF131" i="26" s="1"/>
  <c r="AF132" i="26" s="1"/>
  <c r="AF133" i="26" s="1"/>
  <c r="AF134" i="26" s="1"/>
  <c r="AF135" i="26" s="1"/>
  <c r="AF136" i="26" s="1"/>
  <c r="AF137" i="26" s="1"/>
  <c r="AF138" i="26" s="1"/>
  <c r="AF139" i="26" s="1"/>
  <c r="AF140" i="26" s="1"/>
  <c r="AF141" i="26" s="1"/>
  <c r="AF142" i="26" s="1"/>
  <c r="AF143" i="26" s="1"/>
  <c r="AF144" i="26" s="1"/>
  <c r="AF145" i="26" s="1"/>
  <c r="AF146" i="26" s="1"/>
  <c r="AF147" i="26" s="1"/>
  <c r="AF148" i="26" s="1"/>
  <c r="AF149" i="26" s="1"/>
  <c r="AF150" i="26" s="1"/>
  <c r="AF151" i="26" s="1"/>
  <c r="AF152" i="26" s="1"/>
  <c r="AF153" i="26" s="1"/>
  <c r="AF154" i="26" s="1"/>
  <c r="AF155" i="26" s="1"/>
  <c r="AF156" i="26" s="1"/>
  <c r="AF157" i="26" s="1"/>
  <c r="AF158" i="26" s="1"/>
  <c r="AF159" i="26" s="1"/>
  <c r="AF160" i="26" s="1"/>
  <c r="AF161" i="26" s="1"/>
  <c r="AF162" i="26" s="1"/>
  <c r="AF163" i="26" s="1"/>
  <c r="AF164" i="26" s="1"/>
  <c r="AF165" i="26" s="1"/>
  <c r="AF166" i="26" s="1"/>
  <c r="AF167" i="26" s="1"/>
  <c r="AF168" i="26" s="1"/>
  <c r="AF169" i="26" s="1"/>
  <c r="AF170" i="26" s="1"/>
  <c r="AF171" i="26" s="1"/>
  <c r="AF172" i="26" s="1"/>
  <c r="AF173" i="26" s="1"/>
  <c r="AF174" i="26" s="1"/>
  <c r="AF175" i="26" s="1"/>
  <c r="AF176" i="26" s="1"/>
  <c r="AF177" i="26" s="1"/>
  <c r="AF178" i="26" s="1"/>
  <c r="AF179" i="26" s="1"/>
  <c r="AF180" i="26" s="1"/>
  <c r="AF181" i="26" s="1"/>
  <c r="AF182" i="26" s="1"/>
  <c r="AF183" i="26" s="1"/>
  <c r="AF184" i="26" s="1"/>
  <c r="AF185" i="26" s="1"/>
  <c r="AF186" i="26" s="1"/>
  <c r="AF187" i="26" s="1"/>
  <c r="AF188" i="26" s="1"/>
  <c r="AF189" i="26" s="1"/>
  <c r="AF190" i="26" s="1"/>
  <c r="AF191" i="26" s="1"/>
  <c r="AF192" i="26" s="1"/>
  <c r="AF193" i="26" s="1"/>
  <c r="AF194" i="26" s="1"/>
  <c r="AF195" i="26" s="1"/>
  <c r="AF196" i="26" s="1"/>
  <c r="AF197" i="26" s="1"/>
  <c r="AF198" i="26" s="1"/>
  <c r="AF199" i="26" s="1"/>
  <c r="AF200" i="26" s="1"/>
  <c r="AF201" i="26" s="1"/>
  <c r="AF202" i="26" s="1"/>
  <c r="AF203" i="26" s="1"/>
  <c r="AF204" i="26" s="1"/>
  <c r="AF205" i="26" s="1"/>
  <c r="AF206" i="26" s="1"/>
  <c r="AF207" i="26" s="1"/>
  <c r="AF208" i="26" s="1"/>
  <c r="AF209" i="26" s="1"/>
  <c r="AF210" i="26" s="1"/>
  <c r="AF211" i="26" s="1"/>
  <c r="AF212" i="26" s="1"/>
  <c r="AF213" i="26" s="1"/>
  <c r="AF214" i="26" s="1"/>
  <c r="AF215" i="26" s="1"/>
  <c r="K221" i="26" s="1"/>
  <c r="J221" i="26"/>
  <c r="CN36" i="34"/>
  <c r="CM37" i="34"/>
  <c r="EH32" i="34"/>
  <c r="EG33" i="34"/>
  <c r="EP43" i="34"/>
  <c r="EO44" i="34"/>
  <c r="DX34" i="34"/>
  <c r="DW35" i="34"/>
  <c r="EM34" i="34"/>
  <c r="EN33" i="34"/>
  <c r="AN44" i="34"/>
  <c r="AM45" i="34"/>
  <c r="DS33" i="34"/>
  <c r="DT32" i="34"/>
  <c r="GS46" i="34"/>
  <c r="GT45" i="34"/>
  <c r="DE33" i="34"/>
  <c r="DF32" i="34"/>
  <c r="EE46" i="34"/>
  <c r="EF45" i="34"/>
  <c r="FL32" i="34"/>
  <c r="FK33" i="34"/>
  <c r="EY35" i="34"/>
  <c r="EZ34" i="34"/>
  <c r="GZ49" i="34"/>
  <c r="GY50" i="34"/>
  <c r="FD32" i="34"/>
  <c r="FC33" i="34"/>
  <c r="X29" i="34"/>
  <c r="W30" i="34"/>
  <c r="FQ33" i="34"/>
  <c r="FR32" i="34"/>
  <c r="GN46" i="34"/>
  <c r="GM47" i="34"/>
  <c r="CH34" i="34"/>
  <c r="CG35" i="34"/>
  <c r="CQ31" i="34"/>
  <c r="CR30" i="34"/>
  <c r="DN32" i="34"/>
  <c r="DM33" i="34"/>
  <c r="EC34" i="34"/>
  <c r="ED33" i="34"/>
  <c r="HB36" i="34"/>
  <c r="HA37" i="34"/>
  <c r="P19" i="35"/>
  <c r="V16" i="34"/>
  <c r="BB37" i="34"/>
  <c r="BA38" i="34"/>
  <c r="GI43" i="34"/>
  <c r="GJ42" i="34"/>
  <c r="FP34" i="34"/>
  <c r="FO35" i="34"/>
  <c r="FM42" i="34"/>
  <c r="FN41" i="34"/>
  <c r="CE43" i="34"/>
  <c r="CF42" i="34"/>
  <c r="CY31" i="34"/>
  <c r="CZ30" i="34"/>
  <c r="DV34" i="34"/>
  <c r="DU35" i="34"/>
  <c r="AH29" i="34"/>
  <c r="AG30" i="34"/>
  <c r="CJ36" i="34"/>
  <c r="CI37" i="34"/>
  <c r="BU34" i="34"/>
  <c r="BV33" i="34"/>
  <c r="GG31" i="34"/>
  <c r="GH30" i="34"/>
  <c r="CC34" i="34"/>
  <c r="CD33" i="34"/>
  <c r="BJ38" i="34"/>
  <c r="BI39" i="34"/>
  <c r="AX42" i="34"/>
  <c r="AW43" i="34"/>
  <c r="BK31" i="34"/>
  <c r="BL30" i="34"/>
  <c r="J8" i="27"/>
  <c r="L223" i="26"/>
  <c r="BN39" i="34"/>
  <c r="BM40" i="34"/>
  <c r="GC33" i="34"/>
  <c r="GD32" i="34"/>
  <c r="EK34" i="34"/>
  <c r="EL33" i="34"/>
  <c r="BF29" i="34"/>
  <c r="BE30" i="34"/>
  <c r="DR32" i="34"/>
  <c r="DQ33" i="34"/>
  <c r="AB34" i="34"/>
  <c r="AA35" i="34"/>
  <c r="GP32" i="34"/>
  <c r="GO33" i="34"/>
  <c r="HH38" i="34"/>
  <c r="HG39" i="34"/>
  <c r="BG33" i="34"/>
  <c r="BH32" i="34"/>
  <c r="CX34" i="34"/>
  <c r="CW35" i="34"/>
  <c r="BD51" i="34"/>
  <c r="BC52" i="34"/>
  <c r="AC31" i="34"/>
  <c r="AD30" i="34"/>
  <c r="V20" i="20" l="1"/>
  <c r="J13" i="31" s="1"/>
  <c r="F32" i="20"/>
  <c r="AL38" i="34"/>
  <c r="AK39" i="34"/>
  <c r="GJ43" i="34"/>
  <c r="GI44" i="34"/>
  <c r="DT33" i="34"/>
  <c r="DS34" i="34"/>
  <c r="EU35" i="34"/>
  <c r="EV34" i="34"/>
  <c r="BB38" i="34"/>
  <c r="BA39" i="34"/>
  <c r="FF31" i="34"/>
  <c r="FE32" i="34"/>
  <c r="CV32" i="34"/>
  <c r="CU33" i="34"/>
  <c r="BG34" i="34"/>
  <c r="BH33" i="34"/>
  <c r="HJ40" i="34"/>
  <c r="HI41" i="34"/>
  <c r="GM48" i="34"/>
  <c r="GN47" i="34"/>
  <c r="FL33" i="34"/>
  <c r="FK34" i="34"/>
  <c r="AI34" i="34"/>
  <c r="AJ33" i="34"/>
  <c r="BP30" i="34"/>
  <c r="BO31" i="34"/>
  <c r="CS34" i="34"/>
  <c r="CT33" i="34"/>
  <c r="FG32" i="34"/>
  <c r="FH31" i="34"/>
  <c r="EJ36" i="34"/>
  <c r="EI37" i="34"/>
  <c r="J10" i="27"/>
  <c r="L225" i="26"/>
  <c r="DG32" i="34"/>
  <c r="DH31" i="34"/>
  <c r="DY34" i="34"/>
  <c r="DZ33" i="34"/>
  <c r="DA35" i="34"/>
  <c r="DB34" i="34"/>
  <c r="GU34" i="34"/>
  <c r="GV33" i="34"/>
  <c r="DK34" i="34"/>
  <c r="DL33" i="34"/>
  <c r="BZ31" i="34"/>
  <c r="BY32" i="34"/>
  <c r="L221" i="26"/>
  <c r="J6" i="27"/>
  <c r="EQ36" i="34"/>
  <c r="ER35" i="34"/>
  <c r="GO34" i="34"/>
  <c r="GP33" i="34"/>
  <c r="BN40" i="34"/>
  <c r="BM41" i="34"/>
  <c r="DX35" i="34"/>
  <c r="DW36" i="34"/>
  <c r="FT38" i="34"/>
  <c r="FS39" i="34"/>
  <c r="J220" i="25"/>
  <c r="C6" i="11"/>
  <c r="GL34" i="34"/>
  <c r="GK35" i="34"/>
  <c r="AV32" i="34"/>
  <c r="AU33" i="34"/>
  <c r="EX30" i="34"/>
  <c r="EW31" i="34"/>
  <c r="GY51" i="34"/>
  <c r="GZ50" i="34"/>
  <c r="CN37" i="34"/>
  <c r="CM38" i="34"/>
  <c r="F38" i="51"/>
  <c r="I38" i="51" s="1"/>
  <c r="E76" i="51"/>
  <c r="I2" i="51"/>
  <c r="BJ39" i="34"/>
  <c r="BI40" i="34"/>
  <c r="DV35" i="34"/>
  <c r="DU36" i="34"/>
  <c r="CH35" i="34"/>
  <c r="CG36" i="34"/>
  <c r="AM46" i="34"/>
  <c r="AN45" i="34"/>
  <c r="FJ35" i="34"/>
  <c r="FI36" i="34"/>
  <c r="ES36" i="34"/>
  <c r="ET35" i="34"/>
  <c r="EL34" i="34"/>
  <c r="EK35" i="34"/>
  <c r="DI34" i="34"/>
  <c r="DJ33" i="34"/>
  <c r="DD33" i="34"/>
  <c r="DC34" i="34"/>
  <c r="HH39" i="34"/>
  <c r="HG40" i="34"/>
  <c r="GG32" i="34"/>
  <c r="GH31" i="34"/>
  <c r="FR33" i="34"/>
  <c r="FQ34" i="34"/>
  <c r="EF46" i="34"/>
  <c r="EE47" i="34"/>
  <c r="BS35" i="34"/>
  <c r="BT34" i="34"/>
  <c r="BW34" i="34"/>
  <c r="BX33" i="34"/>
  <c r="CK34" i="34"/>
  <c r="CL33" i="34"/>
  <c r="AZ36" i="34"/>
  <c r="AY37" i="34"/>
  <c r="BE31" i="34"/>
  <c r="BF30" i="34"/>
  <c r="CR31" i="34"/>
  <c r="CQ32" i="34"/>
  <c r="Z33" i="34"/>
  <c r="Y34" i="34"/>
  <c r="EZ35" i="34"/>
  <c r="EY36" i="34"/>
  <c r="GR43" i="34"/>
  <c r="GQ44" i="34"/>
  <c r="GD33" i="34"/>
  <c r="GC34" i="34"/>
  <c r="CD34" i="34"/>
  <c r="CC35" i="34"/>
  <c r="CY32" i="34"/>
  <c r="CZ31" i="34"/>
  <c r="EN34" i="34"/>
  <c r="EM35" i="34"/>
  <c r="HB37" i="34"/>
  <c r="HA38" i="34"/>
  <c r="CF43" i="34"/>
  <c r="CE44" i="34"/>
  <c r="AA36" i="34"/>
  <c r="AB35" i="34"/>
  <c r="W31" i="34"/>
  <c r="X30" i="34"/>
  <c r="EP44" i="34"/>
  <c r="EO45" i="34"/>
  <c r="AT39" i="34"/>
  <c r="AS40" i="34"/>
  <c r="AQ32" i="34"/>
  <c r="AR31" i="34"/>
  <c r="HC51" i="34"/>
  <c r="HD50" i="34"/>
  <c r="FB34" i="34"/>
  <c r="FA35" i="34"/>
  <c r="GB32" i="34"/>
  <c r="GA33" i="34"/>
  <c r="GT46" i="34"/>
  <c r="GS47" i="34"/>
  <c r="HF40" i="34"/>
  <c r="HE41" i="34"/>
  <c r="AO45" i="34"/>
  <c r="AP44" i="34"/>
  <c r="CX35" i="34"/>
  <c r="CW36" i="34"/>
  <c r="AX43" i="34"/>
  <c r="AW44" i="34"/>
  <c r="AH30" i="34"/>
  <c r="AG31" i="34"/>
  <c r="GX32" i="34"/>
  <c r="GW33" i="34"/>
  <c r="CB43" i="34"/>
  <c r="CA44" i="34"/>
  <c r="CP33" i="34"/>
  <c r="CO34" i="34"/>
  <c r="AC32" i="34"/>
  <c r="AD31" i="34"/>
  <c r="C9" i="13"/>
  <c r="AK14" i="27" s="1"/>
  <c r="AJ16" i="27" s="1"/>
  <c r="AJ17" i="27" s="1"/>
  <c r="AJ18" i="27" s="1"/>
  <c r="AJ19" i="27" s="1"/>
  <c r="AJ20" i="27" s="1"/>
  <c r="AJ21" i="27" s="1"/>
  <c r="AJ22" i="27" s="1"/>
  <c r="AJ23" i="27" s="1"/>
  <c r="AJ24" i="27" s="1"/>
  <c r="AJ25" i="27" s="1"/>
  <c r="AJ26" i="27" s="1"/>
  <c r="AJ27" i="27" s="1"/>
  <c r="AJ28" i="27" s="1"/>
  <c r="AJ29" i="27" s="1"/>
  <c r="AJ30" i="27" s="1"/>
  <c r="AJ31" i="27" s="1"/>
  <c r="AJ32" i="27" s="1"/>
  <c r="AJ33" i="27" s="1"/>
  <c r="AJ34" i="27" s="1"/>
  <c r="AJ35" i="27" s="1"/>
  <c r="AJ36" i="27" s="1"/>
  <c r="AJ37" i="27" s="1"/>
  <c r="AJ38" i="27" s="1"/>
  <c r="AJ39" i="27" s="1"/>
  <c r="AJ40" i="27" s="1"/>
  <c r="AJ41" i="27" s="1"/>
  <c r="AJ42" i="27" s="1"/>
  <c r="AJ43" i="27" s="1"/>
  <c r="AJ44" i="27" s="1"/>
  <c r="AJ45" i="27" s="1"/>
  <c r="AJ46" i="27" s="1"/>
  <c r="AJ47" i="27" s="1"/>
  <c r="AJ48" i="27" s="1"/>
  <c r="AJ49" i="27" s="1"/>
  <c r="AJ50" i="27" s="1"/>
  <c r="AJ51" i="27" s="1"/>
  <c r="AJ52" i="27" s="1"/>
  <c r="AJ53" i="27" s="1"/>
  <c r="AJ54" i="27" s="1"/>
  <c r="AJ55" i="27" s="1"/>
  <c r="AJ56" i="27" s="1"/>
  <c r="AJ57" i="27" s="1"/>
  <c r="AJ58" i="27" s="1"/>
  <c r="AJ59" i="27" s="1"/>
  <c r="AJ60" i="27" s="1"/>
  <c r="AJ61" i="27" s="1"/>
  <c r="AJ62" i="27" s="1"/>
  <c r="AJ63" i="27" s="1"/>
  <c r="AJ64" i="27" s="1"/>
  <c r="AJ65" i="27" s="1"/>
  <c r="AJ66" i="27" s="1"/>
  <c r="AJ67" i="27" s="1"/>
  <c r="AJ68" i="27" s="1"/>
  <c r="AJ69" i="27" s="1"/>
  <c r="AJ70" i="27" s="1"/>
  <c r="AJ71" i="27" s="1"/>
  <c r="AJ72" i="27" s="1"/>
  <c r="AJ73" i="27" s="1"/>
  <c r="AJ74" i="27" s="1"/>
  <c r="AJ75" i="27" s="1"/>
  <c r="AJ76" i="27" s="1"/>
  <c r="AJ77" i="27" s="1"/>
  <c r="AJ78" i="27" s="1"/>
  <c r="AJ79" i="27" s="1"/>
  <c r="AJ80" i="27" s="1"/>
  <c r="AJ81" i="27" s="1"/>
  <c r="AJ82" i="27" s="1"/>
  <c r="AJ83" i="27" s="1"/>
  <c r="AJ84" i="27" s="1"/>
  <c r="AJ85" i="27" s="1"/>
  <c r="AJ86" i="27" s="1"/>
  <c r="AJ87" i="27" s="1"/>
  <c r="AJ88" i="27" s="1"/>
  <c r="AJ89" i="27" s="1"/>
  <c r="AJ90" i="27" s="1"/>
  <c r="AJ91" i="27" s="1"/>
  <c r="AJ92" i="27" s="1"/>
  <c r="AJ93" i="27" s="1"/>
  <c r="AJ94" i="27" s="1"/>
  <c r="AJ95" i="27" s="1"/>
  <c r="AJ96" i="27" s="1"/>
  <c r="AJ97" i="27" s="1"/>
  <c r="AJ98" i="27" s="1"/>
  <c r="AJ99" i="27" s="1"/>
  <c r="AJ100" i="27" s="1"/>
  <c r="AJ101" i="27" s="1"/>
  <c r="AJ102" i="27" s="1"/>
  <c r="AJ103" i="27" s="1"/>
  <c r="AJ104" i="27" s="1"/>
  <c r="AJ105" i="27" s="1"/>
  <c r="AJ106" i="27" s="1"/>
  <c r="AJ107" i="27" s="1"/>
  <c r="AJ108" i="27" s="1"/>
  <c r="AJ109" i="27" s="1"/>
  <c r="AJ110" i="27" s="1"/>
  <c r="AJ111" i="27" s="1"/>
  <c r="AJ112" i="27" s="1"/>
  <c r="AJ113" i="27" s="1"/>
  <c r="AJ114" i="27" s="1"/>
  <c r="AJ115" i="27" s="1"/>
  <c r="AJ116" i="27" s="1"/>
  <c r="AJ117" i="27" s="1"/>
  <c r="AJ118" i="27" s="1"/>
  <c r="AJ119" i="27" s="1"/>
  <c r="AJ120" i="27" s="1"/>
  <c r="AJ121" i="27" s="1"/>
  <c r="AJ122" i="27" s="1"/>
  <c r="AJ123" i="27" s="1"/>
  <c r="AJ124" i="27" s="1"/>
  <c r="AJ125" i="27" s="1"/>
  <c r="AJ126" i="27" s="1"/>
  <c r="AJ127" i="27" s="1"/>
  <c r="AJ128" i="27" s="1"/>
  <c r="AJ129" i="27" s="1"/>
  <c r="AJ130" i="27" s="1"/>
  <c r="AJ131" i="27" s="1"/>
  <c r="AJ132" i="27" s="1"/>
  <c r="AJ133" i="27" s="1"/>
  <c r="AJ134" i="27" s="1"/>
  <c r="AJ135" i="27" s="1"/>
  <c r="AJ136" i="27" s="1"/>
  <c r="AJ137" i="27" s="1"/>
  <c r="AJ138" i="27" s="1"/>
  <c r="AJ139" i="27" s="1"/>
  <c r="AJ140" i="27" s="1"/>
  <c r="AJ141" i="27" s="1"/>
  <c r="AJ142" i="27" s="1"/>
  <c r="AJ143" i="27" s="1"/>
  <c r="AJ144" i="27" s="1"/>
  <c r="AJ145" i="27" s="1"/>
  <c r="AJ146" i="27" s="1"/>
  <c r="AJ147" i="27" s="1"/>
  <c r="AJ148" i="27" s="1"/>
  <c r="AJ149" i="27" s="1"/>
  <c r="AJ150" i="27" s="1"/>
  <c r="AJ151" i="27" s="1"/>
  <c r="AJ152" i="27" s="1"/>
  <c r="AJ153" i="27" s="1"/>
  <c r="AJ154" i="27" s="1"/>
  <c r="AJ155" i="27" s="1"/>
  <c r="AJ156" i="27" s="1"/>
  <c r="AJ157" i="27" s="1"/>
  <c r="AJ158" i="27" s="1"/>
  <c r="AJ159" i="27" s="1"/>
  <c r="AJ160" i="27" s="1"/>
  <c r="AJ161" i="27" s="1"/>
  <c r="AJ162" i="27" s="1"/>
  <c r="AJ163" i="27" s="1"/>
  <c r="AJ164" i="27" s="1"/>
  <c r="AJ165" i="27" s="1"/>
  <c r="AJ166" i="27" s="1"/>
  <c r="AJ167" i="27" s="1"/>
  <c r="AJ168" i="27" s="1"/>
  <c r="AJ169" i="27" s="1"/>
  <c r="AJ170" i="27" s="1"/>
  <c r="AJ171" i="27" s="1"/>
  <c r="AJ172" i="27" s="1"/>
  <c r="AJ173" i="27" s="1"/>
  <c r="AJ174" i="27" s="1"/>
  <c r="AJ175" i="27" s="1"/>
  <c r="AJ176" i="27" s="1"/>
  <c r="AJ177" i="27" s="1"/>
  <c r="AJ178" i="27" s="1"/>
  <c r="AJ179" i="27" s="1"/>
  <c r="AJ180" i="27" s="1"/>
  <c r="AJ181" i="27" s="1"/>
  <c r="AJ182" i="27" s="1"/>
  <c r="AJ183" i="27" s="1"/>
  <c r="AJ184" i="27" s="1"/>
  <c r="AJ185" i="27" s="1"/>
  <c r="AJ186" i="27" s="1"/>
  <c r="AJ187" i="27" s="1"/>
  <c r="AJ188" i="27" s="1"/>
  <c r="AJ189" i="27" s="1"/>
  <c r="AJ190" i="27" s="1"/>
  <c r="AJ191" i="27" s="1"/>
  <c r="AJ192" i="27" s="1"/>
  <c r="AJ193" i="27" s="1"/>
  <c r="AJ194" i="27" s="1"/>
  <c r="AJ195" i="27" s="1"/>
  <c r="AJ196" i="27" s="1"/>
  <c r="AJ197" i="27" s="1"/>
  <c r="AJ198" i="27" s="1"/>
  <c r="AJ199" i="27" s="1"/>
  <c r="AJ200" i="27" s="1"/>
  <c r="AJ201" i="27" s="1"/>
  <c r="AJ202" i="27" s="1"/>
  <c r="AJ203" i="27" s="1"/>
  <c r="AJ204" i="27" s="1"/>
  <c r="AJ205" i="27" s="1"/>
  <c r="AJ206" i="27" s="1"/>
  <c r="AJ207" i="27" s="1"/>
  <c r="AJ208" i="27" s="1"/>
  <c r="AJ209" i="27" s="1"/>
  <c r="AJ210" i="27" s="1"/>
  <c r="AJ211" i="27" s="1"/>
  <c r="AJ212" i="27" s="1"/>
  <c r="AJ213" i="27" s="1"/>
  <c r="AJ214" i="27" s="1"/>
  <c r="AJ215" i="27" s="1"/>
  <c r="K223" i="27" s="1"/>
  <c r="J223" i="27"/>
  <c r="BU35" i="34"/>
  <c r="BV34" i="34"/>
  <c r="FN42" i="34"/>
  <c r="FM43" i="34"/>
  <c r="ED34" i="34"/>
  <c r="EC35" i="34"/>
  <c r="DE34" i="34"/>
  <c r="DF33" i="34"/>
  <c r="BR33" i="34"/>
  <c r="BQ34" i="34"/>
  <c r="L219" i="25"/>
  <c r="J4" i="26"/>
  <c r="FY34" i="34"/>
  <c r="FZ33" i="34"/>
  <c r="J222" i="27"/>
  <c r="C8" i="13"/>
  <c r="AI14" i="27" s="1"/>
  <c r="AH16" i="27" s="1"/>
  <c r="AH17" i="27" s="1"/>
  <c r="AH18" i="27" s="1"/>
  <c r="AH19" i="27" s="1"/>
  <c r="AH20" i="27" s="1"/>
  <c r="AH21" i="27" s="1"/>
  <c r="AH22" i="27" s="1"/>
  <c r="AH23" i="27" s="1"/>
  <c r="AH24" i="27" s="1"/>
  <c r="AH25" i="27" s="1"/>
  <c r="AH26" i="27" s="1"/>
  <c r="AH27" i="27" s="1"/>
  <c r="AH28" i="27" s="1"/>
  <c r="AH29" i="27" s="1"/>
  <c r="AH30" i="27" s="1"/>
  <c r="AH31" i="27" s="1"/>
  <c r="AH32" i="27" s="1"/>
  <c r="AH33" i="27" s="1"/>
  <c r="AH34" i="27" s="1"/>
  <c r="AH35" i="27" s="1"/>
  <c r="AH36" i="27" s="1"/>
  <c r="AH37" i="27" s="1"/>
  <c r="AH38" i="27" s="1"/>
  <c r="AH39" i="27" s="1"/>
  <c r="AH40" i="27" s="1"/>
  <c r="AH41" i="27" s="1"/>
  <c r="AH42" i="27" s="1"/>
  <c r="AH43" i="27" s="1"/>
  <c r="AH44" i="27" s="1"/>
  <c r="AH45" i="27" s="1"/>
  <c r="AH46" i="27" s="1"/>
  <c r="AH47" i="27" s="1"/>
  <c r="AH48" i="27" s="1"/>
  <c r="AH49" i="27" s="1"/>
  <c r="AH50" i="27" s="1"/>
  <c r="AH51" i="27" s="1"/>
  <c r="AH52" i="27" s="1"/>
  <c r="AH53" i="27" s="1"/>
  <c r="AH54" i="27" s="1"/>
  <c r="AH55" i="27" s="1"/>
  <c r="AH56" i="27" s="1"/>
  <c r="AH57" i="27" s="1"/>
  <c r="AH58" i="27" s="1"/>
  <c r="AH59" i="27" s="1"/>
  <c r="AH60" i="27" s="1"/>
  <c r="AH61" i="27" s="1"/>
  <c r="AH62" i="27" s="1"/>
  <c r="AH63" i="27" s="1"/>
  <c r="AH64" i="27" s="1"/>
  <c r="AH65" i="27" s="1"/>
  <c r="AH66" i="27" s="1"/>
  <c r="AH67" i="27" s="1"/>
  <c r="AH68" i="27" s="1"/>
  <c r="AH69" i="27" s="1"/>
  <c r="AH70" i="27" s="1"/>
  <c r="AH71" i="27" s="1"/>
  <c r="AH72" i="27" s="1"/>
  <c r="AH73" i="27" s="1"/>
  <c r="AH74" i="27" s="1"/>
  <c r="AH75" i="27" s="1"/>
  <c r="AH76" i="27" s="1"/>
  <c r="AH77" i="27" s="1"/>
  <c r="AH78" i="27" s="1"/>
  <c r="AH79" i="27" s="1"/>
  <c r="AH80" i="27" s="1"/>
  <c r="AH81" i="27" s="1"/>
  <c r="AH82" i="27" s="1"/>
  <c r="AH83" i="27" s="1"/>
  <c r="AH84" i="27" s="1"/>
  <c r="AH85" i="27" s="1"/>
  <c r="AH86" i="27" s="1"/>
  <c r="AH87" i="27" s="1"/>
  <c r="AH88" i="27" s="1"/>
  <c r="AH89" i="27" s="1"/>
  <c r="AH90" i="27" s="1"/>
  <c r="AH91" i="27" s="1"/>
  <c r="AH92" i="27" s="1"/>
  <c r="AH93" i="27" s="1"/>
  <c r="AH94" i="27" s="1"/>
  <c r="AH95" i="27" s="1"/>
  <c r="AH96" i="27" s="1"/>
  <c r="AH97" i="27" s="1"/>
  <c r="AH98" i="27" s="1"/>
  <c r="AH99" i="27" s="1"/>
  <c r="AH100" i="27" s="1"/>
  <c r="AH101" i="27" s="1"/>
  <c r="AH102" i="27" s="1"/>
  <c r="AH103" i="27" s="1"/>
  <c r="AH104" i="27" s="1"/>
  <c r="AH105" i="27" s="1"/>
  <c r="AH106" i="27" s="1"/>
  <c r="AH107" i="27" s="1"/>
  <c r="AH108" i="27" s="1"/>
  <c r="AH109" i="27" s="1"/>
  <c r="AH110" i="27" s="1"/>
  <c r="AH111" i="27" s="1"/>
  <c r="AH112" i="27" s="1"/>
  <c r="AH113" i="27" s="1"/>
  <c r="AH114" i="27" s="1"/>
  <c r="AH115" i="27" s="1"/>
  <c r="AH116" i="27" s="1"/>
  <c r="AH117" i="27" s="1"/>
  <c r="AH118" i="27" s="1"/>
  <c r="AH119" i="27" s="1"/>
  <c r="AH120" i="27" s="1"/>
  <c r="AH121" i="27" s="1"/>
  <c r="AH122" i="27" s="1"/>
  <c r="AH123" i="27" s="1"/>
  <c r="AH124" i="27" s="1"/>
  <c r="AH125" i="27" s="1"/>
  <c r="AH126" i="27" s="1"/>
  <c r="AH127" i="27" s="1"/>
  <c r="AH128" i="27" s="1"/>
  <c r="AH129" i="27" s="1"/>
  <c r="AH130" i="27" s="1"/>
  <c r="AH131" i="27" s="1"/>
  <c r="AH132" i="27" s="1"/>
  <c r="AH133" i="27" s="1"/>
  <c r="AH134" i="27" s="1"/>
  <c r="AH135" i="27" s="1"/>
  <c r="AH136" i="27" s="1"/>
  <c r="AH137" i="27" s="1"/>
  <c r="AH138" i="27" s="1"/>
  <c r="AH139" i="27" s="1"/>
  <c r="AH140" i="27" s="1"/>
  <c r="AH141" i="27" s="1"/>
  <c r="AH142" i="27" s="1"/>
  <c r="AH143" i="27" s="1"/>
  <c r="AH144" i="27" s="1"/>
  <c r="AH145" i="27" s="1"/>
  <c r="AH146" i="27" s="1"/>
  <c r="AH147" i="27" s="1"/>
  <c r="AH148" i="27" s="1"/>
  <c r="AH149" i="27" s="1"/>
  <c r="AH150" i="27" s="1"/>
  <c r="AH151" i="27" s="1"/>
  <c r="AH152" i="27" s="1"/>
  <c r="AH153" i="27" s="1"/>
  <c r="AH154" i="27" s="1"/>
  <c r="AH155" i="27" s="1"/>
  <c r="AH156" i="27" s="1"/>
  <c r="AH157" i="27" s="1"/>
  <c r="AH158" i="27" s="1"/>
  <c r="AH159" i="27" s="1"/>
  <c r="AH160" i="27" s="1"/>
  <c r="AH161" i="27" s="1"/>
  <c r="AH162" i="27" s="1"/>
  <c r="AH163" i="27" s="1"/>
  <c r="AH164" i="27" s="1"/>
  <c r="AH165" i="27" s="1"/>
  <c r="AH166" i="27" s="1"/>
  <c r="AH167" i="27" s="1"/>
  <c r="AH168" i="27" s="1"/>
  <c r="AH169" i="27" s="1"/>
  <c r="AH170" i="27" s="1"/>
  <c r="AH171" i="27" s="1"/>
  <c r="AH172" i="27" s="1"/>
  <c r="AH173" i="27" s="1"/>
  <c r="AH174" i="27" s="1"/>
  <c r="AH175" i="27" s="1"/>
  <c r="AH176" i="27" s="1"/>
  <c r="AH177" i="27" s="1"/>
  <c r="AH178" i="27" s="1"/>
  <c r="AH179" i="27" s="1"/>
  <c r="AH180" i="27" s="1"/>
  <c r="AH181" i="27" s="1"/>
  <c r="AH182" i="27" s="1"/>
  <c r="AH183" i="27" s="1"/>
  <c r="AH184" i="27" s="1"/>
  <c r="AH185" i="27" s="1"/>
  <c r="AH186" i="27" s="1"/>
  <c r="AH187" i="27" s="1"/>
  <c r="AH188" i="27" s="1"/>
  <c r="AH189" i="27" s="1"/>
  <c r="AH190" i="27" s="1"/>
  <c r="AH191" i="27" s="1"/>
  <c r="AH192" i="27" s="1"/>
  <c r="AH193" i="27" s="1"/>
  <c r="AH194" i="27" s="1"/>
  <c r="AH195" i="27" s="1"/>
  <c r="AH196" i="27" s="1"/>
  <c r="AH197" i="27" s="1"/>
  <c r="AH198" i="27" s="1"/>
  <c r="AH199" i="27" s="1"/>
  <c r="AH200" i="27" s="1"/>
  <c r="AH201" i="27" s="1"/>
  <c r="AH202" i="27" s="1"/>
  <c r="AH203" i="27" s="1"/>
  <c r="AH204" i="27" s="1"/>
  <c r="AH205" i="27" s="1"/>
  <c r="AH206" i="27" s="1"/>
  <c r="AH207" i="27" s="1"/>
  <c r="AH208" i="27" s="1"/>
  <c r="AH209" i="27" s="1"/>
  <c r="AH210" i="27" s="1"/>
  <c r="AH211" i="27" s="1"/>
  <c r="AH212" i="27" s="1"/>
  <c r="AH213" i="27" s="1"/>
  <c r="AH214" i="27" s="1"/>
  <c r="AH215" i="27" s="1"/>
  <c r="K222" i="27" s="1"/>
  <c r="BK32" i="34"/>
  <c r="BL31" i="34"/>
  <c r="FV33" i="34"/>
  <c r="FU34" i="34"/>
  <c r="BD52" i="34"/>
  <c r="BC53" i="34"/>
  <c r="DQ34" i="34"/>
  <c r="DR33" i="34"/>
  <c r="CJ37" i="34"/>
  <c r="CI38" i="34"/>
  <c r="FP35" i="34"/>
  <c r="FO36" i="34"/>
  <c r="DM34" i="34"/>
  <c r="DN33" i="34"/>
  <c r="FC34" i="34"/>
  <c r="FD33" i="34"/>
  <c r="EG34" i="34"/>
  <c r="EH33" i="34"/>
  <c r="J9" i="27"/>
  <c r="L224" i="26"/>
  <c r="DP32" i="34"/>
  <c r="DO33" i="34"/>
  <c r="AF44" i="34"/>
  <c r="AE45" i="34"/>
  <c r="GE34" i="34"/>
  <c r="GF33" i="34"/>
  <c r="EA34" i="34"/>
  <c r="EB33" i="34"/>
  <c r="FX35" i="34"/>
  <c r="FW36" i="34"/>
  <c r="AB36" i="34" l="1"/>
  <c r="AA37" i="34"/>
  <c r="GH32" i="34"/>
  <c r="GG33" i="34"/>
  <c r="FL34" i="34"/>
  <c r="FK35" i="34"/>
  <c r="HH40" i="34"/>
  <c r="HG41" i="34"/>
  <c r="EH34" i="34"/>
  <c r="EG35" i="34"/>
  <c r="AR32" i="34"/>
  <c r="AQ33" i="34"/>
  <c r="BW35" i="34"/>
  <c r="BX34" i="34"/>
  <c r="EW32" i="34"/>
  <c r="EX31" i="34"/>
  <c r="BN41" i="34"/>
  <c r="BM42" i="34"/>
  <c r="HJ41" i="34"/>
  <c r="HI42" i="34"/>
  <c r="DT34" i="34"/>
  <c r="DS35" i="34"/>
  <c r="BZ32" i="34"/>
  <c r="BY33" i="34"/>
  <c r="CW37" i="34"/>
  <c r="CX36" i="34"/>
  <c r="GR44" i="34"/>
  <c r="GQ45" i="34"/>
  <c r="AD32" i="34"/>
  <c r="AC33" i="34"/>
  <c r="EJ37" i="34"/>
  <c r="EI38" i="34"/>
  <c r="HB38" i="34"/>
  <c r="HA39" i="34"/>
  <c r="DD34" i="34"/>
  <c r="DC35" i="34"/>
  <c r="DK35" i="34"/>
  <c r="DL34" i="34"/>
  <c r="ED35" i="34"/>
  <c r="EC36" i="34"/>
  <c r="CB44" i="34"/>
  <c r="CA45" i="34"/>
  <c r="HF41" i="34"/>
  <c r="HE42" i="34"/>
  <c r="AT40" i="34"/>
  <c r="AS41" i="34"/>
  <c r="EN35" i="34"/>
  <c r="EM36" i="34"/>
  <c r="Z34" i="34"/>
  <c r="Y35" i="34"/>
  <c r="DV36" i="34"/>
  <c r="DU37" i="34"/>
  <c r="GV34" i="34"/>
  <c r="GU35" i="34"/>
  <c r="FH32" i="34"/>
  <c r="FG33" i="34"/>
  <c r="J224" i="27"/>
  <c r="C10" i="13"/>
  <c r="AM14" i="27" s="1"/>
  <c r="AL16" i="27" s="1"/>
  <c r="AL17" i="27" s="1"/>
  <c r="AL18" i="27" s="1"/>
  <c r="AL19" i="27" s="1"/>
  <c r="AL20" i="27" s="1"/>
  <c r="AL21" i="27" s="1"/>
  <c r="AL22" i="27" s="1"/>
  <c r="AL23" i="27" s="1"/>
  <c r="AL24" i="27" s="1"/>
  <c r="AL25" i="27" s="1"/>
  <c r="AL26" i="27" s="1"/>
  <c r="AL27" i="27" s="1"/>
  <c r="AL28" i="27" s="1"/>
  <c r="AL29" i="27" s="1"/>
  <c r="AL30" i="27" s="1"/>
  <c r="AL31" i="27" s="1"/>
  <c r="AL32" i="27" s="1"/>
  <c r="AL33" i="27" s="1"/>
  <c r="AL34" i="27" s="1"/>
  <c r="AL35" i="27" s="1"/>
  <c r="AL36" i="27" s="1"/>
  <c r="AL37" i="27" s="1"/>
  <c r="AL38" i="27" s="1"/>
  <c r="AL39" i="27" s="1"/>
  <c r="AL40" i="27" s="1"/>
  <c r="AL41" i="27" s="1"/>
  <c r="AL42" i="27" s="1"/>
  <c r="AL43" i="27" s="1"/>
  <c r="AL44" i="27" s="1"/>
  <c r="AL45" i="27" s="1"/>
  <c r="AL46" i="27" s="1"/>
  <c r="AL47" i="27" s="1"/>
  <c r="AL48" i="27" s="1"/>
  <c r="AL49" i="27" s="1"/>
  <c r="AL50" i="27" s="1"/>
  <c r="AL51" i="27" s="1"/>
  <c r="AL52" i="27" s="1"/>
  <c r="AL53" i="27" s="1"/>
  <c r="AL54" i="27" s="1"/>
  <c r="AL55" i="27" s="1"/>
  <c r="AL56" i="27" s="1"/>
  <c r="AL57" i="27" s="1"/>
  <c r="AL58" i="27" s="1"/>
  <c r="AL59" i="27" s="1"/>
  <c r="AL60" i="27" s="1"/>
  <c r="AL61" i="27" s="1"/>
  <c r="AL62" i="27" s="1"/>
  <c r="AL63" i="27" s="1"/>
  <c r="AL64" i="27" s="1"/>
  <c r="AL65" i="27" s="1"/>
  <c r="AL66" i="27" s="1"/>
  <c r="AL67" i="27" s="1"/>
  <c r="AL68" i="27" s="1"/>
  <c r="AL69" i="27" s="1"/>
  <c r="AL70" i="27" s="1"/>
  <c r="AL71" i="27" s="1"/>
  <c r="AL72" i="27" s="1"/>
  <c r="AL73" i="27" s="1"/>
  <c r="AL74" i="27" s="1"/>
  <c r="AL75" i="27" s="1"/>
  <c r="AL76" i="27" s="1"/>
  <c r="AL77" i="27" s="1"/>
  <c r="AL78" i="27" s="1"/>
  <c r="AL79" i="27" s="1"/>
  <c r="AL80" i="27" s="1"/>
  <c r="AL81" i="27" s="1"/>
  <c r="AL82" i="27" s="1"/>
  <c r="AL83" i="27" s="1"/>
  <c r="AL84" i="27" s="1"/>
  <c r="AL85" i="27" s="1"/>
  <c r="AL86" i="27" s="1"/>
  <c r="AL87" i="27" s="1"/>
  <c r="AL88" i="27" s="1"/>
  <c r="AL89" i="27" s="1"/>
  <c r="AL90" i="27" s="1"/>
  <c r="AL91" i="27" s="1"/>
  <c r="AL92" i="27" s="1"/>
  <c r="AL93" i="27" s="1"/>
  <c r="AL94" i="27" s="1"/>
  <c r="AL95" i="27" s="1"/>
  <c r="AL96" i="27" s="1"/>
  <c r="AL97" i="27" s="1"/>
  <c r="AL98" i="27" s="1"/>
  <c r="AL99" i="27" s="1"/>
  <c r="AL100" i="27" s="1"/>
  <c r="AL101" i="27" s="1"/>
  <c r="AL102" i="27" s="1"/>
  <c r="AL103" i="27" s="1"/>
  <c r="AL104" i="27" s="1"/>
  <c r="AL105" i="27" s="1"/>
  <c r="AL106" i="27" s="1"/>
  <c r="AL107" i="27" s="1"/>
  <c r="AL108" i="27" s="1"/>
  <c r="AL109" i="27" s="1"/>
  <c r="AL110" i="27" s="1"/>
  <c r="AL111" i="27" s="1"/>
  <c r="AL112" i="27" s="1"/>
  <c r="AL113" i="27" s="1"/>
  <c r="AL114" i="27" s="1"/>
  <c r="AL115" i="27" s="1"/>
  <c r="AL116" i="27" s="1"/>
  <c r="AL117" i="27" s="1"/>
  <c r="AL118" i="27" s="1"/>
  <c r="AL119" i="27" s="1"/>
  <c r="AL120" i="27" s="1"/>
  <c r="AL121" i="27" s="1"/>
  <c r="AL122" i="27" s="1"/>
  <c r="AL123" i="27" s="1"/>
  <c r="AL124" i="27" s="1"/>
  <c r="AL125" i="27" s="1"/>
  <c r="AL126" i="27" s="1"/>
  <c r="AL127" i="27" s="1"/>
  <c r="AL128" i="27" s="1"/>
  <c r="AL129" i="27" s="1"/>
  <c r="AL130" i="27" s="1"/>
  <c r="AL131" i="27" s="1"/>
  <c r="AL132" i="27" s="1"/>
  <c r="AL133" i="27" s="1"/>
  <c r="AL134" i="27" s="1"/>
  <c r="AL135" i="27" s="1"/>
  <c r="AL136" i="27" s="1"/>
  <c r="AL137" i="27" s="1"/>
  <c r="AL138" i="27" s="1"/>
  <c r="AL139" i="27" s="1"/>
  <c r="AL140" i="27" s="1"/>
  <c r="AL141" i="27" s="1"/>
  <c r="AL142" i="27" s="1"/>
  <c r="AL143" i="27" s="1"/>
  <c r="AL144" i="27" s="1"/>
  <c r="AL145" i="27" s="1"/>
  <c r="AL146" i="27" s="1"/>
  <c r="AL147" i="27" s="1"/>
  <c r="AL148" i="27" s="1"/>
  <c r="AL149" i="27" s="1"/>
  <c r="AL150" i="27" s="1"/>
  <c r="AL151" i="27" s="1"/>
  <c r="AL152" i="27" s="1"/>
  <c r="AL153" i="27" s="1"/>
  <c r="AL154" i="27" s="1"/>
  <c r="AL155" i="27" s="1"/>
  <c r="AL156" i="27" s="1"/>
  <c r="AL157" i="27" s="1"/>
  <c r="AL158" i="27" s="1"/>
  <c r="AL159" i="27" s="1"/>
  <c r="AL160" i="27" s="1"/>
  <c r="AL161" i="27" s="1"/>
  <c r="AL162" i="27" s="1"/>
  <c r="AL163" i="27" s="1"/>
  <c r="AL164" i="27" s="1"/>
  <c r="AL165" i="27" s="1"/>
  <c r="AL166" i="27" s="1"/>
  <c r="AL167" i="27" s="1"/>
  <c r="AL168" i="27" s="1"/>
  <c r="AL169" i="27" s="1"/>
  <c r="AL170" i="27" s="1"/>
  <c r="AL171" i="27" s="1"/>
  <c r="AL172" i="27" s="1"/>
  <c r="AL173" i="27" s="1"/>
  <c r="AL174" i="27" s="1"/>
  <c r="AL175" i="27" s="1"/>
  <c r="AL176" i="27" s="1"/>
  <c r="AL177" i="27" s="1"/>
  <c r="AL178" i="27" s="1"/>
  <c r="AL179" i="27" s="1"/>
  <c r="AL180" i="27" s="1"/>
  <c r="AL181" i="27" s="1"/>
  <c r="AL182" i="27" s="1"/>
  <c r="AL183" i="27" s="1"/>
  <c r="AL184" i="27" s="1"/>
  <c r="AL185" i="27" s="1"/>
  <c r="AL186" i="27" s="1"/>
  <c r="AL187" i="27" s="1"/>
  <c r="AL188" i="27" s="1"/>
  <c r="AL189" i="27" s="1"/>
  <c r="AL190" i="27" s="1"/>
  <c r="AL191" i="27" s="1"/>
  <c r="AL192" i="27" s="1"/>
  <c r="AL193" i="27" s="1"/>
  <c r="AL194" i="27" s="1"/>
  <c r="AL195" i="27" s="1"/>
  <c r="AL196" i="27" s="1"/>
  <c r="AL197" i="27" s="1"/>
  <c r="AL198" i="27" s="1"/>
  <c r="AL199" i="27" s="1"/>
  <c r="AL200" i="27" s="1"/>
  <c r="AL201" i="27" s="1"/>
  <c r="AL202" i="27" s="1"/>
  <c r="AL203" i="27" s="1"/>
  <c r="AL204" i="27" s="1"/>
  <c r="AL205" i="27" s="1"/>
  <c r="AL206" i="27" s="1"/>
  <c r="AL207" i="27" s="1"/>
  <c r="AL208" i="27" s="1"/>
  <c r="AL209" i="27" s="1"/>
  <c r="AL210" i="27" s="1"/>
  <c r="AL211" i="27" s="1"/>
  <c r="AL212" i="27" s="1"/>
  <c r="AL213" i="27" s="1"/>
  <c r="AL214" i="27" s="1"/>
  <c r="AL215" i="27" s="1"/>
  <c r="K224" i="27" s="1"/>
  <c r="BB39" i="34"/>
  <c r="BA40" i="34"/>
  <c r="BD53" i="34"/>
  <c r="BC54" i="34"/>
  <c r="CE45" i="34"/>
  <c r="CF44" i="34"/>
  <c r="AN46" i="34"/>
  <c r="AM47" i="34"/>
  <c r="CP34" i="34"/>
  <c r="CO35" i="34"/>
  <c r="CH36" i="34"/>
  <c r="CG37" i="34"/>
  <c r="GY52" i="34"/>
  <c r="GZ51" i="34"/>
  <c r="EV35" i="34"/>
  <c r="EU36" i="34"/>
  <c r="DE35" i="34"/>
  <c r="DF34" i="34"/>
  <c r="DN34" i="34"/>
  <c r="DM35" i="34"/>
  <c r="BT35" i="34"/>
  <c r="BS36" i="34"/>
  <c r="DJ34" i="34"/>
  <c r="DI35" i="34"/>
  <c r="AU34" i="34"/>
  <c r="AV33" i="34"/>
  <c r="GI45" i="34"/>
  <c r="GJ44" i="34"/>
  <c r="L222" i="27"/>
  <c r="J7" i="28"/>
  <c r="FN43" i="34"/>
  <c r="FM44" i="34"/>
  <c r="GW34" i="34"/>
  <c r="GX33" i="34"/>
  <c r="GS48" i="34"/>
  <c r="GT47" i="34"/>
  <c r="EO46" i="34"/>
  <c r="EP45" i="34"/>
  <c r="CR32" i="34"/>
  <c r="CQ33" i="34"/>
  <c r="EE48" i="34"/>
  <c r="EF47" i="34"/>
  <c r="EK36" i="34"/>
  <c r="EL35" i="34"/>
  <c r="BJ40" i="34"/>
  <c r="BI41" i="34"/>
  <c r="GO35" i="34"/>
  <c r="GP34" i="34"/>
  <c r="DB35" i="34"/>
  <c r="DA36" i="34"/>
  <c r="CT34" i="34"/>
  <c r="CS35" i="34"/>
  <c r="BH34" i="34"/>
  <c r="BG35" i="34"/>
  <c r="DR34" i="34"/>
  <c r="DQ35" i="34"/>
  <c r="FX36" i="34"/>
  <c r="FW37" i="34"/>
  <c r="CZ32" i="34"/>
  <c r="CY33" i="34"/>
  <c r="GL35" i="34"/>
  <c r="GK36" i="34"/>
  <c r="BO32" i="34"/>
  <c r="BP31" i="34"/>
  <c r="CU34" i="34"/>
  <c r="CV33" i="34"/>
  <c r="AL39" i="34"/>
  <c r="AK40" i="34"/>
  <c r="L223" i="27"/>
  <c r="J8" i="28"/>
  <c r="CK35" i="34"/>
  <c r="CL34" i="34"/>
  <c r="DW37" i="34"/>
  <c r="DX36" i="34"/>
  <c r="AO46" i="34"/>
  <c r="AP45" i="34"/>
  <c r="AG32" i="34"/>
  <c r="AH31" i="34"/>
  <c r="CC36" i="34"/>
  <c r="CD35" i="34"/>
  <c r="FR34" i="34"/>
  <c r="FQ35" i="34"/>
  <c r="ER36" i="34"/>
  <c r="EQ37" i="34"/>
  <c r="DZ34" i="34"/>
  <c r="DY35" i="34"/>
  <c r="CN38" i="34"/>
  <c r="CM39" i="34"/>
  <c r="J225" i="27"/>
  <c r="C11" i="13"/>
  <c r="AO14" i="27" s="1"/>
  <c r="AN16" i="27" s="1"/>
  <c r="AN17" i="27" s="1"/>
  <c r="AN18" i="27" s="1"/>
  <c r="AN19" i="27" s="1"/>
  <c r="AN20" i="27" s="1"/>
  <c r="AN21" i="27" s="1"/>
  <c r="AN22" i="27" s="1"/>
  <c r="AN23" i="27" s="1"/>
  <c r="AN24" i="27" s="1"/>
  <c r="AN25" i="27" s="1"/>
  <c r="AN26" i="27" s="1"/>
  <c r="AN27" i="27" s="1"/>
  <c r="AN28" i="27" s="1"/>
  <c r="AN29" i="27" s="1"/>
  <c r="AN30" i="27" s="1"/>
  <c r="AN31" i="27" s="1"/>
  <c r="AN32" i="27" s="1"/>
  <c r="AN33" i="27" s="1"/>
  <c r="AN34" i="27" s="1"/>
  <c r="AN35" i="27" s="1"/>
  <c r="AN36" i="27" s="1"/>
  <c r="AN37" i="27" s="1"/>
  <c r="AN38" i="27" s="1"/>
  <c r="AN39" i="27" s="1"/>
  <c r="AN40" i="27" s="1"/>
  <c r="AN41" i="27" s="1"/>
  <c r="AN42" i="27" s="1"/>
  <c r="AN43" i="27" s="1"/>
  <c r="AN44" i="27" s="1"/>
  <c r="AN45" i="27" s="1"/>
  <c r="AN46" i="27" s="1"/>
  <c r="AN47" i="27" s="1"/>
  <c r="AN48" i="27" s="1"/>
  <c r="AN49" i="27" s="1"/>
  <c r="AN50" i="27" s="1"/>
  <c r="AN51" i="27" s="1"/>
  <c r="AN52" i="27" s="1"/>
  <c r="AN53" i="27" s="1"/>
  <c r="AN54" i="27" s="1"/>
  <c r="AN55" i="27" s="1"/>
  <c r="AN56" i="27" s="1"/>
  <c r="AN57" i="27" s="1"/>
  <c r="AN58" i="27" s="1"/>
  <c r="AN59" i="27" s="1"/>
  <c r="AN60" i="27" s="1"/>
  <c r="AN61" i="27" s="1"/>
  <c r="AN62" i="27" s="1"/>
  <c r="AN63" i="27" s="1"/>
  <c r="AN64" i="27" s="1"/>
  <c r="AN65" i="27" s="1"/>
  <c r="AN66" i="27" s="1"/>
  <c r="AN67" i="27" s="1"/>
  <c r="AN68" i="27" s="1"/>
  <c r="AN69" i="27" s="1"/>
  <c r="AN70" i="27" s="1"/>
  <c r="AN71" i="27" s="1"/>
  <c r="AN72" i="27" s="1"/>
  <c r="AN73" i="27" s="1"/>
  <c r="AN74" i="27" s="1"/>
  <c r="AN75" i="27" s="1"/>
  <c r="AN76" i="27" s="1"/>
  <c r="AN77" i="27" s="1"/>
  <c r="AN78" i="27" s="1"/>
  <c r="AN79" i="27" s="1"/>
  <c r="AN80" i="27" s="1"/>
  <c r="AN81" i="27" s="1"/>
  <c r="AN82" i="27" s="1"/>
  <c r="AN83" i="27" s="1"/>
  <c r="AN84" i="27" s="1"/>
  <c r="AN85" i="27" s="1"/>
  <c r="AN86" i="27" s="1"/>
  <c r="AN87" i="27" s="1"/>
  <c r="AN88" i="27" s="1"/>
  <c r="AN89" i="27" s="1"/>
  <c r="AN90" i="27" s="1"/>
  <c r="AN91" i="27" s="1"/>
  <c r="AN92" i="27" s="1"/>
  <c r="AN93" i="27" s="1"/>
  <c r="AN94" i="27" s="1"/>
  <c r="AN95" i="27" s="1"/>
  <c r="AN96" i="27" s="1"/>
  <c r="AN97" i="27" s="1"/>
  <c r="AN98" i="27" s="1"/>
  <c r="AN99" i="27" s="1"/>
  <c r="AN100" i="27" s="1"/>
  <c r="AN101" i="27" s="1"/>
  <c r="AN102" i="27" s="1"/>
  <c r="AN103" i="27" s="1"/>
  <c r="AN104" i="27" s="1"/>
  <c r="AN105" i="27" s="1"/>
  <c r="AN106" i="27" s="1"/>
  <c r="AN107" i="27" s="1"/>
  <c r="AN108" i="27" s="1"/>
  <c r="AN109" i="27" s="1"/>
  <c r="AN110" i="27" s="1"/>
  <c r="AN111" i="27" s="1"/>
  <c r="AN112" i="27" s="1"/>
  <c r="AN113" i="27" s="1"/>
  <c r="AN114" i="27" s="1"/>
  <c r="AN115" i="27" s="1"/>
  <c r="AN116" i="27" s="1"/>
  <c r="AN117" i="27" s="1"/>
  <c r="AN118" i="27" s="1"/>
  <c r="AN119" i="27" s="1"/>
  <c r="AN120" i="27" s="1"/>
  <c r="AN121" i="27" s="1"/>
  <c r="AN122" i="27" s="1"/>
  <c r="AN123" i="27" s="1"/>
  <c r="AN124" i="27" s="1"/>
  <c r="AN125" i="27" s="1"/>
  <c r="AN126" i="27" s="1"/>
  <c r="AN127" i="27" s="1"/>
  <c r="AN128" i="27" s="1"/>
  <c r="AN129" i="27" s="1"/>
  <c r="AN130" i="27" s="1"/>
  <c r="AN131" i="27" s="1"/>
  <c r="AN132" i="27" s="1"/>
  <c r="AN133" i="27" s="1"/>
  <c r="AN134" i="27" s="1"/>
  <c r="AN135" i="27" s="1"/>
  <c r="AN136" i="27" s="1"/>
  <c r="AN137" i="27" s="1"/>
  <c r="AN138" i="27" s="1"/>
  <c r="AN139" i="27" s="1"/>
  <c r="AN140" i="27" s="1"/>
  <c r="AN141" i="27" s="1"/>
  <c r="AN142" i="27" s="1"/>
  <c r="AN143" i="27" s="1"/>
  <c r="AN144" i="27" s="1"/>
  <c r="AN145" i="27" s="1"/>
  <c r="AN146" i="27" s="1"/>
  <c r="AN147" i="27" s="1"/>
  <c r="AN148" i="27" s="1"/>
  <c r="AN149" i="27" s="1"/>
  <c r="AN150" i="27" s="1"/>
  <c r="AN151" i="27" s="1"/>
  <c r="AN152" i="27" s="1"/>
  <c r="AN153" i="27" s="1"/>
  <c r="AN154" i="27" s="1"/>
  <c r="AN155" i="27" s="1"/>
  <c r="AN156" i="27" s="1"/>
  <c r="AN157" i="27" s="1"/>
  <c r="AN158" i="27" s="1"/>
  <c r="AN159" i="27" s="1"/>
  <c r="AN160" i="27" s="1"/>
  <c r="AN161" i="27" s="1"/>
  <c r="AN162" i="27" s="1"/>
  <c r="AN163" i="27" s="1"/>
  <c r="AN164" i="27" s="1"/>
  <c r="AN165" i="27" s="1"/>
  <c r="AN166" i="27" s="1"/>
  <c r="AN167" i="27" s="1"/>
  <c r="AN168" i="27" s="1"/>
  <c r="AN169" i="27" s="1"/>
  <c r="AN170" i="27" s="1"/>
  <c r="AN171" i="27" s="1"/>
  <c r="AN172" i="27" s="1"/>
  <c r="AN173" i="27" s="1"/>
  <c r="AN174" i="27" s="1"/>
  <c r="AN175" i="27" s="1"/>
  <c r="AN176" i="27" s="1"/>
  <c r="AN177" i="27" s="1"/>
  <c r="AN178" i="27" s="1"/>
  <c r="AN179" i="27" s="1"/>
  <c r="AN180" i="27" s="1"/>
  <c r="AN181" i="27" s="1"/>
  <c r="AN182" i="27" s="1"/>
  <c r="AN183" i="27" s="1"/>
  <c r="AN184" i="27" s="1"/>
  <c r="AN185" i="27" s="1"/>
  <c r="AN186" i="27" s="1"/>
  <c r="AN187" i="27" s="1"/>
  <c r="AN188" i="27" s="1"/>
  <c r="AN189" i="27" s="1"/>
  <c r="AN190" i="27" s="1"/>
  <c r="AN191" i="27" s="1"/>
  <c r="AN192" i="27" s="1"/>
  <c r="AN193" i="27" s="1"/>
  <c r="AN194" i="27" s="1"/>
  <c r="AN195" i="27" s="1"/>
  <c r="AN196" i="27" s="1"/>
  <c r="AN197" i="27" s="1"/>
  <c r="AN198" i="27" s="1"/>
  <c r="AN199" i="27" s="1"/>
  <c r="AN200" i="27" s="1"/>
  <c r="AN201" i="27" s="1"/>
  <c r="AN202" i="27" s="1"/>
  <c r="AN203" i="27" s="1"/>
  <c r="AN204" i="27" s="1"/>
  <c r="AN205" i="27" s="1"/>
  <c r="AN206" i="27" s="1"/>
  <c r="AN207" i="27" s="1"/>
  <c r="AN208" i="27" s="1"/>
  <c r="AN209" i="27" s="1"/>
  <c r="AN210" i="27" s="1"/>
  <c r="AN211" i="27" s="1"/>
  <c r="AN212" i="27" s="1"/>
  <c r="AN213" i="27" s="1"/>
  <c r="AN214" i="27" s="1"/>
  <c r="AN215" i="27" s="1"/>
  <c r="K225" i="27" s="1"/>
  <c r="HC52" i="34"/>
  <c r="HD51" i="34"/>
  <c r="EZ36" i="34"/>
  <c r="EY37" i="34"/>
  <c r="GM49" i="34"/>
  <c r="GN48" i="34"/>
  <c r="FD34" i="34"/>
  <c r="FC35" i="34"/>
  <c r="FP36" i="34"/>
  <c r="FO37" i="34"/>
  <c r="DO34" i="34"/>
  <c r="DP33" i="34"/>
  <c r="CJ38" i="34"/>
  <c r="CI39" i="34"/>
  <c r="GA34" i="34"/>
  <c r="GB33" i="34"/>
  <c r="FZ34" i="34"/>
  <c r="FY35" i="34"/>
  <c r="BU36" i="34"/>
  <c r="BV35" i="34"/>
  <c r="W32" i="34"/>
  <c r="X31" i="34"/>
  <c r="BF31" i="34"/>
  <c r="BE32" i="34"/>
  <c r="ET36" i="34"/>
  <c r="ES37" i="34"/>
  <c r="AE14" i="25"/>
  <c r="AD16" i="25" s="1"/>
  <c r="AD17" i="25" s="1"/>
  <c r="AD18" i="25" s="1"/>
  <c r="AD19" i="25" s="1"/>
  <c r="AD20" i="25" s="1"/>
  <c r="AD21" i="25" s="1"/>
  <c r="AD22" i="25" s="1"/>
  <c r="AD23" i="25" s="1"/>
  <c r="AD24" i="25" s="1"/>
  <c r="AD25" i="25" s="1"/>
  <c r="AD26" i="25" s="1"/>
  <c r="AD27" i="25" s="1"/>
  <c r="AD28" i="25" s="1"/>
  <c r="AD29" i="25" s="1"/>
  <c r="AD30" i="25" s="1"/>
  <c r="AD31" i="25" s="1"/>
  <c r="AD32" i="25" s="1"/>
  <c r="AD33" i="25" s="1"/>
  <c r="AD34" i="25" s="1"/>
  <c r="AD35" i="25" s="1"/>
  <c r="AD36" i="25" s="1"/>
  <c r="AD37" i="25" s="1"/>
  <c r="AD38" i="25" s="1"/>
  <c r="AD39" i="25" s="1"/>
  <c r="AD40" i="25" s="1"/>
  <c r="AD41" i="25" s="1"/>
  <c r="AD42" i="25" s="1"/>
  <c r="AD43" i="25" s="1"/>
  <c r="AD44" i="25" s="1"/>
  <c r="AD45" i="25" s="1"/>
  <c r="AD46" i="25" s="1"/>
  <c r="AD47" i="25" s="1"/>
  <c r="AD48" i="25" s="1"/>
  <c r="AD49" i="25" s="1"/>
  <c r="AD50" i="25" s="1"/>
  <c r="AD51" i="25" s="1"/>
  <c r="AD52" i="25" s="1"/>
  <c r="AD53" i="25" s="1"/>
  <c r="AD54" i="25" s="1"/>
  <c r="AD55" i="25" s="1"/>
  <c r="AD56" i="25" s="1"/>
  <c r="AD57" i="25" s="1"/>
  <c r="AD58" i="25" s="1"/>
  <c r="AD59" i="25" s="1"/>
  <c r="AD60" i="25" s="1"/>
  <c r="AD61" i="25" s="1"/>
  <c r="AD62" i="25" s="1"/>
  <c r="AD63" i="25" s="1"/>
  <c r="AD64" i="25" s="1"/>
  <c r="AD65" i="25" s="1"/>
  <c r="AD66" i="25" s="1"/>
  <c r="AD67" i="25" s="1"/>
  <c r="AD68" i="25" s="1"/>
  <c r="AD69" i="25" s="1"/>
  <c r="AD70" i="25" s="1"/>
  <c r="AD71" i="25" s="1"/>
  <c r="AD72" i="25" s="1"/>
  <c r="AD73" i="25" s="1"/>
  <c r="AD74" i="25" s="1"/>
  <c r="AD75" i="25" s="1"/>
  <c r="AD76" i="25" s="1"/>
  <c r="AD77" i="25" s="1"/>
  <c r="AD78" i="25" s="1"/>
  <c r="AD79" i="25" s="1"/>
  <c r="AD80" i="25" s="1"/>
  <c r="AD81" i="25" s="1"/>
  <c r="AD82" i="25" s="1"/>
  <c r="AD83" i="25" s="1"/>
  <c r="AD84" i="25" s="1"/>
  <c r="AD85" i="25" s="1"/>
  <c r="AD86" i="25" s="1"/>
  <c r="AD87" i="25" s="1"/>
  <c r="AD88" i="25" s="1"/>
  <c r="AD89" i="25" s="1"/>
  <c r="AD90" i="25" s="1"/>
  <c r="AD91" i="25" s="1"/>
  <c r="AD92" i="25" s="1"/>
  <c r="AD93" i="25" s="1"/>
  <c r="AD94" i="25" s="1"/>
  <c r="AD95" i="25" s="1"/>
  <c r="AD96" i="25" s="1"/>
  <c r="AD97" i="25" s="1"/>
  <c r="AD98" i="25" s="1"/>
  <c r="AD99" i="25" s="1"/>
  <c r="AD100" i="25" s="1"/>
  <c r="AD101" i="25" s="1"/>
  <c r="AD102" i="25" s="1"/>
  <c r="AD103" i="25" s="1"/>
  <c r="AD104" i="25" s="1"/>
  <c r="AD105" i="25" s="1"/>
  <c r="AD106" i="25" s="1"/>
  <c r="AD107" i="25" s="1"/>
  <c r="AD108" i="25" s="1"/>
  <c r="AD109" i="25" s="1"/>
  <c r="AD110" i="25" s="1"/>
  <c r="AD111" i="25" s="1"/>
  <c r="AD112" i="25" s="1"/>
  <c r="AD113" i="25" s="1"/>
  <c r="AD114" i="25" s="1"/>
  <c r="AD115" i="25" s="1"/>
  <c r="AD116" i="25" s="1"/>
  <c r="AD117" i="25" s="1"/>
  <c r="AD118" i="25" s="1"/>
  <c r="AD119" i="25" s="1"/>
  <c r="AD120" i="25" s="1"/>
  <c r="AD121" i="25" s="1"/>
  <c r="AD122" i="25" s="1"/>
  <c r="AD123" i="25" s="1"/>
  <c r="AD124" i="25" s="1"/>
  <c r="AD125" i="25" s="1"/>
  <c r="AD126" i="25" s="1"/>
  <c r="AD127" i="25" s="1"/>
  <c r="AD128" i="25" s="1"/>
  <c r="AD129" i="25" s="1"/>
  <c r="AD130" i="25" s="1"/>
  <c r="AD131" i="25" s="1"/>
  <c r="AD132" i="25" s="1"/>
  <c r="AD133" i="25" s="1"/>
  <c r="AD134" i="25" s="1"/>
  <c r="AD135" i="25" s="1"/>
  <c r="AD136" i="25" s="1"/>
  <c r="AD137" i="25" s="1"/>
  <c r="AD138" i="25" s="1"/>
  <c r="AD139" i="25" s="1"/>
  <c r="AD140" i="25" s="1"/>
  <c r="AD141" i="25" s="1"/>
  <c r="AD142" i="25" s="1"/>
  <c r="AD143" i="25" s="1"/>
  <c r="AD144" i="25" s="1"/>
  <c r="AD145" i="25" s="1"/>
  <c r="AD146" i="25" s="1"/>
  <c r="AD147" i="25" s="1"/>
  <c r="AD148" i="25" s="1"/>
  <c r="AD149" i="25" s="1"/>
  <c r="AD150" i="25" s="1"/>
  <c r="AD151" i="25" s="1"/>
  <c r="AD152" i="25" s="1"/>
  <c r="AD153" i="25" s="1"/>
  <c r="AD154" i="25" s="1"/>
  <c r="AD155" i="25" s="1"/>
  <c r="AD156" i="25" s="1"/>
  <c r="AD157" i="25" s="1"/>
  <c r="AD158" i="25" s="1"/>
  <c r="AD159" i="25" s="1"/>
  <c r="AD160" i="25" s="1"/>
  <c r="AD161" i="25" s="1"/>
  <c r="AD162" i="25" s="1"/>
  <c r="AD163" i="25" s="1"/>
  <c r="AD164" i="25" s="1"/>
  <c r="AD165" i="25" s="1"/>
  <c r="AD166" i="25" s="1"/>
  <c r="AD167" i="25" s="1"/>
  <c r="AD168" i="25" s="1"/>
  <c r="AD169" i="25" s="1"/>
  <c r="AD170" i="25" s="1"/>
  <c r="AD171" i="25" s="1"/>
  <c r="AD172" i="25" s="1"/>
  <c r="AD173" i="25" s="1"/>
  <c r="AD174" i="25" s="1"/>
  <c r="AD175" i="25" s="1"/>
  <c r="AD176" i="25" s="1"/>
  <c r="AD177" i="25" s="1"/>
  <c r="AD178" i="25" s="1"/>
  <c r="AD179" i="25" s="1"/>
  <c r="AD180" i="25" s="1"/>
  <c r="AD181" i="25" s="1"/>
  <c r="AD182" i="25" s="1"/>
  <c r="AD183" i="25" s="1"/>
  <c r="AD184" i="25" s="1"/>
  <c r="AD185" i="25" s="1"/>
  <c r="AD186" i="25" s="1"/>
  <c r="AD187" i="25" s="1"/>
  <c r="AD188" i="25" s="1"/>
  <c r="AD189" i="25" s="1"/>
  <c r="AD190" i="25" s="1"/>
  <c r="AD191" i="25" s="1"/>
  <c r="AD192" i="25" s="1"/>
  <c r="AD193" i="25" s="1"/>
  <c r="AD194" i="25" s="1"/>
  <c r="AD195" i="25" s="1"/>
  <c r="AD196" i="25" s="1"/>
  <c r="AD197" i="25" s="1"/>
  <c r="AD198" i="25" s="1"/>
  <c r="AD199" i="25" s="1"/>
  <c r="AD200" i="25" s="1"/>
  <c r="AD201" i="25" s="1"/>
  <c r="AD202" i="25" s="1"/>
  <c r="AD203" i="25" s="1"/>
  <c r="AD204" i="25" s="1"/>
  <c r="AD205" i="25" s="1"/>
  <c r="AD206" i="25" s="1"/>
  <c r="AD207" i="25" s="1"/>
  <c r="AD208" i="25" s="1"/>
  <c r="AD209" i="25" s="1"/>
  <c r="AD210" i="25" s="1"/>
  <c r="AD211" i="25" s="1"/>
  <c r="AD212" i="25" s="1"/>
  <c r="AD213" i="25" s="1"/>
  <c r="AD214" i="25" s="1"/>
  <c r="AD215" i="25" s="1"/>
  <c r="K220" i="25" s="1"/>
  <c r="D12" i="11"/>
  <c r="F21" i="11" s="1"/>
  <c r="J221" i="27"/>
  <c r="C7" i="13"/>
  <c r="AG14" i="27" s="1"/>
  <c r="AF16" i="27" s="1"/>
  <c r="AF17" i="27" s="1"/>
  <c r="AF18" i="27" s="1"/>
  <c r="AF19" i="27" s="1"/>
  <c r="AF20" i="27" s="1"/>
  <c r="AF21" i="27" s="1"/>
  <c r="AF22" i="27" s="1"/>
  <c r="AF23" i="27" s="1"/>
  <c r="AF24" i="27" s="1"/>
  <c r="AF25" i="27" s="1"/>
  <c r="AF26" i="27" s="1"/>
  <c r="AF27" i="27" s="1"/>
  <c r="AF28" i="27" s="1"/>
  <c r="AF29" i="27" s="1"/>
  <c r="AF30" i="27" s="1"/>
  <c r="AF31" i="27" s="1"/>
  <c r="AF32" i="27" s="1"/>
  <c r="AF33" i="27" s="1"/>
  <c r="AF34" i="27" s="1"/>
  <c r="AF35" i="27" s="1"/>
  <c r="AF36" i="27" s="1"/>
  <c r="AF37" i="27" s="1"/>
  <c r="AF38" i="27" s="1"/>
  <c r="AF39" i="27" s="1"/>
  <c r="AF40" i="27" s="1"/>
  <c r="AF41" i="27" s="1"/>
  <c r="AF42" i="27" s="1"/>
  <c r="AF43" i="27" s="1"/>
  <c r="AF44" i="27" s="1"/>
  <c r="AF45" i="27" s="1"/>
  <c r="AF46" i="27" s="1"/>
  <c r="AF47" i="27" s="1"/>
  <c r="AF48" i="27" s="1"/>
  <c r="AF49" i="27" s="1"/>
  <c r="AF50" i="27" s="1"/>
  <c r="AF51" i="27" s="1"/>
  <c r="AF52" i="27" s="1"/>
  <c r="AF53" i="27" s="1"/>
  <c r="AF54" i="27" s="1"/>
  <c r="AF55" i="27" s="1"/>
  <c r="AF56" i="27" s="1"/>
  <c r="AF57" i="27" s="1"/>
  <c r="AF58" i="27" s="1"/>
  <c r="AF59" i="27" s="1"/>
  <c r="AF60" i="27" s="1"/>
  <c r="AF61" i="27" s="1"/>
  <c r="AF62" i="27" s="1"/>
  <c r="AF63" i="27" s="1"/>
  <c r="AF64" i="27" s="1"/>
  <c r="AF65" i="27" s="1"/>
  <c r="AF66" i="27" s="1"/>
  <c r="AF67" i="27" s="1"/>
  <c r="AF68" i="27" s="1"/>
  <c r="AF69" i="27" s="1"/>
  <c r="AF70" i="27" s="1"/>
  <c r="AF71" i="27" s="1"/>
  <c r="AF72" i="27" s="1"/>
  <c r="AF73" i="27" s="1"/>
  <c r="AF74" i="27" s="1"/>
  <c r="AF75" i="27" s="1"/>
  <c r="AF76" i="27" s="1"/>
  <c r="AF77" i="27" s="1"/>
  <c r="AF78" i="27" s="1"/>
  <c r="AF79" i="27" s="1"/>
  <c r="AF80" i="27" s="1"/>
  <c r="AF81" i="27" s="1"/>
  <c r="AF82" i="27" s="1"/>
  <c r="AF83" i="27" s="1"/>
  <c r="AF84" i="27" s="1"/>
  <c r="AF85" i="27" s="1"/>
  <c r="AF86" i="27" s="1"/>
  <c r="AF87" i="27" s="1"/>
  <c r="AF88" i="27" s="1"/>
  <c r="AF89" i="27" s="1"/>
  <c r="AF90" i="27" s="1"/>
  <c r="AF91" i="27" s="1"/>
  <c r="AF92" i="27" s="1"/>
  <c r="AF93" i="27" s="1"/>
  <c r="AF94" i="27" s="1"/>
  <c r="AF95" i="27" s="1"/>
  <c r="AF96" i="27" s="1"/>
  <c r="AF97" i="27" s="1"/>
  <c r="AF98" i="27" s="1"/>
  <c r="AF99" i="27" s="1"/>
  <c r="AF100" i="27" s="1"/>
  <c r="AF101" i="27" s="1"/>
  <c r="AF102" i="27" s="1"/>
  <c r="AF103" i="27" s="1"/>
  <c r="AF104" i="27" s="1"/>
  <c r="AF105" i="27" s="1"/>
  <c r="AF106" i="27" s="1"/>
  <c r="AF107" i="27" s="1"/>
  <c r="AF108" i="27" s="1"/>
  <c r="AF109" i="27" s="1"/>
  <c r="AF110" i="27" s="1"/>
  <c r="AF111" i="27" s="1"/>
  <c r="AF112" i="27" s="1"/>
  <c r="AF113" i="27" s="1"/>
  <c r="AF114" i="27" s="1"/>
  <c r="AF115" i="27" s="1"/>
  <c r="AF116" i="27" s="1"/>
  <c r="AF117" i="27" s="1"/>
  <c r="AF118" i="27" s="1"/>
  <c r="AF119" i="27" s="1"/>
  <c r="AF120" i="27" s="1"/>
  <c r="AF121" i="27" s="1"/>
  <c r="AF122" i="27" s="1"/>
  <c r="AF123" i="27" s="1"/>
  <c r="AF124" i="27" s="1"/>
  <c r="AF125" i="27" s="1"/>
  <c r="AF126" i="27" s="1"/>
  <c r="AF127" i="27" s="1"/>
  <c r="AF128" i="27" s="1"/>
  <c r="AF129" i="27" s="1"/>
  <c r="AF130" i="27" s="1"/>
  <c r="AF131" i="27" s="1"/>
  <c r="AF132" i="27" s="1"/>
  <c r="AF133" i="27" s="1"/>
  <c r="AF134" i="27" s="1"/>
  <c r="AF135" i="27" s="1"/>
  <c r="AF136" i="27" s="1"/>
  <c r="AF137" i="27" s="1"/>
  <c r="AF138" i="27" s="1"/>
  <c r="AF139" i="27" s="1"/>
  <c r="AF140" i="27" s="1"/>
  <c r="AF141" i="27" s="1"/>
  <c r="AF142" i="27" s="1"/>
  <c r="AF143" i="27" s="1"/>
  <c r="AF144" i="27" s="1"/>
  <c r="AF145" i="27" s="1"/>
  <c r="AF146" i="27" s="1"/>
  <c r="AF147" i="27" s="1"/>
  <c r="AF148" i="27" s="1"/>
  <c r="AF149" i="27" s="1"/>
  <c r="AF150" i="27" s="1"/>
  <c r="AF151" i="27" s="1"/>
  <c r="AF152" i="27" s="1"/>
  <c r="AF153" i="27" s="1"/>
  <c r="AF154" i="27" s="1"/>
  <c r="AF155" i="27" s="1"/>
  <c r="AF156" i="27" s="1"/>
  <c r="AF157" i="27" s="1"/>
  <c r="AF158" i="27" s="1"/>
  <c r="AF159" i="27" s="1"/>
  <c r="AF160" i="27" s="1"/>
  <c r="AF161" i="27" s="1"/>
  <c r="AF162" i="27" s="1"/>
  <c r="AF163" i="27" s="1"/>
  <c r="AF164" i="27" s="1"/>
  <c r="AF165" i="27" s="1"/>
  <c r="AF166" i="27" s="1"/>
  <c r="AF167" i="27" s="1"/>
  <c r="AF168" i="27" s="1"/>
  <c r="AF169" i="27" s="1"/>
  <c r="AF170" i="27" s="1"/>
  <c r="AF171" i="27" s="1"/>
  <c r="AF172" i="27" s="1"/>
  <c r="AF173" i="27" s="1"/>
  <c r="AF174" i="27" s="1"/>
  <c r="AF175" i="27" s="1"/>
  <c r="AF176" i="27" s="1"/>
  <c r="AF177" i="27" s="1"/>
  <c r="AF178" i="27" s="1"/>
  <c r="AF179" i="27" s="1"/>
  <c r="AF180" i="27" s="1"/>
  <c r="AF181" i="27" s="1"/>
  <c r="AF182" i="27" s="1"/>
  <c r="AF183" i="27" s="1"/>
  <c r="AF184" i="27" s="1"/>
  <c r="AF185" i="27" s="1"/>
  <c r="AF186" i="27" s="1"/>
  <c r="AF187" i="27" s="1"/>
  <c r="AF188" i="27" s="1"/>
  <c r="AF189" i="27" s="1"/>
  <c r="AF190" i="27" s="1"/>
  <c r="AF191" i="27" s="1"/>
  <c r="AF192" i="27" s="1"/>
  <c r="AF193" i="27" s="1"/>
  <c r="AF194" i="27" s="1"/>
  <c r="AF195" i="27" s="1"/>
  <c r="AF196" i="27" s="1"/>
  <c r="AF197" i="27" s="1"/>
  <c r="AF198" i="27" s="1"/>
  <c r="AF199" i="27" s="1"/>
  <c r="AF200" i="27" s="1"/>
  <c r="AF201" i="27" s="1"/>
  <c r="AF202" i="27" s="1"/>
  <c r="AF203" i="27" s="1"/>
  <c r="AF204" i="27" s="1"/>
  <c r="AF205" i="27" s="1"/>
  <c r="AF206" i="27" s="1"/>
  <c r="AF207" i="27" s="1"/>
  <c r="AF208" i="27" s="1"/>
  <c r="AF209" i="27" s="1"/>
  <c r="AF210" i="27" s="1"/>
  <c r="AF211" i="27" s="1"/>
  <c r="AF212" i="27" s="1"/>
  <c r="AF213" i="27" s="1"/>
  <c r="AF214" i="27" s="1"/>
  <c r="AF215" i="27" s="1"/>
  <c r="K221" i="27" s="1"/>
  <c r="FE33" i="34"/>
  <c r="FF32" i="34"/>
  <c r="F2" i="52"/>
  <c r="U21" i="20"/>
  <c r="I13"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H32" i="20"/>
  <c r="V21" i="20" s="1"/>
  <c r="J13" i="32" s="1"/>
  <c r="FT39" i="34"/>
  <c r="FS40" i="34"/>
  <c r="BQ35" i="34"/>
  <c r="BR34" i="34"/>
  <c r="FU35" i="34"/>
  <c r="FV34" i="34"/>
  <c r="EA35" i="34"/>
  <c r="EB34" i="34"/>
  <c r="GF34" i="34"/>
  <c r="GE35" i="34"/>
  <c r="BL32" i="34"/>
  <c r="BK33" i="34"/>
  <c r="AE46" i="34"/>
  <c r="AF45" i="34"/>
  <c r="J219" i="26"/>
  <c r="C5" i="12"/>
  <c r="AW45" i="34"/>
  <c r="AX44" i="34"/>
  <c r="FB35" i="34"/>
  <c r="FA36" i="34"/>
  <c r="GC35" i="34"/>
  <c r="GD34" i="34"/>
  <c r="AZ37" i="34"/>
  <c r="AY38" i="34"/>
  <c r="FI37" i="34"/>
  <c r="FJ36" i="34"/>
  <c r="DH32" i="34"/>
  <c r="DG33" i="34"/>
  <c r="AJ34" i="34"/>
  <c r="AI35" i="34"/>
  <c r="GL36" i="34" l="1"/>
  <c r="GK37" i="34"/>
  <c r="BB40" i="34"/>
  <c r="BA41" i="34"/>
  <c r="AQ34" i="34"/>
  <c r="AR33" i="34"/>
  <c r="BV36" i="34"/>
  <c r="BU37" i="34"/>
  <c r="FZ35" i="34"/>
  <c r="FY36" i="34"/>
  <c r="EQ38" i="34"/>
  <c r="ER37" i="34"/>
  <c r="CH37" i="34"/>
  <c r="CG38" i="34"/>
  <c r="EH35" i="34"/>
  <c r="EG36" i="34"/>
  <c r="AJ35" i="34"/>
  <c r="AI36" i="34"/>
  <c r="F73" i="11"/>
  <c r="B73" i="11"/>
  <c r="EZ37" i="34"/>
  <c r="EY38" i="34"/>
  <c r="FR35" i="34"/>
  <c r="FQ36" i="34"/>
  <c r="J223" i="28"/>
  <c r="C9" i="14"/>
  <c r="AK14" i="28" s="1"/>
  <c r="AJ16" i="28" s="1"/>
  <c r="AJ17" i="28" s="1"/>
  <c r="AJ18" i="28" s="1"/>
  <c r="AJ19" i="28" s="1"/>
  <c r="AJ20" i="28" s="1"/>
  <c r="AJ21" i="28" s="1"/>
  <c r="AJ22" i="28" s="1"/>
  <c r="AJ23" i="28" s="1"/>
  <c r="AJ24" i="28" s="1"/>
  <c r="AJ25" i="28" s="1"/>
  <c r="AJ26" i="28" s="1"/>
  <c r="AJ27" i="28" s="1"/>
  <c r="AJ28" i="28" s="1"/>
  <c r="AJ29" i="28" s="1"/>
  <c r="AJ30" i="28" s="1"/>
  <c r="AJ31" i="28" s="1"/>
  <c r="AJ32" i="28" s="1"/>
  <c r="AJ33" i="28" s="1"/>
  <c r="AJ34" i="28" s="1"/>
  <c r="AJ35" i="28" s="1"/>
  <c r="AJ36" i="28" s="1"/>
  <c r="AJ37" i="28" s="1"/>
  <c r="AJ38" i="28" s="1"/>
  <c r="AJ39" i="28" s="1"/>
  <c r="AJ40" i="28" s="1"/>
  <c r="AJ41" i="28" s="1"/>
  <c r="AJ42" i="28" s="1"/>
  <c r="AJ43" i="28" s="1"/>
  <c r="AJ44" i="28" s="1"/>
  <c r="AJ45" i="28" s="1"/>
  <c r="AJ46" i="28" s="1"/>
  <c r="AJ47" i="28" s="1"/>
  <c r="AJ48" i="28" s="1"/>
  <c r="AJ49" i="28" s="1"/>
  <c r="AJ50" i="28" s="1"/>
  <c r="AJ51" i="28" s="1"/>
  <c r="AJ52" i="28" s="1"/>
  <c r="AJ53" i="28" s="1"/>
  <c r="AJ54" i="28" s="1"/>
  <c r="AJ55" i="28" s="1"/>
  <c r="AJ56" i="28" s="1"/>
  <c r="AJ57" i="28" s="1"/>
  <c r="AJ58" i="28" s="1"/>
  <c r="AJ59" i="28" s="1"/>
  <c r="AJ60" i="28" s="1"/>
  <c r="AJ61" i="28" s="1"/>
  <c r="AJ62" i="28" s="1"/>
  <c r="AJ63" i="28" s="1"/>
  <c r="AJ64" i="28" s="1"/>
  <c r="AJ65" i="28" s="1"/>
  <c r="AJ66" i="28" s="1"/>
  <c r="AJ67" i="28" s="1"/>
  <c r="AJ68" i="28" s="1"/>
  <c r="AJ69" i="28" s="1"/>
  <c r="AJ70" i="28" s="1"/>
  <c r="AJ71" i="28" s="1"/>
  <c r="AJ72" i="28" s="1"/>
  <c r="AJ73" i="28" s="1"/>
  <c r="AJ74" i="28" s="1"/>
  <c r="AJ75" i="28" s="1"/>
  <c r="AJ76" i="28" s="1"/>
  <c r="AJ77" i="28" s="1"/>
  <c r="AJ78" i="28" s="1"/>
  <c r="AJ79" i="28" s="1"/>
  <c r="AJ80" i="28" s="1"/>
  <c r="AJ81" i="28" s="1"/>
  <c r="AJ82" i="28" s="1"/>
  <c r="AJ83" i="28" s="1"/>
  <c r="AJ84" i="28" s="1"/>
  <c r="AJ85" i="28" s="1"/>
  <c r="AJ86" i="28" s="1"/>
  <c r="AJ87" i="28" s="1"/>
  <c r="AJ88" i="28" s="1"/>
  <c r="AJ89" i="28" s="1"/>
  <c r="AJ90" i="28" s="1"/>
  <c r="AJ91" i="28" s="1"/>
  <c r="AJ92" i="28" s="1"/>
  <c r="AJ93" i="28" s="1"/>
  <c r="AJ94" i="28" s="1"/>
  <c r="AJ95" i="28" s="1"/>
  <c r="AJ96" i="28" s="1"/>
  <c r="AJ97" i="28" s="1"/>
  <c r="AJ98" i="28" s="1"/>
  <c r="AJ99" i="28" s="1"/>
  <c r="AJ100" i="28" s="1"/>
  <c r="AJ101" i="28" s="1"/>
  <c r="AJ102" i="28" s="1"/>
  <c r="AJ103" i="28" s="1"/>
  <c r="AJ104" i="28" s="1"/>
  <c r="AJ105" i="28" s="1"/>
  <c r="AJ106" i="28" s="1"/>
  <c r="AJ107" i="28" s="1"/>
  <c r="AJ108" i="28" s="1"/>
  <c r="AJ109" i="28" s="1"/>
  <c r="AJ110" i="28" s="1"/>
  <c r="AJ111" i="28" s="1"/>
  <c r="AJ112" i="28" s="1"/>
  <c r="AJ113" i="28" s="1"/>
  <c r="AJ114" i="28" s="1"/>
  <c r="AJ115" i="28" s="1"/>
  <c r="AJ116" i="28" s="1"/>
  <c r="AJ117" i="28" s="1"/>
  <c r="AJ118" i="28" s="1"/>
  <c r="AJ119" i="28" s="1"/>
  <c r="AJ120" i="28" s="1"/>
  <c r="AJ121" i="28" s="1"/>
  <c r="AJ122" i="28" s="1"/>
  <c r="AJ123" i="28" s="1"/>
  <c r="AJ124" i="28" s="1"/>
  <c r="AJ125" i="28" s="1"/>
  <c r="AJ126" i="28" s="1"/>
  <c r="AJ127" i="28" s="1"/>
  <c r="AJ128" i="28" s="1"/>
  <c r="AJ129" i="28" s="1"/>
  <c r="AJ130" i="28" s="1"/>
  <c r="AJ131" i="28" s="1"/>
  <c r="AJ132" i="28" s="1"/>
  <c r="AJ133" i="28" s="1"/>
  <c r="AJ134" i="28" s="1"/>
  <c r="AJ135" i="28" s="1"/>
  <c r="AJ136" i="28" s="1"/>
  <c r="AJ137" i="28" s="1"/>
  <c r="AJ138" i="28" s="1"/>
  <c r="AJ139" i="28" s="1"/>
  <c r="AJ140" i="28" s="1"/>
  <c r="AJ141" i="28" s="1"/>
  <c r="AJ142" i="28" s="1"/>
  <c r="AJ143" i="28" s="1"/>
  <c r="AJ144" i="28" s="1"/>
  <c r="AJ145" i="28" s="1"/>
  <c r="AJ146" i="28" s="1"/>
  <c r="AJ147" i="28" s="1"/>
  <c r="AJ148" i="28" s="1"/>
  <c r="AJ149" i="28" s="1"/>
  <c r="AJ150" i="28" s="1"/>
  <c r="AJ151" i="28" s="1"/>
  <c r="AJ152" i="28" s="1"/>
  <c r="AJ153" i="28" s="1"/>
  <c r="AJ154" i="28" s="1"/>
  <c r="AJ155" i="28" s="1"/>
  <c r="AJ156" i="28" s="1"/>
  <c r="AJ157" i="28" s="1"/>
  <c r="AJ158" i="28" s="1"/>
  <c r="AJ159" i="28" s="1"/>
  <c r="AJ160" i="28" s="1"/>
  <c r="AJ161" i="28" s="1"/>
  <c r="AJ162" i="28" s="1"/>
  <c r="AJ163" i="28" s="1"/>
  <c r="AJ164" i="28" s="1"/>
  <c r="AJ165" i="28" s="1"/>
  <c r="AJ166" i="28" s="1"/>
  <c r="AJ167" i="28" s="1"/>
  <c r="AJ168" i="28" s="1"/>
  <c r="AJ169" i="28" s="1"/>
  <c r="AJ170" i="28" s="1"/>
  <c r="AJ171" i="28" s="1"/>
  <c r="AJ172" i="28" s="1"/>
  <c r="AJ173" i="28" s="1"/>
  <c r="AJ174" i="28" s="1"/>
  <c r="AJ175" i="28" s="1"/>
  <c r="AJ176" i="28" s="1"/>
  <c r="AJ177" i="28" s="1"/>
  <c r="AJ178" i="28" s="1"/>
  <c r="AJ179" i="28" s="1"/>
  <c r="AJ180" i="28" s="1"/>
  <c r="AJ181" i="28" s="1"/>
  <c r="AJ182" i="28" s="1"/>
  <c r="AJ183" i="28" s="1"/>
  <c r="AJ184" i="28" s="1"/>
  <c r="AJ185" i="28" s="1"/>
  <c r="AJ186" i="28" s="1"/>
  <c r="AJ187" i="28" s="1"/>
  <c r="AJ188" i="28" s="1"/>
  <c r="AJ189" i="28" s="1"/>
  <c r="AJ190" i="28" s="1"/>
  <c r="AJ191" i="28" s="1"/>
  <c r="AJ192" i="28" s="1"/>
  <c r="AJ193" i="28" s="1"/>
  <c r="AJ194" i="28" s="1"/>
  <c r="AJ195" i="28" s="1"/>
  <c r="AJ196" i="28" s="1"/>
  <c r="AJ197" i="28" s="1"/>
  <c r="AJ198" i="28" s="1"/>
  <c r="AJ199" i="28" s="1"/>
  <c r="AJ200" i="28" s="1"/>
  <c r="AJ201" i="28" s="1"/>
  <c r="AJ202" i="28" s="1"/>
  <c r="AJ203" i="28" s="1"/>
  <c r="AJ204" i="28" s="1"/>
  <c r="AJ205" i="28" s="1"/>
  <c r="AJ206" i="28" s="1"/>
  <c r="AJ207" i="28" s="1"/>
  <c r="AJ208" i="28" s="1"/>
  <c r="AJ209" i="28" s="1"/>
  <c r="AJ210" i="28" s="1"/>
  <c r="AJ211" i="28" s="1"/>
  <c r="AJ212" i="28" s="1"/>
  <c r="AJ213" i="28" s="1"/>
  <c r="AJ214" i="28" s="1"/>
  <c r="AJ215" i="28" s="1"/>
  <c r="K223" i="28" s="1"/>
  <c r="FX37" i="34"/>
  <c r="FW38" i="34"/>
  <c r="BJ41" i="34"/>
  <c r="BI42" i="34"/>
  <c r="BS37" i="34"/>
  <c r="BT36" i="34"/>
  <c r="CP35" i="34"/>
  <c r="CO36" i="34"/>
  <c r="FG34" i="34"/>
  <c r="FH33" i="34"/>
  <c r="HE43" i="34"/>
  <c r="HF42" i="34"/>
  <c r="EJ38" i="34"/>
  <c r="EI39" i="34"/>
  <c r="HJ42" i="34"/>
  <c r="HI43" i="34"/>
  <c r="HH41" i="34"/>
  <c r="HG42" i="34"/>
  <c r="FC36" i="34"/>
  <c r="FD35" i="34"/>
  <c r="DB36" i="34"/>
  <c r="DA37" i="34"/>
  <c r="BY34" i="34"/>
  <c r="BZ33" i="34"/>
  <c r="L220" i="25"/>
  <c r="J5" i="26"/>
  <c r="GA35" i="34"/>
  <c r="GB34" i="34"/>
  <c r="GX34" i="34"/>
  <c r="GW35" i="34"/>
  <c r="DZ35" i="34"/>
  <c r="DY36" i="34"/>
  <c r="DX37" i="34"/>
  <c r="DW38" i="34"/>
  <c r="EP46" i="34"/>
  <c r="EO47" i="34"/>
  <c r="AV34" i="34"/>
  <c r="AU35" i="34"/>
  <c r="DS36" i="34"/>
  <c r="DT35" i="34"/>
  <c r="AX45" i="34"/>
  <c r="AW46" i="34"/>
  <c r="FU36" i="34"/>
  <c r="FV35" i="34"/>
  <c r="DG34" i="34"/>
  <c r="DH33" i="34"/>
  <c r="AC14" i="26"/>
  <c r="AB16" i="26" s="1"/>
  <c r="AB17" i="26" s="1"/>
  <c r="AB18" i="26" s="1"/>
  <c r="AB19" i="26" s="1"/>
  <c r="AB20" i="26" s="1"/>
  <c r="AB21" i="26" s="1"/>
  <c r="AB22" i="26" s="1"/>
  <c r="AB23" i="26" s="1"/>
  <c r="AB24" i="26" s="1"/>
  <c r="AB25" i="26" s="1"/>
  <c r="AB26" i="26" s="1"/>
  <c r="AB27" i="26" s="1"/>
  <c r="AB28" i="26" s="1"/>
  <c r="AB29" i="26" s="1"/>
  <c r="AB30" i="26" s="1"/>
  <c r="AB31" i="26" s="1"/>
  <c r="AB32" i="26" s="1"/>
  <c r="AB33" i="26" s="1"/>
  <c r="AB34" i="26" s="1"/>
  <c r="AB35" i="26" s="1"/>
  <c r="AB36" i="26" s="1"/>
  <c r="AB37" i="26" s="1"/>
  <c r="AB38" i="26" s="1"/>
  <c r="AB39" i="26" s="1"/>
  <c r="AB40" i="26" s="1"/>
  <c r="AB41" i="26" s="1"/>
  <c r="AB42" i="26" s="1"/>
  <c r="AB43" i="26" s="1"/>
  <c r="AB44" i="26" s="1"/>
  <c r="AB45" i="26" s="1"/>
  <c r="AB46" i="26" s="1"/>
  <c r="AB47" i="26" s="1"/>
  <c r="AB48" i="26" s="1"/>
  <c r="AB49" i="26" s="1"/>
  <c r="AB50" i="26" s="1"/>
  <c r="AB51" i="26" s="1"/>
  <c r="AB52" i="26" s="1"/>
  <c r="AB53" i="26" s="1"/>
  <c r="AB54" i="26" s="1"/>
  <c r="AB55" i="26" s="1"/>
  <c r="AB56" i="26" s="1"/>
  <c r="AB57" i="26" s="1"/>
  <c r="AB58" i="26" s="1"/>
  <c r="AB59" i="26" s="1"/>
  <c r="AB60" i="26" s="1"/>
  <c r="AB61" i="26" s="1"/>
  <c r="AB62" i="26" s="1"/>
  <c r="AB63" i="26" s="1"/>
  <c r="AB64" i="26" s="1"/>
  <c r="AB65" i="26" s="1"/>
  <c r="AB66" i="26" s="1"/>
  <c r="AB67" i="26" s="1"/>
  <c r="AB68" i="26" s="1"/>
  <c r="AB69" i="26" s="1"/>
  <c r="AB70" i="26" s="1"/>
  <c r="AB71" i="26" s="1"/>
  <c r="AB72" i="26" s="1"/>
  <c r="AB73" i="26" s="1"/>
  <c r="AB74" i="26" s="1"/>
  <c r="AB75" i="26" s="1"/>
  <c r="AB76" i="26" s="1"/>
  <c r="AB77" i="26" s="1"/>
  <c r="AB78" i="26" s="1"/>
  <c r="AB79" i="26" s="1"/>
  <c r="AB80" i="26" s="1"/>
  <c r="AB81" i="26" s="1"/>
  <c r="AB82" i="26" s="1"/>
  <c r="AB83" i="26" s="1"/>
  <c r="AB84" i="26" s="1"/>
  <c r="AB85" i="26" s="1"/>
  <c r="AB86" i="26" s="1"/>
  <c r="AB87" i="26" s="1"/>
  <c r="AB88" i="26" s="1"/>
  <c r="AB89" i="26" s="1"/>
  <c r="AB90" i="26" s="1"/>
  <c r="AB91" i="26" s="1"/>
  <c r="AB92" i="26" s="1"/>
  <c r="AB93" i="26" s="1"/>
  <c r="AB94" i="26" s="1"/>
  <c r="AB95" i="26" s="1"/>
  <c r="AB96" i="26" s="1"/>
  <c r="AB97" i="26" s="1"/>
  <c r="AB98" i="26" s="1"/>
  <c r="AB99" i="26" s="1"/>
  <c r="AB100" i="26" s="1"/>
  <c r="AB101" i="26" s="1"/>
  <c r="AB102" i="26" s="1"/>
  <c r="AB103" i="26" s="1"/>
  <c r="AB104" i="26" s="1"/>
  <c r="AB105" i="26" s="1"/>
  <c r="AB106" i="26" s="1"/>
  <c r="AB107" i="26" s="1"/>
  <c r="AB108" i="26" s="1"/>
  <c r="AB109" i="26" s="1"/>
  <c r="AB110" i="26" s="1"/>
  <c r="AB111" i="26" s="1"/>
  <c r="AB112" i="26" s="1"/>
  <c r="AB113" i="26" s="1"/>
  <c r="AB114" i="26" s="1"/>
  <c r="AB115" i="26" s="1"/>
  <c r="AB116" i="26" s="1"/>
  <c r="AB117" i="26" s="1"/>
  <c r="AB118" i="26" s="1"/>
  <c r="AB119" i="26" s="1"/>
  <c r="AB120" i="26" s="1"/>
  <c r="AB121" i="26" s="1"/>
  <c r="AB122" i="26" s="1"/>
  <c r="AB123" i="26" s="1"/>
  <c r="AB124" i="26" s="1"/>
  <c r="AB125" i="26" s="1"/>
  <c r="AB126" i="26" s="1"/>
  <c r="AB127" i="26" s="1"/>
  <c r="AB128" i="26" s="1"/>
  <c r="AB129" i="26" s="1"/>
  <c r="AB130" i="26" s="1"/>
  <c r="AB131" i="26" s="1"/>
  <c r="AB132" i="26" s="1"/>
  <c r="AB133" i="26" s="1"/>
  <c r="AB134" i="26" s="1"/>
  <c r="AB135" i="26" s="1"/>
  <c r="AB136" i="26" s="1"/>
  <c r="AB137" i="26" s="1"/>
  <c r="AB138" i="26" s="1"/>
  <c r="AB139" i="26" s="1"/>
  <c r="AB140" i="26" s="1"/>
  <c r="AB141" i="26" s="1"/>
  <c r="AB142" i="26" s="1"/>
  <c r="AB143" i="26" s="1"/>
  <c r="AB144" i="26" s="1"/>
  <c r="AB145" i="26" s="1"/>
  <c r="AB146" i="26" s="1"/>
  <c r="AB147" i="26" s="1"/>
  <c r="AB148" i="26" s="1"/>
  <c r="AB149" i="26" s="1"/>
  <c r="AB150" i="26" s="1"/>
  <c r="AB151" i="26" s="1"/>
  <c r="AB152" i="26" s="1"/>
  <c r="AB153" i="26" s="1"/>
  <c r="AB154" i="26" s="1"/>
  <c r="AB155" i="26" s="1"/>
  <c r="AB156" i="26" s="1"/>
  <c r="AB157" i="26" s="1"/>
  <c r="AB158" i="26" s="1"/>
  <c r="AB159" i="26" s="1"/>
  <c r="AB160" i="26" s="1"/>
  <c r="AB161" i="26" s="1"/>
  <c r="AB162" i="26" s="1"/>
  <c r="AB163" i="26" s="1"/>
  <c r="AB164" i="26" s="1"/>
  <c r="AB165" i="26" s="1"/>
  <c r="AB166" i="26" s="1"/>
  <c r="AB167" i="26" s="1"/>
  <c r="AB168" i="26" s="1"/>
  <c r="AB169" i="26" s="1"/>
  <c r="AB170" i="26" s="1"/>
  <c r="AB171" i="26" s="1"/>
  <c r="AB172" i="26" s="1"/>
  <c r="AB173" i="26" s="1"/>
  <c r="AB174" i="26" s="1"/>
  <c r="AB175" i="26" s="1"/>
  <c r="AB176" i="26" s="1"/>
  <c r="AB177" i="26" s="1"/>
  <c r="AB178" i="26" s="1"/>
  <c r="AB179" i="26" s="1"/>
  <c r="AB180" i="26" s="1"/>
  <c r="AB181" i="26" s="1"/>
  <c r="AB182" i="26" s="1"/>
  <c r="AB183" i="26" s="1"/>
  <c r="AB184" i="26" s="1"/>
  <c r="AB185" i="26" s="1"/>
  <c r="AB186" i="26" s="1"/>
  <c r="AB187" i="26" s="1"/>
  <c r="AB188" i="26" s="1"/>
  <c r="AB189" i="26" s="1"/>
  <c r="AB190" i="26" s="1"/>
  <c r="AB191" i="26" s="1"/>
  <c r="AB192" i="26" s="1"/>
  <c r="AB193" i="26" s="1"/>
  <c r="AB194" i="26" s="1"/>
  <c r="AB195" i="26" s="1"/>
  <c r="AB196" i="26" s="1"/>
  <c r="AB197" i="26" s="1"/>
  <c r="AB198" i="26" s="1"/>
  <c r="AB199" i="26" s="1"/>
  <c r="AB200" i="26" s="1"/>
  <c r="AB201" i="26" s="1"/>
  <c r="AB202" i="26" s="1"/>
  <c r="AB203" i="26" s="1"/>
  <c r="AB204" i="26" s="1"/>
  <c r="AB205" i="26" s="1"/>
  <c r="AB206" i="26" s="1"/>
  <c r="AB207" i="26" s="1"/>
  <c r="AB208" i="26" s="1"/>
  <c r="AB209" i="26" s="1"/>
  <c r="AB210" i="26" s="1"/>
  <c r="AB211" i="26" s="1"/>
  <c r="AB212" i="26" s="1"/>
  <c r="AB213" i="26" s="1"/>
  <c r="AB214" i="26" s="1"/>
  <c r="AB215" i="26" s="1"/>
  <c r="K219" i="26" s="1"/>
  <c r="BR35" i="34"/>
  <c r="BQ36" i="34"/>
  <c r="ES38" i="34"/>
  <c r="ET37" i="34"/>
  <c r="CI40" i="34"/>
  <c r="CJ39" i="34"/>
  <c r="AL40" i="34"/>
  <c r="AK41" i="34"/>
  <c r="DR35" i="34"/>
  <c r="DQ36" i="34"/>
  <c r="FM45" i="34"/>
  <c r="FN44" i="34"/>
  <c r="DN35" i="34"/>
  <c r="DM36" i="34"/>
  <c r="AM48" i="34"/>
  <c r="AN47" i="34"/>
  <c r="GV35" i="34"/>
  <c r="GU36" i="34"/>
  <c r="CA46" i="34"/>
  <c r="CB45" i="34"/>
  <c r="AC34" i="34"/>
  <c r="AD33" i="34"/>
  <c r="BN42" i="34"/>
  <c r="BM43" i="34"/>
  <c r="FL35" i="34"/>
  <c r="FK36" i="34"/>
  <c r="EN36" i="34"/>
  <c r="EM37" i="34"/>
  <c r="FB36" i="34"/>
  <c r="FA37" i="34"/>
  <c r="EB35" i="34"/>
  <c r="EA36" i="34"/>
  <c r="CY34" i="34"/>
  <c r="CZ33" i="34"/>
  <c r="GS49" i="34"/>
  <c r="GT48" i="34"/>
  <c r="FT40" i="34"/>
  <c r="FS41" i="34"/>
  <c r="HC53" i="34"/>
  <c r="HD52" i="34"/>
  <c r="CD36" i="34"/>
  <c r="CC37" i="34"/>
  <c r="EL36" i="34"/>
  <c r="EK37" i="34"/>
  <c r="GD35" i="34"/>
  <c r="GC36" i="34"/>
  <c r="L225" i="27"/>
  <c r="J10" i="28"/>
  <c r="BH35" i="34"/>
  <c r="BG36" i="34"/>
  <c r="J222" i="28"/>
  <c r="C8" i="14"/>
  <c r="AI14" i="28" s="1"/>
  <c r="AH16" i="28" s="1"/>
  <c r="AH17" i="28" s="1"/>
  <c r="AH18" i="28" s="1"/>
  <c r="AH19" i="28" s="1"/>
  <c r="AH20" i="28" s="1"/>
  <c r="AH21" i="28" s="1"/>
  <c r="AH22" i="28" s="1"/>
  <c r="AH23" i="28" s="1"/>
  <c r="AH24" i="28" s="1"/>
  <c r="AH25" i="28" s="1"/>
  <c r="AH26" i="28" s="1"/>
  <c r="AH27" i="28" s="1"/>
  <c r="AH28" i="28" s="1"/>
  <c r="AH29" i="28" s="1"/>
  <c r="AH30" i="28" s="1"/>
  <c r="AH31" i="28" s="1"/>
  <c r="AH32" i="28" s="1"/>
  <c r="AH33" i="28" s="1"/>
  <c r="AH34" i="28" s="1"/>
  <c r="AH35" i="28" s="1"/>
  <c r="AH36" i="28" s="1"/>
  <c r="AH37" i="28" s="1"/>
  <c r="AH38" i="28" s="1"/>
  <c r="AH39" i="28" s="1"/>
  <c r="AH40" i="28" s="1"/>
  <c r="AH41" i="28" s="1"/>
  <c r="AH42" i="28" s="1"/>
  <c r="AH43" i="28" s="1"/>
  <c r="AH44" i="28" s="1"/>
  <c r="AH45" i="28" s="1"/>
  <c r="AH46" i="28" s="1"/>
  <c r="AH47" i="28" s="1"/>
  <c r="AH48" i="28" s="1"/>
  <c r="AH49" i="28" s="1"/>
  <c r="AH50" i="28" s="1"/>
  <c r="AH51" i="28" s="1"/>
  <c r="AH52" i="28" s="1"/>
  <c r="AH53" i="28" s="1"/>
  <c r="AH54" i="28" s="1"/>
  <c r="AH55" i="28" s="1"/>
  <c r="AH56" i="28" s="1"/>
  <c r="AH57" i="28" s="1"/>
  <c r="AH58" i="28" s="1"/>
  <c r="AH59" i="28" s="1"/>
  <c r="AH60" i="28" s="1"/>
  <c r="AH61" i="28" s="1"/>
  <c r="AH62" i="28" s="1"/>
  <c r="AH63" i="28" s="1"/>
  <c r="AH64" i="28" s="1"/>
  <c r="AH65" i="28" s="1"/>
  <c r="AH66" i="28" s="1"/>
  <c r="AH67" i="28" s="1"/>
  <c r="AH68" i="28" s="1"/>
  <c r="AH69" i="28" s="1"/>
  <c r="AH70" i="28" s="1"/>
  <c r="AH71" i="28" s="1"/>
  <c r="AH72" i="28" s="1"/>
  <c r="AH73" i="28" s="1"/>
  <c r="AH74" i="28" s="1"/>
  <c r="AH75" i="28" s="1"/>
  <c r="AH76" i="28" s="1"/>
  <c r="AH77" i="28" s="1"/>
  <c r="AH78" i="28" s="1"/>
  <c r="AH79" i="28" s="1"/>
  <c r="AH80" i="28" s="1"/>
  <c r="AH81" i="28" s="1"/>
  <c r="AH82" i="28" s="1"/>
  <c r="AH83" i="28" s="1"/>
  <c r="AH84" i="28" s="1"/>
  <c r="AH85" i="28" s="1"/>
  <c r="AH86" i="28" s="1"/>
  <c r="AH87" i="28" s="1"/>
  <c r="AH88" i="28" s="1"/>
  <c r="AH89" i="28" s="1"/>
  <c r="AH90" i="28" s="1"/>
  <c r="AH91" i="28" s="1"/>
  <c r="AH92" i="28" s="1"/>
  <c r="AH93" i="28" s="1"/>
  <c r="AH94" i="28" s="1"/>
  <c r="AH95" i="28" s="1"/>
  <c r="AH96" i="28" s="1"/>
  <c r="AH97" i="28" s="1"/>
  <c r="AH98" i="28" s="1"/>
  <c r="AH99" i="28" s="1"/>
  <c r="AH100" i="28" s="1"/>
  <c r="AH101" i="28" s="1"/>
  <c r="AH102" i="28" s="1"/>
  <c r="AH103" i="28" s="1"/>
  <c r="AH104" i="28" s="1"/>
  <c r="AH105" i="28" s="1"/>
  <c r="AH106" i="28" s="1"/>
  <c r="AH107" i="28" s="1"/>
  <c r="AH108" i="28" s="1"/>
  <c r="AH109" i="28" s="1"/>
  <c r="AH110" i="28" s="1"/>
  <c r="AH111" i="28" s="1"/>
  <c r="AH112" i="28" s="1"/>
  <c r="AH113" i="28" s="1"/>
  <c r="AH114" i="28" s="1"/>
  <c r="AH115" i="28" s="1"/>
  <c r="AH116" i="28" s="1"/>
  <c r="AH117" i="28" s="1"/>
  <c r="AH118" i="28" s="1"/>
  <c r="AH119" i="28" s="1"/>
  <c r="AH120" i="28" s="1"/>
  <c r="AH121" i="28" s="1"/>
  <c r="AH122" i="28" s="1"/>
  <c r="AH123" i="28" s="1"/>
  <c r="AH124" i="28" s="1"/>
  <c r="AH125" i="28" s="1"/>
  <c r="AH126" i="28" s="1"/>
  <c r="AH127" i="28" s="1"/>
  <c r="AH128" i="28" s="1"/>
  <c r="AH129" i="28" s="1"/>
  <c r="AH130" i="28" s="1"/>
  <c r="AH131" i="28" s="1"/>
  <c r="AH132" i="28" s="1"/>
  <c r="AH133" i="28" s="1"/>
  <c r="AH134" i="28" s="1"/>
  <c r="AH135" i="28" s="1"/>
  <c r="AH136" i="28" s="1"/>
  <c r="AH137" i="28" s="1"/>
  <c r="AH138" i="28" s="1"/>
  <c r="AH139" i="28" s="1"/>
  <c r="AH140" i="28" s="1"/>
  <c r="AH141" i="28" s="1"/>
  <c r="AH142" i="28" s="1"/>
  <c r="AH143" i="28" s="1"/>
  <c r="AH144" i="28" s="1"/>
  <c r="AH145" i="28" s="1"/>
  <c r="AH146" i="28" s="1"/>
  <c r="AH147" i="28" s="1"/>
  <c r="AH148" i="28" s="1"/>
  <c r="AH149" i="28" s="1"/>
  <c r="AH150" i="28" s="1"/>
  <c r="AH151" i="28" s="1"/>
  <c r="AH152" i="28" s="1"/>
  <c r="AH153" i="28" s="1"/>
  <c r="AH154" i="28" s="1"/>
  <c r="AH155" i="28" s="1"/>
  <c r="AH156" i="28" s="1"/>
  <c r="AH157" i="28" s="1"/>
  <c r="AH158" i="28" s="1"/>
  <c r="AH159" i="28" s="1"/>
  <c r="AH160" i="28" s="1"/>
  <c r="AH161" i="28" s="1"/>
  <c r="AH162" i="28" s="1"/>
  <c r="AH163" i="28" s="1"/>
  <c r="AH164" i="28" s="1"/>
  <c r="AH165" i="28" s="1"/>
  <c r="AH166" i="28" s="1"/>
  <c r="AH167" i="28" s="1"/>
  <c r="AH168" i="28" s="1"/>
  <c r="AH169" i="28" s="1"/>
  <c r="AH170" i="28" s="1"/>
  <c r="AH171" i="28" s="1"/>
  <c r="AH172" i="28" s="1"/>
  <c r="AH173" i="28" s="1"/>
  <c r="AH174" i="28" s="1"/>
  <c r="AH175" i="28" s="1"/>
  <c r="AH176" i="28" s="1"/>
  <c r="AH177" i="28" s="1"/>
  <c r="AH178" i="28" s="1"/>
  <c r="AH179" i="28" s="1"/>
  <c r="AH180" i="28" s="1"/>
  <c r="AH181" i="28" s="1"/>
  <c r="AH182" i="28" s="1"/>
  <c r="AH183" i="28" s="1"/>
  <c r="AH184" i="28" s="1"/>
  <c r="AH185" i="28" s="1"/>
  <c r="AH186" i="28" s="1"/>
  <c r="AH187" i="28" s="1"/>
  <c r="AH188" i="28" s="1"/>
  <c r="AH189" i="28" s="1"/>
  <c r="AH190" i="28" s="1"/>
  <c r="AH191" i="28" s="1"/>
  <c r="AH192" i="28" s="1"/>
  <c r="AH193" i="28" s="1"/>
  <c r="AH194" i="28" s="1"/>
  <c r="AH195" i="28" s="1"/>
  <c r="AH196" i="28" s="1"/>
  <c r="AH197" i="28" s="1"/>
  <c r="AH198" i="28" s="1"/>
  <c r="AH199" i="28" s="1"/>
  <c r="AH200" i="28" s="1"/>
  <c r="AH201" i="28" s="1"/>
  <c r="AH202" i="28" s="1"/>
  <c r="AH203" i="28" s="1"/>
  <c r="AH204" i="28" s="1"/>
  <c r="AH205" i="28" s="1"/>
  <c r="AH206" i="28" s="1"/>
  <c r="AH207" i="28" s="1"/>
  <c r="AH208" i="28" s="1"/>
  <c r="AH209" i="28" s="1"/>
  <c r="AH210" i="28" s="1"/>
  <c r="AH211" i="28" s="1"/>
  <c r="AH212" i="28" s="1"/>
  <c r="AH213" i="28" s="1"/>
  <c r="AH214" i="28" s="1"/>
  <c r="AH215" i="28" s="1"/>
  <c r="K222" i="28" s="1"/>
  <c r="DV37" i="34"/>
  <c r="DU38" i="34"/>
  <c r="ED36" i="34"/>
  <c r="EC37" i="34"/>
  <c r="GQ46" i="34"/>
  <c r="GR45" i="34"/>
  <c r="GG34" i="34"/>
  <c r="GH33" i="34"/>
  <c r="L221" i="27"/>
  <c r="J6" i="28"/>
  <c r="AT41" i="34"/>
  <c r="AS42" i="34"/>
  <c r="GO36" i="34"/>
  <c r="GP35" i="34"/>
  <c r="FI38" i="34"/>
  <c r="FJ37" i="34"/>
  <c r="BF32" i="34"/>
  <c r="BE33" i="34"/>
  <c r="AZ38" i="34"/>
  <c r="AY39" i="34"/>
  <c r="BK34" i="34"/>
  <c r="BL33" i="34"/>
  <c r="DP34" i="34"/>
  <c r="DO35" i="34"/>
  <c r="AH32" i="34"/>
  <c r="AG33" i="34"/>
  <c r="CV34" i="34"/>
  <c r="CU35" i="34"/>
  <c r="EE49" i="34"/>
  <c r="EF48" i="34"/>
  <c r="DF35" i="34"/>
  <c r="DE36" i="34"/>
  <c r="CF45" i="34"/>
  <c r="CE46" i="34"/>
  <c r="EW33" i="34"/>
  <c r="EX32" i="34"/>
  <c r="L224" i="27"/>
  <c r="J9" i="28"/>
  <c r="GM50" i="34"/>
  <c r="GN49" i="34"/>
  <c r="CK36" i="34"/>
  <c r="CL35" i="34"/>
  <c r="AF46" i="34"/>
  <c r="AE47" i="34"/>
  <c r="CN39" i="34"/>
  <c r="CM40" i="34"/>
  <c r="EU37" i="34"/>
  <c r="EV36" i="34"/>
  <c r="Z35" i="34"/>
  <c r="Y36" i="34"/>
  <c r="AB37" i="34"/>
  <c r="AA38" i="34"/>
  <c r="DD35" i="34"/>
  <c r="DC36" i="34"/>
  <c r="FF33" i="34"/>
  <c r="FE34" i="34"/>
  <c r="GY53" i="34"/>
  <c r="GZ52" i="34"/>
  <c r="DJ35" i="34"/>
  <c r="DI36" i="34"/>
  <c r="HA40" i="34"/>
  <c r="HB39" i="34"/>
  <c r="FP37" i="34"/>
  <c r="FO38" i="34"/>
  <c r="CT35" i="34"/>
  <c r="CS36" i="34"/>
  <c r="CQ34" i="34"/>
  <c r="CR33" i="34"/>
  <c r="BD54" i="34"/>
  <c r="BC55" i="34"/>
  <c r="GE36" i="34"/>
  <c r="GF35" i="34"/>
  <c r="E76" i="52"/>
  <c r="F38" i="52"/>
  <c r="I38" i="52" s="1"/>
  <c r="I2" i="52"/>
  <c r="X32" i="34"/>
  <c r="W33" i="34"/>
  <c r="AO47" i="34"/>
  <c r="AP46" i="34"/>
  <c r="BP32" i="34"/>
  <c r="BO33" i="34"/>
  <c r="GJ45" i="34"/>
  <c r="GI46" i="34"/>
  <c r="DL35" i="34"/>
  <c r="DK36" i="34"/>
  <c r="CW38" i="34"/>
  <c r="CX37" i="34"/>
  <c r="BX35" i="34"/>
  <c r="BW36" i="34"/>
  <c r="DW39" i="34" l="1"/>
  <c r="DX38" i="34"/>
  <c r="FQ37" i="34"/>
  <c r="FR36" i="34"/>
  <c r="DG35" i="34"/>
  <c r="DH34" i="34"/>
  <c r="ER38" i="34"/>
  <c r="EQ39" i="34"/>
  <c r="ED37" i="34"/>
  <c r="EC38" i="34"/>
  <c r="DZ36" i="34"/>
  <c r="DY37" i="34"/>
  <c r="GM51" i="34"/>
  <c r="GN50" i="34"/>
  <c r="FJ38" i="34"/>
  <c r="FI39" i="34"/>
  <c r="CB46" i="34"/>
  <c r="CA47" i="34"/>
  <c r="FU37" i="34"/>
  <c r="FV36" i="34"/>
  <c r="FD36" i="34"/>
  <c r="FC37" i="34"/>
  <c r="DE37" i="34"/>
  <c r="DF36" i="34"/>
  <c r="BM44" i="34"/>
  <c r="BN43" i="34"/>
  <c r="CT36" i="34"/>
  <c r="CS37" i="34"/>
  <c r="DD36" i="34"/>
  <c r="DC37" i="34"/>
  <c r="BE34" i="34"/>
  <c r="BF33" i="34"/>
  <c r="DR36" i="34"/>
  <c r="DQ37" i="34"/>
  <c r="CZ34" i="34"/>
  <c r="CY35" i="34"/>
  <c r="AB38" i="34"/>
  <c r="AA39" i="34"/>
  <c r="CV35" i="34"/>
  <c r="CU36" i="34"/>
  <c r="EL37" i="34"/>
  <c r="EK38" i="34"/>
  <c r="CW39" i="34"/>
  <c r="CX38" i="34"/>
  <c r="Z36" i="34"/>
  <c r="Y37" i="34"/>
  <c r="J224" i="28"/>
  <c r="C10" i="14"/>
  <c r="AM14" i="28" s="1"/>
  <c r="AL16" i="28" s="1"/>
  <c r="AL17" i="28" s="1"/>
  <c r="AL18" i="28" s="1"/>
  <c r="AL19" i="28" s="1"/>
  <c r="AL20" i="28" s="1"/>
  <c r="AL21" i="28" s="1"/>
  <c r="AL22" i="28" s="1"/>
  <c r="AL23" i="28" s="1"/>
  <c r="AL24" i="28" s="1"/>
  <c r="AL25" i="28" s="1"/>
  <c r="AL26" i="28" s="1"/>
  <c r="AL27" i="28" s="1"/>
  <c r="AL28" i="28" s="1"/>
  <c r="AL29" i="28" s="1"/>
  <c r="AL30" i="28" s="1"/>
  <c r="AL31" i="28" s="1"/>
  <c r="AL32" i="28" s="1"/>
  <c r="AL33" i="28" s="1"/>
  <c r="AL34" i="28" s="1"/>
  <c r="AL35" i="28" s="1"/>
  <c r="AL36" i="28" s="1"/>
  <c r="AL37" i="28" s="1"/>
  <c r="AL38" i="28" s="1"/>
  <c r="AL39" i="28" s="1"/>
  <c r="AL40" i="28" s="1"/>
  <c r="AL41" i="28" s="1"/>
  <c r="AL42" i="28" s="1"/>
  <c r="AL43" i="28" s="1"/>
  <c r="AL44" i="28" s="1"/>
  <c r="AL45" i="28" s="1"/>
  <c r="AL46" i="28" s="1"/>
  <c r="AL47" i="28" s="1"/>
  <c r="AL48" i="28" s="1"/>
  <c r="AL49" i="28" s="1"/>
  <c r="AL50" i="28" s="1"/>
  <c r="AL51" i="28" s="1"/>
  <c r="AL52" i="28" s="1"/>
  <c r="AL53" i="28" s="1"/>
  <c r="AL54" i="28" s="1"/>
  <c r="AL55" i="28" s="1"/>
  <c r="AL56" i="28" s="1"/>
  <c r="AL57" i="28" s="1"/>
  <c r="AL58" i="28" s="1"/>
  <c r="AL59" i="28" s="1"/>
  <c r="AL60" i="28" s="1"/>
  <c r="AL61" i="28" s="1"/>
  <c r="AL62" i="28" s="1"/>
  <c r="AL63" i="28" s="1"/>
  <c r="AL64" i="28" s="1"/>
  <c r="AL65" i="28" s="1"/>
  <c r="AL66" i="28" s="1"/>
  <c r="AL67" i="28" s="1"/>
  <c r="AL68" i="28" s="1"/>
  <c r="AL69" i="28" s="1"/>
  <c r="AL70" i="28" s="1"/>
  <c r="AL71" i="28" s="1"/>
  <c r="AL72" i="28" s="1"/>
  <c r="AL73" i="28" s="1"/>
  <c r="AL74" i="28" s="1"/>
  <c r="AL75" i="28" s="1"/>
  <c r="AL76" i="28" s="1"/>
  <c r="AL77" i="28" s="1"/>
  <c r="AL78" i="28" s="1"/>
  <c r="AL79" i="28" s="1"/>
  <c r="AL80" i="28" s="1"/>
  <c r="AL81" i="28" s="1"/>
  <c r="AL82" i="28" s="1"/>
  <c r="AL83" i="28" s="1"/>
  <c r="AL84" i="28" s="1"/>
  <c r="AL85" i="28" s="1"/>
  <c r="AL86" i="28" s="1"/>
  <c r="AL87" i="28" s="1"/>
  <c r="AL88" i="28" s="1"/>
  <c r="AL89" i="28" s="1"/>
  <c r="AL90" i="28" s="1"/>
  <c r="AL91" i="28" s="1"/>
  <c r="AL92" i="28" s="1"/>
  <c r="AL93" i="28" s="1"/>
  <c r="AL94" i="28" s="1"/>
  <c r="AL95" i="28" s="1"/>
  <c r="AL96" i="28" s="1"/>
  <c r="AL97" i="28" s="1"/>
  <c r="AL98" i="28" s="1"/>
  <c r="AL99" i="28" s="1"/>
  <c r="AL100" i="28" s="1"/>
  <c r="AL101" i="28" s="1"/>
  <c r="AL102" i="28" s="1"/>
  <c r="AL103" i="28" s="1"/>
  <c r="AL104" i="28" s="1"/>
  <c r="AL105" i="28" s="1"/>
  <c r="AL106" i="28" s="1"/>
  <c r="AL107" i="28" s="1"/>
  <c r="AL108" i="28" s="1"/>
  <c r="AL109" i="28" s="1"/>
  <c r="AL110" i="28" s="1"/>
  <c r="AL111" i="28" s="1"/>
  <c r="AL112" i="28" s="1"/>
  <c r="AL113" i="28" s="1"/>
  <c r="AL114" i="28" s="1"/>
  <c r="AL115" i="28" s="1"/>
  <c r="AL116" i="28" s="1"/>
  <c r="AL117" i="28" s="1"/>
  <c r="AL118" i="28" s="1"/>
  <c r="AL119" i="28" s="1"/>
  <c r="AL120" i="28" s="1"/>
  <c r="AL121" i="28" s="1"/>
  <c r="AL122" i="28" s="1"/>
  <c r="AL123" i="28" s="1"/>
  <c r="AL124" i="28" s="1"/>
  <c r="AL125" i="28" s="1"/>
  <c r="AL126" i="28" s="1"/>
  <c r="AL127" i="28" s="1"/>
  <c r="AL128" i="28" s="1"/>
  <c r="AL129" i="28" s="1"/>
  <c r="AL130" i="28" s="1"/>
  <c r="AL131" i="28" s="1"/>
  <c r="AL132" i="28" s="1"/>
  <c r="AL133" i="28" s="1"/>
  <c r="AL134" i="28" s="1"/>
  <c r="AL135" i="28" s="1"/>
  <c r="AL136" i="28" s="1"/>
  <c r="AL137" i="28" s="1"/>
  <c r="AL138" i="28" s="1"/>
  <c r="AL139" i="28" s="1"/>
  <c r="AL140" i="28" s="1"/>
  <c r="AL141" i="28" s="1"/>
  <c r="AL142" i="28" s="1"/>
  <c r="AL143" i="28" s="1"/>
  <c r="AL144" i="28" s="1"/>
  <c r="AL145" i="28" s="1"/>
  <c r="AL146" i="28" s="1"/>
  <c r="AL147" i="28" s="1"/>
  <c r="AL148" i="28" s="1"/>
  <c r="AL149" i="28" s="1"/>
  <c r="AL150" i="28" s="1"/>
  <c r="AL151" i="28" s="1"/>
  <c r="AL152" i="28" s="1"/>
  <c r="AL153" i="28" s="1"/>
  <c r="AL154" i="28" s="1"/>
  <c r="AL155" i="28" s="1"/>
  <c r="AL156" i="28" s="1"/>
  <c r="AL157" i="28" s="1"/>
  <c r="AL158" i="28" s="1"/>
  <c r="AL159" i="28" s="1"/>
  <c r="AL160" i="28" s="1"/>
  <c r="AL161" i="28" s="1"/>
  <c r="AL162" i="28" s="1"/>
  <c r="AL163" i="28" s="1"/>
  <c r="AL164" i="28" s="1"/>
  <c r="AL165" i="28" s="1"/>
  <c r="AL166" i="28" s="1"/>
  <c r="AL167" i="28" s="1"/>
  <c r="AL168" i="28" s="1"/>
  <c r="AL169" i="28" s="1"/>
  <c r="AL170" i="28" s="1"/>
  <c r="AL171" i="28" s="1"/>
  <c r="AL172" i="28" s="1"/>
  <c r="AL173" i="28" s="1"/>
  <c r="AL174" i="28" s="1"/>
  <c r="AL175" i="28" s="1"/>
  <c r="AL176" i="28" s="1"/>
  <c r="AL177" i="28" s="1"/>
  <c r="AL178" i="28" s="1"/>
  <c r="AL179" i="28" s="1"/>
  <c r="AL180" i="28" s="1"/>
  <c r="AL181" i="28" s="1"/>
  <c r="AL182" i="28" s="1"/>
  <c r="AL183" i="28" s="1"/>
  <c r="AL184" i="28" s="1"/>
  <c r="AL185" i="28" s="1"/>
  <c r="AL186" i="28" s="1"/>
  <c r="AL187" i="28" s="1"/>
  <c r="AL188" i="28" s="1"/>
  <c r="AL189" i="28" s="1"/>
  <c r="AL190" i="28" s="1"/>
  <c r="AL191" i="28" s="1"/>
  <c r="AL192" i="28" s="1"/>
  <c r="AL193" i="28" s="1"/>
  <c r="AL194" i="28" s="1"/>
  <c r="AL195" i="28" s="1"/>
  <c r="AL196" i="28" s="1"/>
  <c r="AL197" i="28" s="1"/>
  <c r="AL198" i="28" s="1"/>
  <c r="AL199" i="28" s="1"/>
  <c r="AL200" i="28" s="1"/>
  <c r="AL201" i="28" s="1"/>
  <c r="AL202" i="28" s="1"/>
  <c r="AL203" i="28" s="1"/>
  <c r="AL204" i="28" s="1"/>
  <c r="AL205" i="28" s="1"/>
  <c r="AL206" i="28" s="1"/>
  <c r="AL207" i="28" s="1"/>
  <c r="AL208" i="28" s="1"/>
  <c r="AL209" i="28" s="1"/>
  <c r="AL210" i="28" s="1"/>
  <c r="AL211" i="28" s="1"/>
  <c r="AL212" i="28" s="1"/>
  <c r="AL213" i="28" s="1"/>
  <c r="AL214" i="28" s="1"/>
  <c r="AL215" i="28" s="1"/>
  <c r="K224" i="28" s="1"/>
  <c r="AH33" i="34"/>
  <c r="AG34" i="34"/>
  <c r="DV38" i="34"/>
  <c r="DU39" i="34"/>
  <c r="CD37" i="34"/>
  <c r="CC38" i="34"/>
  <c r="FB37" i="34"/>
  <c r="FA38" i="34"/>
  <c r="GV36" i="34"/>
  <c r="GU37" i="34"/>
  <c r="AX46" i="34"/>
  <c r="AW47" i="34"/>
  <c r="GX35" i="34"/>
  <c r="GW36" i="34"/>
  <c r="HH42" i="34"/>
  <c r="HG43" i="34"/>
  <c r="BV37" i="34"/>
  <c r="BU38" i="34"/>
  <c r="AY40" i="34"/>
  <c r="AZ39" i="34"/>
  <c r="GD36" i="34"/>
  <c r="GC37" i="34"/>
  <c r="W34" i="34"/>
  <c r="X33" i="34"/>
  <c r="FO39" i="34"/>
  <c r="FP38" i="34"/>
  <c r="EA37" i="34"/>
  <c r="EB36" i="34"/>
  <c r="AK42" i="34"/>
  <c r="AL41" i="34"/>
  <c r="CP36" i="34"/>
  <c r="CO37" i="34"/>
  <c r="DL36" i="34"/>
  <c r="DK37" i="34"/>
  <c r="HB40" i="34"/>
  <c r="HA41" i="34"/>
  <c r="GP36" i="34"/>
  <c r="GO37" i="34"/>
  <c r="CJ40" i="34"/>
  <c r="CI41" i="34"/>
  <c r="BT37" i="34"/>
  <c r="BS38" i="34"/>
  <c r="J7" i="29"/>
  <c r="L222" i="28"/>
  <c r="EN37" i="34"/>
  <c r="EM38" i="34"/>
  <c r="HJ43" i="34"/>
  <c r="HI44" i="34"/>
  <c r="BJ42" i="34"/>
  <c r="BI43" i="34"/>
  <c r="AJ36" i="34"/>
  <c r="AI37" i="34"/>
  <c r="FE35" i="34"/>
  <c r="FF34" i="34"/>
  <c r="C11" i="14"/>
  <c r="AO14" i="28" s="1"/>
  <c r="AN16" i="28" s="1"/>
  <c r="AN17" i="28" s="1"/>
  <c r="AN18" i="28" s="1"/>
  <c r="AN19" i="28" s="1"/>
  <c r="AN20" i="28" s="1"/>
  <c r="AN21" i="28" s="1"/>
  <c r="AN22" i="28" s="1"/>
  <c r="AN23" i="28" s="1"/>
  <c r="AN24" i="28" s="1"/>
  <c r="AN25" i="28" s="1"/>
  <c r="AN26" i="28" s="1"/>
  <c r="AN27" i="28" s="1"/>
  <c r="AN28" i="28" s="1"/>
  <c r="AN29" i="28" s="1"/>
  <c r="AN30" i="28" s="1"/>
  <c r="AN31" i="28" s="1"/>
  <c r="AN32" i="28" s="1"/>
  <c r="AN33" i="28" s="1"/>
  <c r="AN34" i="28" s="1"/>
  <c r="AN35" i="28" s="1"/>
  <c r="AN36" i="28" s="1"/>
  <c r="AN37" i="28" s="1"/>
  <c r="AN38" i="28" s="1"/>
  <c r="AN39" i="28" s="1"/>
  <c r="AN40" i="28" s="1"/>
  <c r="AN41" i="28" s="1"/>
  <c r="AN42" i="28" s="1"/>
  <c r="AN43" i="28" s="1"/>
  <c r="AN44" i="28" s="1"/>
  <c r="AN45" i="28" s="1"/>
  <c r="AN46" i="28" s="1"/>
  <c r="AN47" i="28" s="1"/>
  <c r="AN48" i="28" s="1"/>
  <c r="AN49" i="28" s="1"/>
  <c r="AN50" i="28" s="1"/>
  <c r="AN51" i="28" s="1"/>
  <c r="AN52" i="28" s="1"/>
  <c r="AN53" i="28" s="1"/>
  <c r="AN54" i="28" s="1"/>
  <c r="AN55" i="28" s="1"/>
  <c r="AN56" i="28" s="1"/>
  <c r="AN57" i="28" s="1"/>
  <c r="AN58" i="28" s="1"/>
  <c r="AN59" i="28" s="1"/>
  <c r="AN60" i="28" s="1"/>
  <c r="AN61" i="28" s="1"/>
  <c r="AN62" i="28" s="1"/>
  <c r="AN63" i="28" s="1"/>
  <c r="AN64" i="28" s="1"/>
  <c r="AN65" i="28" s="1"/>
  <c r="AN66" i="28" s="1"/>
  <c r="AN67" i="28" s="1"/>
  <c r="AN68" i="28" s="1"/>
  <c r="AN69" i="28" s="1"/>
  <c r="AN70" i="28" s="1"/>
  <c r="AN71" i="28" s="1"/>
  <c r="AN72" i="28" s="1"/>
  <c r="AN73" i="28" s="1"/>
  <c r="AN74" i="28" s="1"/>
  <c r="AN75" i="28" s="1"/>
  <c r="AN76" i="28" s="1"/>
  <c r="AN77" i="28" s="1"/>
  <c r="AN78" i="28" s="1"/>
  <c r="AN79" i="28" s="1"/>
  <c r="AN80" i="28" s="1"/>
  <c r="AN81" i="28" s="1"/>
  <c r="AN82" i="28" s="1"/>
  <c r="AN83" i="28" s="1"/>
  <c r="AN84" i="28" s="1"/>
  <c r="AN85" i="28" s="1"/>
  <c r="AN86" i="28" s="1"/>
  <c r="AN87" i="28" s="1"/>
  <c r="AN88" i="28" s="1"/>
  <c r="AN89" i="28" s="1"/>
  <c r="AN90" i="28" s="1"/>
  <c r="AN91" i="28" s="1"/>
  <c r="AN92" i="28" s="1"/>
  <c r="AN93" i="28" s="1"/>
  <c r="AN94" i="28" s="1"/>
  <c r="AN95" i="28" s="1"/>
  <c r="AN96" i="28" s="1"/>
  <c r="AN97" i="28" s="1"/>
  <c r="AN98" i="28" s="1"/>
  <c r="AN99" i="28" s="1"/>
  <c r="AN100" i="28" s="1"/>
  <c r="AN101" i="28" s="1"/>
  <c r="AN102" i="28" s="1"/>
  <c r="AN103" i="28" s="1"/>
  <c r="AN104" i="28" s="1"/>
  <c r="AN105" i="28" s="1"/>
  <c r="AN106" i="28" s="1"/>
  <c r="AN107" i="28" s="1"/>
  <c r="AN108" i="28" s="1"/>
  <c r="AN109" i="28" s="1"/>
  <c r="AN110" i="28" s="1"/>
  <c r="AN111" i="28" s="1"/>
  <c r="AN112" i="28" s="1"/>
  <c r="AN113" i="28" s="1"/>
  <c r="AN114" i="28" s="1"/>
  <c r="AN115" i="28" s="1"/>
  <c r="AN116" i="28" s="1"/>
  <c r="AN117" i="28" s="1"/>
  <c r="AN118" i="28" s="1"/>
  <c r="AN119" i="28" s="1"/>
  <c r="AN120" i="28" s="1"/>
  <c r="AN121" i="28" s="1"/>
  <c r="AN122" i="28" s="1"/>
  <c r="AN123" i="28" s="1"/>
  <c r="AN124" i="28" s="1"/>
  <c r="AN125" i="28" s="1"/>
  <c r="AN126" i="28" s="1"/>
  <c r="AN127" i="28" s="1"/>
  <c r="AN128" i="28" s="1"/>
  <c r="AN129" i="28" s="1"/>
  <c r="AN130" i="28" s="1"/>
  <c r="AN131" i="28" s="1"/>
  <c r="AN132" i="28" s="1"/>
  <c r="AN133" i="28" s="1"/>
  <c r="AN134" i="28" s="1"/>
  <c r="AN135" i="28" s="1"/>
  <c r="AN136" i="28" s="1"/>
  <c r="AN137" i="28" s="1"/>
  <c r="AN138" i="28" s="1"/>
  <c r="AN139" i="28" s="1"/>
  <c r="AN140" i="28" s="1"/>
  <c r="AN141" i="28" s="1"/>
  <c r="AN142" i="28" s="1"/>
  <c r="AN143" i="28" s="1"/>
  <c r="AN144" i="28" s="1"/>
  <c r="AN145" i="28" s="1"/>
  <c r="AN146" i="28" s="1"/>
  <c r="AN147" i="28" s="1"/>
  <c r="AN148" i="28" s="1"/>
  <c r="AN149" i="28" s="1"/>
  <c r="AN150" i="28" s="1"/>
  <c r="AN151" i="28" s="1"/>
  <c r="AN152" i="28" s="1"/>
  <c r="AN153" i="28" s="1"/>
  <c r="AN154" i="28" s="1"/>
  <c r="AN155" i="28" s="1"/>
  <c r="AN156" i="28" s="1"/>
  <c r="AN157" i="28" s="1"/>
  <c r="AN158" i="28" s="1"/>
  <c r="AN159" i="28" s="1"/>
  <c r="AN160" i="28" s="1"/>
  <c r="AN161" i="28" s="1"/>
  <c r="AN162" i="28" s="1"/>
  <c r="AN163" i="28" s="1"/>
  <c r="AN164" i="28" s="1"/>
  <c r="AN165" i="28" s="1"/>
  <c r="AN166" i="28" s="1"/>
  <c r="AN167" i="28" s="1"/>
  <c r="AN168" i="28" s="1"/>
  <c r="AN169" i="28" s="1"/>
  <c r="AN170" i="28" s="1"/>
  <c r="AN171" i="28" s="1"/>
  <c r="AN172" i="28" s="1"/>
  <c r="AN173" i="28" s="1"/>
  <c r="AN174" i="28" s="1"/>
  <c r="AN175" i="28" s="1"/>
  <c r="AN176" i="28" s="1"/>
  <c r="AN177" i="28" s="1"/>
  <c r="AN178" i="28" s="1"/>
  <c r="AN179" i="28" s="1"/>
  <c r="AN180" i="28" s="1"/>
  <c r="AN181" i="28" s="1"/>
  <c r="AN182" i="28" s="1"/>
  <c r="AN183" i="28" s="1"/>
  <c r="AN184" i="28" s="1"/>
  <c r="AN185" i="28" s="1"/>
  <c r="AN186" i="28" s="1"/>
  <c r="AN187" i="28" s="1"/>
  <c r="AN188" i="28" s="1"/>
  <c r="AN189" i="28" s="1"/>
  <c r="AN190" i="28" s="1"/>
  <c r="AN191" i="28" s="1"/>
  <c r="AN192" i="28" s="1"/>
  <c r="AN193" i="28" s="1"/>
  <c r="AN194" i="28" s="1"/>
  <c r="AN195" i="28" s="1"/>
  <c r="AN196" i="28" s="1"/>
  <c r="AN197" i="28" s="1"/>
  <c r="AN198" i="28" s="1"/>
  <c r="AN199" i="28" s="1"/>
  <c r="AN200" i="28" s="1"/>
  <c r="AN201" i="28" s="1"/>
  <c r="AN202" i="28" s="1"/>
  <c r="AN203" i="28" s="1"/>
  <c r="AN204" i="28" s="1"/>
  <c r="AN205" i="28" s="1"/>
  <c r="AN206" i="28" s="1"/>
  <c r="AN207" i="28" s="1"/>
  <c r="AN208" i="28" s="1"/>
  <c r="AN209" i="28" s="1"/>
  <c r="AN210" i="28" s="1"/>
  <c r="AN211" i="28" s="1"/>
  <c r="AN212" i="28" s="1"/>
  <c r="AN213" i="28" s="1"/>
  <c r="AN214" i="28" s="1"/>
  <c r="AN215" i="28" s="1"/>
  <c r="K225" i="28" s="1"/>
  <c r="J225" i="28"/>
  <c r="BX36" i="34"/>
  <c r="BW37" i="34"/>
  <c r="FZ36" i="34"/>
  <c r="FY37" i="34"/>
  <c r="DO36" i="34"/>
  <c r="DP35" i="34"/>
  <c r="GJ46" i="34"/>
  <c r="GI47" i="34"/>
  <c r="GF36" i="34"/>
  <c r="GE37" i="34"/>
  <c r="EV37" i="34"/>
  <c r="EU38" i="34"/>
  <c r="EW34" i="34"/>
  <c r="EX33" i="34"/>
  <c r="HD53" i="34"/>
  <c r="HC54" i="34"/>
  <c r="AM49" i="34"/>
  <c r="AN48" i="34"/>
  <c r="ET38" i="34"/>
  <c r="ES39" i="34"/>
  <c r="DT36" i="34"/>
  <c r="DS37" i="34"/>
  <c r="GA36" i="34"/>
  <c r="GB35" i="34"/>
  <c r="AR34" i="34"/>
  <c r="AQ35" i="34"/>
  <c r="DB37" i="34"/>
  <c r="DA38" i="34"/>
  <c r="CK37" i="34"/>
  <c r="CL36" i="34"/>
  <c r="EE50" i="34"/>
  <c r="EF49" i="34"/>
  <c r="GR46" i="34"/>
  <c r="GQ47" i="34"/>
  <c r="AD34" i="34"/>
  <c r="AC35" i="34"/>
  <c r="FH34" i="34"/>
  <c r="FG35" i="34"/>
  <c r="EY39" i="34"/>
  <c r="EZ38" i="34"/>
  <c r="DJ36" i="34"/>
  <c r="DI37" i="34"/>
  <c r="AT42" i="34"/>
  <c r="AS43" i="34"/>
  <c r="BC56" i="34"/>
  <c r="BD55" i="34"/>
  <c r="CN40" i="34"/>
  <c r="CM41" i="34"/>
  <c r="CF46" i="34"/>
  <c r="CE47" i="34"/>
  <c r="J221" i="28"/>
  <c r="C7" i="14"/>
  <c r="AG14" i="28" s="1"/>
  <c r="AF16" i="28" s="1"/>
  <c r="AF17" i="28" s="1"/>
  <c r="AF18" i="28" s="1"/>
  <c r="AF19" i="28" s="1"/>
  <c r="AF20" i="28" s="1"/>
  <c r="AF21" i="28" s="1"/>
  <c r="AF22" i="28" s="1"/>
  <c r="AF23" i="28" s="1"/>
  <c r="AF24" i="28" s="1"/>
  <c r="AF25" i="28" s="1"/>
  <c r="AF26" i="28" s="1"/>
  <c r="AF27" i="28" s="1"/>
  <c r="AF28" i="28" s="1"/>
  <c r="AF29" i="28" s="1"/>
  <c r="AF30" i="28" s="1"/>
  <c r="AF31" i="28" s="1"/>
  <c r="AF32" i="28" s="1"/>
  <c r="AF33" i="28" s="1"/>
  <c r="AF34" i="28" s="1"/>
  <c r="AF35" i="28" s="1"/>
  <c r="AF36" i="28" s="1"/>
  <c r="AF37" i="28" s="1"/>
  <c r="AF38" i="28" s="1"/>
  <c r="AF39" i="28" s="1"/>
  <c r="AF40" i="28" s="1"/>
  <c r="AF41" i="28" s="1"/>
  <c r="AF42" i="28" s="1"/>
  <c r="AF43" i="28" s="1"/>
  <c r="AF44" i="28" s="1"/>
  <c r="AF45" i="28" s="1"/>
  <c r="AF46" i="28" s="1"/>
  <c r="AF47" i="28" s="1"/>
  <c r="AF48" i="28" s="1"/>
  <c r="AF49" i="28" s="1"/>
  <c r="AF50" i="28" s="1"/>
  <c r="AF51" i="28" s="1"/>
  <c r="AF52" i="28" s="1"/>
  <c r="AF53" i="28" s="1"/>
  <c r="AF54" i="28" s="1"/>
  <c r="AF55" i="28" s="1"/>
  <c r="AF56" i="28" s="1"/>
  <c r="AF57" i="28" s="1"/>
  <c r="AF58" i="28" s="1"/>
  <c r="AF59" i="28" s="1"/>
  <c r="AF60" i="28" s="1"/>
  <c r="AF61" i="28" s="1"/>
  <c r="AF62" i="28" s="1"/>
  <c r="AF63" i="28" s="1"/>
  <c r="AF64" i="28" s="1"/>
  <c r="AF65" i="28" s="1"/>
  <c r="AF66" i="28" s="1"/>
  <c r="AF67" i="28" s="1"/>
  <c r="AF68" i="28" s="1"/>
  <c r="AF69" i="28" s="1"/>
  <c r="AF70" i="28" s="1"/>
  <c r="AF71" i="28" s="1"/>
  <c r="AF72" i="28" s="1"/>
  <c r="AF73" i="28" s="1"/>
  <c r="AF74" i="28" s="1"/>
  <c r="AF75" i="28" s="1"/>
  <c r="AF76" i="28" s="1"/>
  <c r="AF77" i="28" s="1"/>
  <c r="AF78" i="28" s="1"/>
  <c r="AF79" i="28" s="1"/>
  <c r="AF80" i="28" s="1"/>
  <c r="AF81" i="28" s="1"/>
  <c r="AF82" i="28" s="1"/>
  <c r="AF83" i="28" s="1"/>
  <c r="AF84" i="28" s="1"/>
  <c r="AF85" i="28" s="1"/>
  <c r="AF86" i="28" s="1"/>
  <c r="AF87" i="28" s="1"/>
  <c r="AF88" i="28" s="1"/>
  <c r="AF89" i="28" s="1"/>
  <c r="AF90" i="28" s="1"/>
  <c r="AF91" i="28" s="1"/>
  <c r="AF92" i="28" s="1"/>
  <c r="AF93" i="28" s="1"/>
  <c r="AF94" i="28" s="1"/>
  <c r="AF95" i="28" s="1"/>
  <c r="AF96" i="28" s="1"/>
  <c r="AF97" i="28" s="1"/>
  <c r="AF98" i="28" s="1"/>
  <c r="AF99" i="28" s="1"/>
  <c r="AF100" i="28" s="1"/>
  <c r="AF101" i="28" s="1"/>
  <c r="AF102" i="28" s="1"/>
  <c r="AF103" i="28" s="1"/>
  <c r="AF104" i="28" s="1"/>
  <c r="AF105" i="28" s="1"/>
  <c r="AF106" i="28" s="1"/>
  <c r="AF107" i="28" s="1"/>
  <c r="AF108" i="28" s="1"/>
  <c r="AF109" i="28" s="1"/>
  <c r="AF110" i="28" s="1"/>
  <c r="AF111" i="28" s="1"/>
  <c r="AF112" i="28" s="1"/>
  <c r="AF113" i="28" s="1"/>
  <c r="AF114" i="28" s="1"/>
  <c r="AF115" i="28" s="1"/>
  <c r="AF116" i="28" s="1"/>
  <c r="AF117" i="28" s="1"/>
  <c r="AF118" i="28" s="1"/>
  <c r="AF119" i="28" s="1"/>
  <c r="AF120" i="28" s="1"/>
  <c r="AF121" i="28" s="1"/>
  <c r="AF122" i="28" s="1"/>
  <c r="AF123" i="28" s="1"/>
  <c r="AF124" i="28" s="1"/>
  <c r="AF125" i="28" s="1"/>
  <c r="AF126" i="28" s="1"/>
  <c r="AF127" i="28" s="1"/>
  <c r="AF128" i="28" s="1"/>
  <c r="AF129" i="28" s="1"/>
  <c r="AF130" i="28" s="1"/>
  <c r="AF131" i="28" s="1"/>
  <c r="AF132" i="28" s="1"/>
  <c r="AF133" i="28" s="1"/>
  <c r="AF134" i="28" s="1"/>
  <c r="AF135" i="28" s="1"/>
  <c r="AF136" i="28" s="1"/>
  <c r="AF137" i="28" s="1"/>
  <c r="AF138" i="28" s="1"/>
  <c r="AF139" i="28" s="1"/>
  <c r="AF140" i="28" s="1"/>
  <c r="AF141" i="28" s="1"/>
  <c r="AF142" i="28" s="1"/>
  <c r="AF143" i="28" s="1"/>
  <c r="AF144" i="28" s="1"/>
  <c r="AF145" i="28" s="1"/>
  <c r="AF146" i="28" s="1"/>
  <c r="AF147" i="28" s="1"/>
  <c r="AF148" i="28" s="1"/>
  <c r="AF149" i="28" s="1"/>
  <c r="AF150" i="28" s="1"/>
  <c r="AF151" i="28" s="1"/>
  <c r="AF152" i="28" s="1"/>
  <c r="AF153" i="28" s="1"/>
  <c r="AF154" i="28" s="1"/>
  <c r="AF155" i="28" s="1"/>
  <c r="AF156" i="28" s="1"/>
  <c r="AF157" i="28" s="1"/>
  <c r="AF158" i="28" s="1"/>
  <c r="AF159" i="28" s="1"/>
  <c r="AF160" i="28" s="1"/>
  <c r="AF161" i="28" s="1"/>
  <c r="AF162" i="28" s="1"/>
  <c r="AF163" i="28" s="1"/>
  <c r="AF164" i="28" s="1"/>
  <c r="AF165" i="28" s="1"/>
  <c r="AF166" i="28" s="1"/>
  <c r="AF167" i="28" s="1"/>
  <c r="AF168" i="28" s="1"/>
  <c r="AF169" i="28" s="1"/>
  <c r="AF170" i="28" s="1"/>
  <c r="AF171" i="28" s="1"/>
  <c r="AF172" i="28" s="1"/>
  <c r="AF173" i="28" s="1"/>
  <c r="AF174" i="28" s="1"/>
  <c r="AF175" i="28" s="1"/>
  <c r="AF176" i="28" s="1"/>
  <c r="AF177" i="28" s="1"/>
  <c r="AF178" i="28" s="1"/>
  <c r="AF179" i="28" s="1"/>
  <c r="AF180" i="28" s="1"/>
  <c r="AF181" i="28" s="1"/>
  <c r="AF182" i="28" s="1"/>
  <c r="AF183" i="28" s="1"/>
  <c r="AF184" i="28" s="1"/>
  <c r="AF185" i="28" s="1"/>
  <c r="AF186" i="28" s="1"/>
  <c r="AF187" i="28" s="1"/>
  <c r="AF188" i="28" s="1"/>
  <c r="AF189" i="28" s="1"/>
  <c r="AF190" i="28" s="1"/>
  <c r="AF191" i="28" s="1"/>
  <c r="AF192" i="28" s="1"/>
  <c r="AF193" i="28" s="1"/>
  <c r="AF194" i="28" s="1"/>
  <c r="AF195" i="28" s="1"/>
  <c r="AF196" i="28" s="1"/>
  <c r="AF197" i="28" s="1"/>
  <c r="AF198" i="28" s="1"/>
  <c r="AF199" i="28" s="1"/>
  <c r="AF200" i="28" s="1"/>
  <c r="AF201" i="28" s="1"/>
  <c r="AF202" i="28" s="1"/>
  <c r="AF203" i="28" s="1"/>
  <c r="AF204" i="28" s="1"/>
  <c r="AF205" i="28" s="1"/>
  <c r="AF206" i="28" s="1"/>
  <c r="AF207" i="28" s="1"/>
  <c r="AF208" i="28" s="1"/>
  <c r="AF209" i="28" s="1"/>
  <c r="AF210" i="28" s="1"/>
  <c r="AF211" i="28" s="1"/>
  <c r="AF212" i="28" s="1"/>
  <c r="AF213" i="28" s="1"/>
  <c r="AF214" i="28" s="1"/>
  <c r="AF215" i="28" s="1"/>
  <c r="K221" i="28" s="1"/>
  <c r="BH36" i="34"/>
  <c r="BG37" i="34"/>
  <c r="FT41" i="34"/>
  <c r="FS42" i="34"/>
  <c r="FL36" i="34"/>
  <c r="FK37" i="34"/>
  <c r="DN36" i="34"/>
  <c r="DM37" i="34"/>
  <c r="BR36" i="34"/>
  <c r="BQ37" i="34"/>
  <c r="AV35" i="34"/>
  <c r="AU36" i="34"/>
  <c r="J220" i="26"/>
  <c r="C6" i="12"/>
  <c r="EJ39" i="34"/>
  <c r="EI40" i="34"/>
  <c r="FW39" i="34"/>
  <c r="FX38" i="34"/>
  <c r="EH36" i="34"/>
  <c r="EG37" i="34"/>
  <c r="BA42" i="34"/>
  <c r="BB41" i="34"/>
  <c r="AF47" i="34"/>
  <c r="AE48" i="34"/>
  <c r="AO48" i="34"/>
  <c r="AP47" i="34"/>
  <c r="BO34" i="34"/>
  <c r="BP33" i="34"/>
  <c r="GZ53" i="34"/>
  <c r="GY54" i="34"/>
  <c r="BL34" i="34"/>
  <c r="BK35" i="34"/>
  <c r="J8" i="29"/>
  <c r="L223" i="28"/>
  <c r="CH38" i="34"/>
  <c r="CG39" i="34"/>
  <c r="GL37" i="34"/>
  <c r="GK38" i="34"/>
  <c r="L219" i="26"/>
  <c r="J4" i="27"/>
  <c r="EO48" i="34"/>
  <c r="EP47" i="34"/>
  <c r="CR34" i="34"/>
  <c r="CQ35" i="34"/>
  <c r="GH34" i="34"/>
  <c r="GG35" i="34"/>
  <c r="GS50" i="34"/>
  <c r="GT49" i="34"/>
  <c r="FM46" i="34"/>
  <c r="FN45" i="34"/>
  <c r="BZ34" i="34"/>
  <c r="BY35" i="34"/>
  <c r="HF43" i="34"/>
  <c r="HE44" i="34"/>
  <c r="HB41" i="34" l="1"/>
  <c r="HA42" i="34"/>
  <c r="GH35" i="34"/>
  <c r="GG36" i="34"/>
  <c r="BQ38" i="34"/>
  <c r="BR37" i="34"/>
  <c r="CE48" i="34"/>
  <c r="CF47" i="34"/>
  <c r="FH35" i="34"/>
  <c r="FG36" i="34"/>
  <c r="AR35" i="34"/>
  <c r="AQ36" i="34"/>
  <c r="BX37" i="34"/>
  <c r="BW38" i="34"/>
  <c r="EN38" i="34"/>
  <c r="EM39" i="34"/>
  <c r="DL37" i="34"/>
  <c r="DK38" i="34"/>
  <c r="GD37" i="34"/>
  <c r="GC38" i="34"/>
  <c r="GV37" i="34"/>
  <c r="GU38" i="34"/>
  <c r="Z37" i="34"/>
  <c r="Y38" i="34"/>
  <c r="DR37" i="34"/>
  <c r="DQ38" i="34"/>
  <c r="FC38" i="34"/>
  <c r="FD37" i="34"/>
  <c r="EC39" i="34"/>
  <c r="ED38" i="34"/>
  <c r="AE49" i="34"/>
  <c r="AF48" i="34"/>
  <c r="DZ37" i="34"/>
  <c r="DY38" i="34"/>
  <c r="C9" i="15"/>
  <c r="AK14" i="29" s="1"/>
  <c r="AJ16" i="29" s="1"/>
  <c r="AJ17" i="29" s="1"/>
  <c r="AJ18" i="29" s="1"/>
  <c r="AJ19" i="29" s="1"/>
  <c r="AJ20" i="29" s="1"/>
  <c r="AJ21" i="29" s="1"/>
  <c r="AJ22" i="29" s="1"/>
  <c r="AJ23" i="29" s="1"/>
  <c r="AJ24" i="29" s="1"/>
  <c r="AJ25" i="29" s="1"/>
  <c r="AJ26" i="29" s="1"/>
  <c r="AJ27" i="29" s="1"/>
  <c r="AJ28" i="29" s="1"/>
  <c r="AJ29" i="29" s="1"/>
  <c r="AJ30" i="29" s="1"/>
  <c r="AJ31" i="29" s="1"/>
  <c r="AJ32" i="29" s="1"/>
  <c r="AJ33" i="29" s="1"/>
  <c r="AJ34" i="29" s="1"/>
  <c r="AJ35" i="29" s="1"/>
  <c r="AJ36" i="29" s="1"/>
  <c r="AJ37" i="29" s="1"/>
  <c r="AJ38" i="29" s="1"/>
  <c r="AJ39" i="29" s="1"/>
  <c r="AJ40" i="29" s="1"/>
  <c r="AJ41" i="29" s="1"/>
  <c r="AJ42" i="29" s="1"/>
  <c r="AJ43" i="29" s="1"/>
  <c r="AJ44" i="29" s="1"/>
  <c r="AJ45" i="29" s="1"/>
  <c r="AJ46" i="29" s="1"/>
  <c r="AJ47" i="29" s="1"/>
  <c r="AJ48" i="29" s="1"/>
  <c r="AJ49" i="29" s="1"/>
  <c r="AJ50" i="29" s="1"/>
  <c r="AJ51" i="29" s="1"/>
  <c r="AJ52" i="29" s="1"/>
  <c r="AJ53" i="29" s="1"/>
  <c r="AJ54" i="29" s="1"/>
  <c r="AJ55" i="29" s="1"/>
  <c r="AJ56" i="29" s="1"/>
  <c r="AJ57" i="29" s="1"/>
  <c r="AJ58" i="29" s="1"/>
  <c r="AJ59" i="29" s="1"/>
  <c r="AJ60" i="29" s="1"/>
  <c r="AJ61" i="29" s="1"/>
  <c r="AJ62" i="29" s="1"/>
  <c r="AJ63" i="29" s="1"/>
  <c r="AJ64" i="29" s="1"/>
  <c r="AJ65" i="29" s="1"/>
  <c r="AJ66" i="29" s="1"/>
  <c r="AJ67" i="29" s="1"/>
  <c r="AJ68" i="29" s="1"/>
  <c r="AJ69" i="29" s="1"/>
  <c r="AJ70" i="29" s="1"/>
  <c r="AJ71" i="29" s="1"/>
  <c r="AJ72" i="29" s="1"/>
  <c r="AJ73" i="29" s="1"/>
  <c r="AJ74" i="29" s="1"/>
  <c r="AJ75" i="29" s="1"/>
  <c r="AJ76" i="29" s="1"/>
  <c r="AJ77" i="29" s="1"/>
  <c r="AJ78" i="29" s="1"/>
  <c r="AJ79" i="29" s="1"/>
  <c r="AJ80" i="29" s="1"/>
  <c r="AJ81" i="29" s="1"/>
  <c r="AJ82" i="29" s="1"/>
  <c r="AJ83" i="29" s="1"/>
  <c r="AJ84" i="29" s="1"/>
  <c r="AJ85" i="29" s="1"/>
  <c r="AJ86" i="29" s="1"/>
  <c r="AJ87" i="29" s="1"/>
  <c r="AJ88" i="29" s="1"/>
  <c r="AJ89" i="29" s="1"/>
  <c r="AJ90" i="29" s="1"/>
  <c r="AJ91" i="29" s="1"/>
  <c r="AJ92" i="29" s="1"/>
  <c r="AJ93" i="29" s="1"/>
  <c r="AJ94" i="29" s="1"/>
  <c r="AJ95" i="29" s="1"/>
  <c r="AJ96" i="29" s="1"/>
  <c r="AJ97" i="29" s="1"/>
  <c r="AJ98" i="29" s="1"/>
  <c r="AJ99" i="29" s="1"/>
  <c r="AJ100" i="29" s="1"/>
  <c r="AJ101" i="29" s="1"/>
  <c r="AJ102" i="29" s="1"/>
  <c r="AJ103" i="29" s="1"/>
  <c r="AJ104" i="29" s="1"/>
  <c r="AJ105" i="29" s="1"/>
  <c r="AJ106" i="29" s="1"/>
  <c r="AJ107" i="29" s="1"/>
  <c r="AJ108" i="29" s="1"/>
  <c r="AJ109" i="29" s="1"/>
  <c r="AJ110" i="29" s="1"/>
  <c r="AJ111" i="29" s="1"/>
  <c r="AJ112" i="29" s="1"/>
  <c r="AJ113" i="29" s="1"/>
  <c r="AJ114" i="29" s="1"/>
  <c r="AJ115" i="29" s="1"/>
  <c r="AJ116" i="29" s="1"/>
  <c r="AJ117" i="29" s="1"/>
  <c r="AJ118" i="29" s="1"/>
  <c r="AJ119" i="29" s="1"/>
  <c r="AJ120" i="29" s="1"/>
  <c r="AJ121" i="29" s="1"/>
  <c r="AJ122" i="29" s="1"/>
  <c r="AJ123" i="29" s="1"/>
  <c r="AJ124" i="29" s="1"/>
  <c r="AJ125" i="29" s="1"/>
  <c r="AJ126" i="29" s="1"/>
  <c r="AJ127" i="29" s="1"/>
  <c r="AJ128" i="29" s="1"/>
  <c r="AJ129" i="29" s="1"/>
  <c r="AJ130" i="29" s="1"/>
  <c r="AJ131" i="29" s="1"/>
  <c r="AJ132" i="29" s="1"/>
  <c r="AJ133" i="29" s="1"/>
  <c r="AJ134" i="29" s="1"/>
  <c r="AJ135" i="29" s="1"/>
  <c r="AJ136" i="29" s="1"/>
  <c r="AJ137" i="29" s="1"/>
  <c r="AJ138" i="29" s="1"/>
  <c r="AJ139" i="29" s="1"/>
  <c r="AJ140" i="29" s="1"/>
  <c r="AJ141" i="29" s="1"/>
  <c r="AJ142" i="29" s="1"/>
  <c r="AJ143" i="29" s="1"/>
  <c r="AJ144" i="29" s="1"/>
  <c r="AJ145" i="29" s="1"/>
  <c r="AJ146" i="29" s="1"/>
  <c r="AJ147" i="29" s="1"/>
  <c r="AJ148" i="29" s="1"/>
  <c r="AJ149" i="29" s="1"/>
  <c r="AJ150" i="29" s="1"/>
  <c r="AJ151" i="29" s="1"/>
  <c r="AJ152" i="29" s="1"/>
  <c r="AJ153" i="29" s="1"/>
  <c r="AJ154" i="29" s="1"/>
  <c r="AJ155" i="29" s="1"/>
  <c r="AJ156" i="29" s="1"/>
  <c r="AJ157" i="29" s="1"/>
  <c r="AJ158" i="29" s="1"/>
  <c r="AJ159" i="29" s="1"/>
  <c r="AJ160" i="29" s="1"/>
  <c r="AJ161" i="29" s="1"/>
  <c r="AJ162" i="29" s="1"/>
  <c r="AJ163" i="29" s="1"/>
  <c r="AJ164" i="29" s="1"/>
  <c r="AJ165" i="29" s="1"/>
  <c r="AJ166" i="29" s="1"/>
  <c r="AJ167" i="29" s="1"/>
  <c r="AJ168" i="29" s="1"/>
  <c r="AJ169" i="29" s="1"/>
  <c r="AJ170" i="29" s="1"/>
  <c r="AJ171" i="29" s="1"/>
  <c r="AJ172" i="29" s="1"/>
  <c r="AJ173" i="29" s="1"/>
  <c r="AJ174" i="29" s="1"/>
  <c r="AJ175" i="29" s="1"/>
  <c r="AJ176" i="29" s="1"/>
  <c r="AJ177" i="29" s="1"/>
  <c r="AJ178" i="29" s="1"/>
  <c r="AJ179" i="29" s="1"/>
  <c r="AJ180" i="29" s="1"/>
  <c r="AJ181" i="29" s="1"/>
  <c r="AJ182" i="29" s="1"/>
  <c r="AJ183" i="29" s="1"/>
  <c r="AJ184" i="29" s="1"/>
  <c r="AJ185" i="29" s="1"/>
  <c r="AJ186" i="29" s="1"/>
  <c r="AJ187" i="29" s="1"/>
  <c r="AJ188" i="29" s="1"/>
  <c r="AJ189" i="29" s="1"/>
  <c r="AJ190" i="29" s="1"/>
  <c r="AJ191" i="29" s="1"/>
  <c r="AJ192" i="29" s="1"/>
  <c r="AJ193" i="29" s="1"/>
  <c r="AJ194" i="29" s="1"/>
  <c r="AJ195" i="29" s="1"/>
  <c r="AJ196" i="29" s="1"/>
  <c r="AJ197" i="29" s="1"/>
  <c r="AJ198" i="29" s="1"/>
  <c r="AJ199" i="29" s="1"/>
  <c r="AJ200" i="29" s="1"/>
  <c r="AJ201" i="29" s="1"/>
  <c r="AJ202" i="29" s="1"/>
  <c r="AJ203" i="29" s="1"/>
  <c r="AJ204" i="29" s="1"/>
  <c r="AJ205" i="29" s="1"/>
  <c r="AJ206" i="29" s="1"/>
  <c r="AJ207" i="29" s="1"/>
  <c r="AJ208" i="29" s="1"/>
  <c r="AJ209" i="29" s="1"/>
  <c r="AJ210" i="29" s="1"/>
  <c r="AJ211" i="29" s="1"/>
  <c r="AJ212" i="29" s="1"/>
  <c r="AJ213" i="29" s="1"/>
  <c r="AJ214" i="29" s="1"/>
  <c r="AJ215" i="29" s="1"/>
  <c r="K223" i="29" s="1"/>
  <c r="J223" i="29"/>
  <c r="BB42" i="34"/>
  <c r="BA43" i="34"/>
  <c r="EX34" i="34"/>
  <c r="EW35" i="34"/>
  <c r="EZ39" i="34"/>
  <c r="EY40" i="34"/>
  <c r="X34" i="34"/>
  <c r="W35" i="34"/>
  <c r="CQ36" i="34"/>
  <c r="CR35" i="34"/>
  <c r="BL35" i="34"/>
  <c r="BK36" i="34"/>
  <c r="EH37" i="34"/>
  <c r="EG38" i="34"/>
  <c r="DM38" i="34"/>
  <c r="DN37" i="34"/>
  <c r="CN41" i="34"/>
  <c r="CM42" i="34"/>
  <c r="AD35" i="34"/>
  <c r="AC36" i="34"/>
  <c r="EV38" i="34"/>
  <c r="EU39" i="34"/>
  <c r="CP37" i="34"/>
  <c r="CO38" i="34"/>
  <c r="FB38" i="34"/>
  <c r="FA39" i="34"/>
  <c r="ER39" i="34"/>
  <c r="EQ40" i="34"/>
  <c r="J10" i="29"/>
  <c r="L225" i="28"/>
  <c r="J222" i="29"/>
  <c r="C8" i="15"/>
  <c r="AI14" i="29" s="1"/>
  <c r="AH16" i="29" s="1"/>
  <c r="AH17" i="29" s="1"/>
  <c r="AH18" i="29" s="1"/>
  <c r="AH19" i="29" s="1"/>
  <c r="AH20" i="29" s="1"/>
  <c r="AH21" i="29" s="1"/>
  <c r="AH22" i="29" s="1"/>
  <c r="AH23" i="29" s="1"/>
  <c r="AH24" i="29" s="1"/>
  <c r="AH25" i="29" s="1"/>
  <c r="AH26" i="29" s="1"/>
  <c r="AH27" i="29" s="1"/>
  <c r="AH28" i="29" s="1"/>
  <c r="AH29" i="29" s="1"/>
  <c r="AH30" i="29" s="1"/>
  <c r="AH31" i="29" s="1"/>
  <c r="AH32" i="29" s="1"/>
  <c r="AH33" i="29" s="1"/>
  <c r="AH34" i="29" s="1"/>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H60" i="29" s="1"/>
  <c r="AH61" i="29" s="1"/>
  <c r="AH62" i="29" s="1"/>
  <c r="AH63" i="29" s="1"/>
  <c r="AH64" i="29" s="1"/>
  <c r="AH65" i="29" s="1"/>
  <c r="AH66" i="29" s="1"/>
  <c r="AH67" i="29" s="1"/>
  <c r="AH68" i="29" s="1"/>
  <c r="AH69" i="29" s="1"/>
  <c r="AH70" i="29" s="1"/>
  <c r="AH71" i="29" s="1"/>
  <c r="AH72" i="29" s="1"/>
  <c r="AH73" i="29" s="1"/>
  <c r="AH74" i="29" s="1"/>
  <c r="AH75" i="29" s="1"/>
  <c r="AH76" i="29" s="1"/>
  <c r="AH77" i="29" s="1"/>
  <c r="AH78" i="29" s="1"/>
  <c r="AH79" i="29" s="1"/>
  <c r="AH80" i="29" s="1"/>
  <c r="AH81" i="29" s="1"/>
  <c r="AH82" i="29" s="1"/>
  <c r="AH83" i="29" s="1"/>
  <c r="AH84" i="29" s="1"/>
  <c r="AH85" i="29" s="1"/>
  <c r="AH86" i="29" s="1"/>
  <c r="AH87" i="29" s="1"/>
  <c r="AH88" i="29" s="1"/>
  <c r="AH89" i="29" s="1"/>
  <c r="AH90" i="29" s="1"/>
  <c r="AH91" i="29" s="1"/>
  <c r="AH92" i="29" s="1"/>
  <c r="AH93" i="29" s="1"/>
  <c r="AH94" i="29" s="1"/>
  <c r="AH95" i="29" s="1"/>
  <c r="AH96" i="29" s="1"/>
  <c r="AH97" i="29" s="1"/>
  <c r="AH98" i="29" s="1"/>
  <c r="AH99" i="29" s="1"/>
  <c r="AH100" i="29" s="1"/>
  <c r="AH101" i="29" s="1"/>
  <c r="AH102" i="29" s="1"/>
  <c r="AH103" i="29" s="1"/>
  <c r="AH104" i="29" s="1"/>
  <c r="AH105" i="29" s="1"/>
  <c r="AH106" i="29" s="1"/>
  <c r="AH107" i="29" s="1"/>
  <c r="AH108" i="29" s="1"/>
  <c r="AH109" i="29" s="1"/>
  <c r="AH110" i="29" s="1"/>
  <c r="AH111" i="29" s="1"/>
  <c r="AH112" i="29" s="1"/>
  <c r="AH113" i="29" s="1"/>
  <c r="AH114" i="29" s="1"/>
  <c r="AH115" i="29" s="1"/>
  <c r="AH116" i="29" s="1"/>
  <c r="AH117" i="29" s="1"/>
  <c r="AH118" i="29" s="1"/>
  <c r="AH119" i="29" s="1"/>
  <c r="AH120" i="29" s="1"/>
  <c r="AH121" i="29" s="1"/>
  <c r="AH122" i="29" s="1"/>
  <c r="AH123" i="29" s="1"/>
  <c r="AH124" i="29" s="1"/>
  <c r="AH125" i="29" s="1"/>
  <c r="AH126" i="29" s="1"/>
  <c r="AH127" i="29" s="1"/>
  <c r="AH128" i="29" s="1"/>
  <c r="AH129" i="29" s="1"/>
  <c r="AH130" i="29" s="1"/>
  <c r="AH131" i="29" s="1"/>
  <c r="AH132" i="29" s="1"/>
  <c r="AH133" i="29" s="1"/>
  <c r="AH134" i="29" s="1"/>
  <c r="AH135" i="29" s="1"/>
  <c r="AH136" i="29" s="1"/>
  <c r="AH137" i="29" s="1"/>
  <c r="AH138" i="29" s="1"/>
  <c r="AH139" i="29" s="1"/>
  <c r="AH140" i="29" s="1"/>
  <c r="AH141" i="29" s="1"/>
  <c r="AH142" i="29" s="1"/>
  <c r="AH143" i="29" s="1"/>
  <c r="AH144" i="29" s="1"/>
  <c r="AH145" i="29" s="1"/>
  <c r="AH146" i="29" s="1"/>
  <c r="AH147" i="29" s="1"/>
  <c r="AH148" i="29" s="1"/>
  <c r="AH149" i="29" s="1"/>
  <c r="AH150" i="29" s="1"/>
  <c r="AH151" i="29" s="1"/>
  <c r="AH152" i="29" s="1"/>
  <c r="AH153" i="29" s="1"/>
  <c r="AH154" i="29" s="1"/>
  <c r="AH155" i="29" s="1"/>
  <c r="AH156" i="29" s="1"/>
  <c r="AH157" i="29" s="1"/>
  <c r="AH158" i="29" s="1"/>
  <c r="AH159" i="29" s="1"/>
  <c r="AH160" i="29" s="1"/>
  <c r="AH161" i="29" s="1"/>
  <c r="AH162" i="29" s="1"/>
  <c r="AH163" i="29" s="1"/>
  <c r="AH164" i="29" s="1"/>
  <c r="AH165" i="29" s="1"/>
  <c r="AH166" i="29" s="1"/>
  <c r="AH167" i="29" s="1"/>
  <c r="AH168" i="29" s="1"/>
  <c r="AH169" i="29" s="1"/>
  <c r="AH170" i="29" s="1"/>
  <c r="AH171" i="29" s="1"/>
  <c r="AH172" i="29" s="1"/>
  <c r="AH173" i="29" s="1"/>
  <c r="AH174" i="29" s="1"/>
  <c r="AH175" i="29" s="1"/>
  <c r="AH176" i="29" s="1"/>
  <c r="AH177" i="29" s="1"/>
  <c r="AH178" i="29" s="1"/>
  <c r="AH179" i="29" s="1"/>
  <c r="AH180" i="29" s="1"/>
  <c r="AH181" i="29" s="1"/>
  <c r="AH182" i="29" s="1"/>
  <c r="AH183" i="29" s="1"/>
  <c r="AH184" i="29" s="1"/>
  <c r="AH185" i="29" s="1"/>
  <c r="AH186" i="29" s="1"/>
  <c r="AH187" i="29" s="1"/>
  <c r="AH188" i="29" s="1"/>
  <c r="AH189" i="29" s="1"/>
  <c r="AH190" i="29" s="1"/>
  <c r="AH191" i="29" s="1"/>
  <c r="AH192" i="29" s="1"/>
  <c r="AH193" i="29" s="1"/>
  <c r="AH194" i="29" s="1"/>
  <c r="AH195" i="29" s="1"/>
  <c r="AH196" i="29" s="1"/>
  <c r="AH197" i="29" s="1"/>
  <c r="AH198" i="29" s="1"/>
  <c r="AH199" i="29" s="1"/>
  <c r="AH200" i="29" s="1"/>
  <c r="AH201" i="29" s="1"/>
  <c r="AH202" i="29" s="1"/>
  <c r="AH203" i="29" s="1"/>
  <c r="AH204" i="29" s="1"/>
  <c r="AH205" i="29" s="1"/>
  <c r="AH206" i="29" s="1"/>
  <c r="AH207" i="29" s="1"/>
  <c r="AH208" i="29" s="1"/>
  <c r="AH209" i="29" s="1"/>
  <c r="AH210" i="29" s="1"/>
  <c r="AH211" i="29" s="1"/>
  <c r="AH212" i="29" s="1"/>
  <c r="AH213" i="29" s="1"/>
  <c r="AH214" i="29" s="1"/>
  <c r="AH215" i="29" s="1"/>
  <c r="K222" i="29" s="1"/>
  <c r="AZ40" i="34"/>
  <c r="AY41" i="34"/>
  <c r="CX39" i="34"/>
  <c r="CW40" i="34"/>
  <c r="BF34" i="34"/>
  <c r="BE35" i="34"/>
  <c r="FV37" i="34"/>
  <c r="FU38" i="34"/>
  <c r="CH39" i="34"/>
  <c r="CG40" i="34"/>
  <c r="FY38" i="34"/>
  <c r="FZ37" i="34"/>
  <c r="GB36" i="34"/>
  <c r="GA37" i="34"/>
  <c r="HE45" i="34"/>
  <c r="HF44" i="34"/>
  <c r="GZ54" i="34"/>
  <c r="GY55" i="34"/>
  <c r="FL37" i="34"/>
  <c r="FK38" i="34"/>
  <c r="GQ48" i="34"/>
  <c r="GR47" i="34"/>
  <c r="DT37" i="34"/>
  <c r="DS38" i="34"/>
  <c r="GF37" i="34"/>
  <c r="GE38" i="34"/>
  <c r="BT38" i="34"/>
  <c r="BS39" i="34"/>
  <c r="BV38" i="34"/>
  <c r="BU39" i="34"/>
  <c r="CD38" i="34"/>
  <c r="CC39" i="34"/>
  <c r="EL38" i="34"/>
  <c r="EK39" i="34"/>
  <c r="DD37" i="34"/>
  <c r="DC38" i="34"/>
  <c r="CA48" i="34"/>
  <c r="CB47" i="34"/>
  <c r="J6" i="29"/>
  <c r="L221" i="28"/>
  <c r="HD54" i="34"/>
  <c r="HC55" i="34"/>
  <c r="AX47" i="34"/>
  <c r="AW48" i="34"/>
  <c r="EO49" i="34"/>
  <c r="EP48" i="34"/>
  <c r="AL42" i="34"/>
  <c r="AK43" i="34"/>
  <c r="DH35" i="34"/>
  <c r="DG36" i="34"/>
  <c r="HJ44" i="34"/>
  <c r="HI45" i="34"/>
  <c r="ET39" i="34"/>
  <c r="ES40" i="34"/>
  <c r="GI48" i="34"/>
  <c r="GJ47" i="34"/>
  <c r="AJ37" i="34"/>
  <c r="AI38" i="34"/>
  <c r="CJ41" i="34"/>
  <c r="CI42" i="34"/>
  <c r="HG44" i="34"/>
  <c r="HH43" i="34"/>
  <c r="DU40" i="34"/>
  <c r="DV39" i="34"/>
  <c r="CV36" i="34"/>
  <c r="CU37" i="34"/>
  <c r="CS38" i="34"/>
  <c r="CT37" i="34"/>
  <c r="FI40" i="34"/>
  <c r="FJ39" i="34"/>
  <c r="AU37" i="34"/>
  <c r="AV36" i="34"/>
  <c r="DA39" i="34"/>
  <c r="DB38" i="34"/>
  <c r="CZ35" i="34"/>
  <c r="CY36" i="34"/>
  <c r="BC57" i="34"/>
  <c r="BD56" i="34"/>
  <c r="J219" i="27"/>
  <c r="C5" i="13"/>
  <c r="BP34" i="34"/>
  <c r="BO35" i="34"/>
  <c r="EF50" i="34"/>
  <c r="EE51" i="34"/>
  <c r="EB37" i="34"/>
  <c r="EA38" i="34"/>
  <c r="FR37" i="34"/>
  <c r="FQ38" i="34"/>
  <c r="BY36" i="34"/>
  <c r="BZ35" i="34"/>
  <c r="FT42" i="34"/>
  <c r="FS43" i="34"/>
  <c r="GL38" i="34"/>
  <c r="GK39" i="34"/>
  <c r="AE14" i="26"/>
  <c r="AD16" i="26" s="1"/>
  <c r="AD17" i="26" s="1"/>
  <c r="AD18" i="26" s="1"/>
  <c r="AD19" i="26" s="1"/>
  <c r="AD20" i="26" s="1"/>
  <c r="AD21" i="26" s="1"/>
  <c r="AD22" i="26" s="1"/>
  <c r="AD23" i="26" s="1"/>
  <c r="AD24" i="26" s="1"/>
  <c r="AD25" i="26" s="1"/>
  <c r="AD26" i="26" s="1"/>
  <c r="AD27" i="26" s="1"/>
  <c r="AD28" i="26" s="1"/>
  <c r="AD29" i="26" s="1"/>
  <c r="AD30" i="26" s="1"/>
  <c r="AD31" i="26" s="1"/>
  <c r="AD32" i="26" s="1"/>
  <c r="AD33" i="26" s="1"/>
  <c r="AD34" i="26" s="1"/>
  <c r="AD35" i="26" s="1"/>
  <c r="AD36" i="26" s="1"/>
  <c r="AD37" i="26" s="1"/>
  <c r="AD38" i="26" s="1"/>
  <c r="AD39" i="26" s="1"/>
  <c r="AD40" i="26" s="1"/>
  <c r="AD41" i="26" s="1"/>
  <c r="AD42" i="26" s="1"/>
  <c r="AD43" i="26" s="1"/>
  <c r="AD44" i="26" s="1"/>
  <c r="AD45" i="26" s="1"/>
  <c r="AD46" i="26" s="1"/>
  <c r="AD47" i="26" s="1"/>
  <c r="AD48" i="26" s="1"/>
  <c r="AD49" i="26" s="1"/>
  <c r="AD50" i="26" s="1"/>
  <c r="AD51" i="26" s="1"/>
  <c r="AD52" i="26" s="1"/>
  <c r="AD53" i="26" s="1"/>
  <c r="AD54" i="26" s="1"/>
  <c r="AD55" i="26" s="1"/>
  <c r="AD56" i="26" s="1"/>
  <c r="AD57" i="26" s="1"/>
  <c r="AD58" i="26" s="1"/>
  <c r="AD59" i="26" s="1"/>
  <c r="AD60" i="26" s="1"/>
  <c r="AD61" i="26" s="1"/>
  <c r="AD62" i="26" s="1"/>
  <c r="AD63" i="26" s="1"/>
  <c r="AD64" i="26" s="1"/>
  <c r="AD65" i="26" s="1"/>
  <c r="AD66" i="26" s="1"/>
  <c r="AD67" i="26" s="1"/>
  <c r="AD68" i="26" s="1"/>
  <c r="AD69" i="26" s="1"/>
  <c r="AD70" i="26" s="1"/>
  <c r="AD71" i="26" s="1"/>
  <c r="AD72" i="26" s="1"/>
  <c r="AD73" i="26" s="1"/>
  <c r="AD74" i="26" s="1"/>
  <c r="AD75" i="26" s="1"/>
  <c r="AD76" i="26" s="1"/>
  <c r="AD77" i="26" s="1"/>
  <c r="AD78" i="26" s="1"/>
  <c r="AD79" i="26" s="1"/>
  <c r="AD80" i="26" s="1"/>
  <c r="AD81" i="26" s="1"/>
  <c r="AD82" i="26" s="1"/>
  <c r="AD83" i="26" s="1"/>
  <c r="AD84" i="26" s="1"/>
  <c r="AD85" i="26" s="1"/>
  <c r="AD86" i="26" s="1"/>
  <c r="AD87" i="26" s="1"/>
  <c r="AD88" i="26" s="1"/>
  <c r="AD89" i="26" s="1"/>
  <c r="AD90" i="26" s="1"/>
  <c r="AD91" i="26" s="1"/>
  <c r="AD92" i="26" s="1"/>
  <c r="AD93" i="26" s="1"/>
  <c r="AD94" i="26" s="1"/>
  <c r="AD95" i="26" s="1"/>
  <c r="AD96" i="26" s="1"/>
  <c r="AD97" i="26" s="1"/>
  <c r="AD98" i="26" s="1"/>
  <c r="AD99" i="26" s="1"/>
  <c r="AD100" i="26" s="1"/>
  <c r="AD101" i="26" s="1"/>
  <c r="AD102" i="26" s="1"/>
  <c r="AD103" i="26" s="1"/>
  <c r="AD104" i="26" s="1"/>
  <c r="AD105" i="26" s="1"/>
  <c r="AD106" i="26" s="1"/>
  <c r="AD107" i="26" s="1"/>
  <c r="AD108" i="26" s="1"/>
  <c r="AD109" i="26" s="1"/>
  <c r="AD110" i="26" s="1"/>
  <c r="AD111" i="26" s="1"/>
  <c r="AD112" i="26" s="1"/>
  <c r="AD113" i="26" s="1"/>
  <c r="AD114" i="26" s="1"/>
  <c r="AD115" i="26" s="1"/>
  <c r="AD116" i="26" s="1"/>
  <c r="AD117" i="26" s="1"/>
  <c r="AD118" i="26" s="1"/>
  <c r="AD119" i="26" s="1"/>
  <c r="AD120" i="26" s="1"/>
  <c r="AD121" i="26" s="1"/>
  <c r="AD122" i="26" s="1"/>
  <c r="AD123" i="26" s="1"/>
  <c r="AD124" i="26" s="1"/>
  <c r="AD125" i="26" s="1"/>
  <c r="AD126" i="26" s="1"/>
  <c r="AD127" i="26" s="1"/>
  <c r="AD128" i="26" s="1"/>
  <c r="AD129" i="26" s="1"/>
  <c r="AD130" i="26" s="1"/>
  <c r="AD131" i="26" s="1"/>
  <c r="AD132" i="26" s="1"/>
  <c r="AD133" i="26" s="1"/>
  <c r="AD134" i="26" s="1"/>
  <c r="AD135" i="26" s="1"/>
  <c r="AD136" i="26" s="1"/>
  <c r="AD137" i="26" s="1"/>
  <c r="AD138" i="26" s="1"/>
  <c r="AD139" i="26" s="1"/>
  <c r="AD140" i="26" s="1"/>
  <c r="AD141" i="26" s="1"/>
  <c r="AD142" i="26" s="1"/>
  <c r="AD143" i="26" s="1"/>
  <c r="AD144" i="26" s="1"/>
  <c r="AD145" i="26" s="1"/>
  <c r="AD146" i="26" s="1"/>
  <c r="AD147" i="26" s="1"/>
  <c r="AD148" i="26" s="1"/>
  <c r="AD149" i="26" s="1"/>
  <c r="AD150" i="26" s="1"/>
  <c r="AD151" i="26" s="1"/>
  <c r="AD152" i="26" s="1"/>
  <c r="AD153" i="26" s="1"/>
  <c r="AD154" i="26" s="1"/>
  <c r="AD155" i="26" s="1"/>
  <c r="AD156" i="26" s="1"/>
  <c r="AD157" i="26" s="1"/>
  <c r="AD158" i="26" s="1"/>
  <c r="AD159" i="26" s="1"/>
  <c r="AD160" i="26" s="1"/>
  <c r="AD161" i="26" s="1"/>
  <c r="AD162" i="26" s="1"/>
  <c r="AD163" i="26" s="1"/>
  <c r="AD164" i="26" s="1"/>
  <c r="AD165" i="26" s="1"/>
  <c r="AD166" i="26" s="1"/>
  <c r="AD167" i="26" s="1"/>
  <c r="AD168" i="26" s="1"/>
  <c r="AD169" i="26" s="1"/>
  <c r="AD170" i="26" s="1"/>
  <c r="AD171" i="26" s="1"/>
  <c r="AD172" i="26" s="1"/>
  <c r="AD173" i="26" s="1"/>
  <c r="AD174" i="26" s="1"/>
  <c r="AD175" i="26" s="1"/>
  <c r="AD176" i="26" s="1"/>
  <c r="AD177" i="26" s="1"/>
  <c r="AD178" i="26" s="1"/>
  <c r="AD179" i="26" s="1"/>
  <c r="AD180" i="26" s="1"/>
  <c r="AD181" i="26" s="1"/>
  <c r="AD182" i="26" s="1"/>
  <c r="AD183" i="26" s="1"/>
  <c r="AD184" i="26" s="1"/>
  <c r="AD185" i="26" s="1"/>
  <c r="AD186" i="26" s="1"/>
  <c r="AD187" i="26" s="1"/>
  <c r="AD188" i="26" s="1"/>
  <c r="AD189" i="26" s="1"/>
  <c r="AD190" i="26" s="1"/>
  <c r="AD191" i="26" s="1"/>
  <c r="AD192" i="26" s="1"/>
  <c r="AD193" i="26" s="1"/>
  <c r="AD194" i="26" s="1"/>
  <c r="AD195" i="26" s="1"/>
  <c r="AD196" i="26" s="1"/>
  <c r="AD197" i="26" s="1"/>
  <c r="AD198" i="26" s="1"/>
  <c r="AD199" i="26" s="1"/>
  <c r="AD200" i="26" s="1"/>
  <c r="AD201" i="26" s="1"/>
  <c r="AD202" i="26" s="1"/>
  <c r="AD203" i="26" s="1"/>
  <c r="AD204" i="26" s="1"/>
  <c r="AD205" i="26" s="1"/>
  <c r="AD206" i="26" s="1"/>
  <c r="AD207" i="26" s="1"/>
  <c r="AD208" i="26" s="1"/>
  <c r="AD209" i="26" s="1"/>
  <c r="AD210" i="26" s="1"/>
  <c r="AD211" i="26" s="1"/>
  <c r="AD212" i="26" s="1"/>
  <c r="AD213" i="26" s="1"/>
  <c r="AD214" i="26" s="1"/>
  <c r="AD215" i="26" s="1"/>
  <c r="K220" i="26" s="1"/>
  <c r="D12" i="12"/>
  <c r="F21" i="12" s="1"/>
  <c r="BH37" i="34"/>
  <c r="BG38" i="34"/>
  <c r="DJ37" i="34"/>
  <c r="DI38" i="34"/>
  <c r="BI44" i="34"/>
  <c r="BJ43" i="34"/>
  <c r="GP37" i="34"/>
  <c r="GO38" i="34"/>
  <c r="GX36" i="34"/>
  <c r="GW37" i="34"/>
  <c r="AH34" i="34"/>
  <c r="AG35" i="34"/>
  <c r="AB39" i="34"/>
  <c r="AA40" i="34"/>
  <c r="J9" i="29"/>
  <c r="L224" i="28"/>
  <c r="GS51" i="34"/>
  <c r="GT50" i="34"/>
  <c r="DE38" i="34"/>
  <c r="DF37" i="34"/>
  <c r="FX39" i="34"/>
  <c r="FW40" i="34"/>
  <c r="FE36" i="34"/>
  <c r="FF35" i="34"/>
  <c r="EJ40" i="34"/>
  <c r="EI41" i="34"/>
  <c r="AT43" i="34"/>
  <c r="AS44" i="34"/>
  <c r="FN46" i="34"/>
  <c r="FM47" i="34"/>
  <c r="AO49" i="34"/>
  <c r="AP48" i="34"/>
  <c r="CL37" i="34"/>
  <c r="CK38" i="34"/>
  <c r="AM50" i="34"/>
  <c r="AN49" i="34"/>
  <c r="DP36" i="34"/>
  <c r="DO37" i="34"/>
  <c r="FO40" i="34"/>
  <c r="FP39" i="34"/>
  <c r="BM45" i="34"/>
  <c r="BN44" i="34"/>
  <c r="GM52" i="34"/>
  <c r="GN51" i="34"/>
  <c r="DW40" i="34"/>
  <c r="DX39" i="34"/>
  <c r="J8" i="30" l="1"/>
  <c r="L223" i="29"/>
  <c r="FQ39" i="34"/>
  <c r="FR38" i="34"/>
  <c r="CW41" i="34"/>
  <c r="CX40" i="34"/>
  <c r="FP40" i="34"/>
  <c r="FO41" i="34"/>
  <c r="DO38" i="34"/>
  <c r="DP37" i="34"/>
  <c r="EJ41" i="34"/>
  <c r="EI42" i="34"/>
  <c r="AA41" i="34"/>
  <c r="AB40" i="34"/>
  <c r="BH38" i="34"/>
  <c r="BG39" i="34"/>
  <c r="EA39" i="34"/>
  <c r="EB38" i="34"/>
  <c r="DG37" i="34"/>
  <c r="DH36" i="34"/>
  <c r="GF38" i="34"/>
  <c r="GE39" i="34"/>
  <c r="GA38" i="34"/>
  <c r="GB37" i="34"/>
  <c r="AY42" i="34"/>
  <c r="AZ41" i="34"/>
  <c r="EV39" i="34"/>
  <c r="EU40" i="34"/>
  <c r="DZ38" i="34"/>
  <c r="DY39" i="34"/>
  <c r="GV38" i="34"/>
  <c r="GU39" i="34"/>
  <c r="FH36" i="34"/>
  <c r="FG37" i="34"/>
  <c r="DJ38" i="34"/>
  <c r="DI39" i="34"/>
  <c r="BK37" i="34"/>
  <c r="BL36" i="34"/>
  <c r="DB39" i="34"/>
  <c r="DA40" i="34"/>
  <c r="HH44" i="34"/>
  <c r="HG45" i="34"/>
  <c r="CA49" i="34"/>
  <c r="CB48" i="34"/>
  <c r="CR36" i="34"/>
  <c r="CQ37" i="34"/>
  <c r="L222" i="29"/>
  <c r="J7" i="30"/>
  <c r="AD36" i="34"/>
  <c r="AC37" i="34"/>
  <c r="X35" i="34"/>
  <c r="W36" i="34"/>
  <c r="GD38" i="34"/>
  <c r="GC39" i="34"/>
  <c r="Z38" i="34"/>
  <c r="Y39" i="34"/>
  <c r="EE52" i="34"/>
  <c r="EF51" i="34"/>
  <c r="DT38" i="34"/>
  <c r="DS39" i="34"/>
  <c r="AU38" i="34"/>
  <c r="AV37" i="34"/>
  <c r="FZ38" i="34"/>
  <c r="FY39" i="34"/>
  <c r="AE50" i="34"/>
  <c r="AF49" i="34"/>
  <c r="CF48" i="34"/>
  <c r="CE49" i="34"/>
  <c r="F73" i="12"/>
  <c r="B73" i="12"/>
  <c r="DC39" i="34"/>
  <c r="DD38" i="34"/>
  <c r="FF36" i="34"/>
  <c r="FE37" i="34"/>
  <c r="CK39" i="34"/>
  <c r="CL38" i="34"/>
  <c r="FX40" i="34"/>
  <c r="FW41" i="34"/>
  <c r="GX37" i="34"/>
  <c r="GW38" i="34"/>
  <c r="GL39" i="34"/>
  <c r="GK40" i="34"/>
  <c r="BP35" i="34"/>
  <c r="BO36" i="34"/>
  <c r="AJ38" i="34"/>
  <c r="AI39" i="34"/>
  <c r="EL39" i="34"/>
  <c r="EK40" i="34"/>
  <c r="CH40" i="34"/>
  <c r="CG41" i="34"/>
  <c r="CN42" i="34"/>
  <c r="CM43" i="34"/>
  <c r="EZ40" i="34"/>
  <c r="EY41" i="34"/>
  <c r="DK39" i="34"/>
  <c r="DL38" i="34"/>
  <c r="CZ36" i="34"/>
  <c r="CY37" i="34"/>
  <c r="CO39" i="34"/>
  <c r="CP38" i="34"/>
  <c r="J224" i="29"/>
  <c r="C10" i="15"/>
  <c r="AM14" i="29" s="1"/>
  <c r="AL16" i="29" s="1"/>
  <c r="AL17" i="29" s="1"/>
  <c r="AL18" i="29" s="1"/>
  <c r="AL19" i="29" s="1"/>
  <c r="AL20" i="29" s="1"/>
  <c r="AL21" i="29" s="1"/>
  <c r="AL22" i="29" s="1"/>
  <c r="AL23" i="29" s="1"/>
  <c r="AL24" i="29" s="1"/>
  <c r="AL25" i="29" s="1"/>
  <c r="AL26" i="29" s="1"/>
  <c r="AL27" i="29" s="1"/>
  <c r="AL28" i="29" s="1"/>
  <c r="AL29" i="29" s="1"/>
  <c r="AL30" i="29" s="1"/>
  <c r="AL31" i="29" s="1"/>
  <c r="AL32" i="29" s="1"/>
  <c r="AL33" i="29" s="1"/>
  <c r="AL34" i="29" s="1"/>
  <c r="AL35" i="29" s="1"/>
  <c r="AL36" i="29" s="1"/>
  <c r="AL37" i="29" s="1"/>
  <c r="AL38" i="29" s="1"/>
  <c r="AL39" i="29" s="1"/>
  <c r="AL40" i="29" s="1"/>
  <c r="AL41" i="29" s="1"/>
  <c r="AL42" i="29" s="1"/>
  <c r="AL43" i="29" s="1"/>
  <c r="AL44" i="29" s="1"/>
  <c r="AL45" i="29" s="1"/>
  <c r="AL46" i="29" s="1"/>
  <c r="AL47" i="29" s="1"/>
  <c r="AL48" i="29" s="1"/>
  <c r="AL49" i="29" s="1"/>
  <c r="AL50" i="29" s="1"/>
  <c r="AL51" i="29" s="1"/>
  <c r="AL52" i="29" s="1"/>
  <c r="AL53" i="29" s="1"/>
  <c r="AL54" i="29" s="1"/>
  <c r="AL55" i="29" s="1"/>
  <c r="AL56" i="29" s="1"/>
  <c r="AL57" i="29" s="1"/>
  <c r="AL58" i="29" s="1"/>
  <c r="AL59" i="29" s="1"/>
  <c r="AL60" i="29" s="1"/>
  <c r="AL61" i="29" s="1"/>
  <c r="AL62" i="29" s="1"/>
  <c r="AL63" i="29" s="1"/>
  <c r="AL64" i="29" s="1"/>
  <c r="AL65" i="29" s="1"/>
  <c r="AL66" i="29" s="1"/>
  <c r="AL67" i="29" s="1"/>
  <c r="AL68" i="29" s="1"/>
  <c r="AL69" i="29" s="1"/>
  <c r="AL70" i="29" s="1"/>
  <c r="AL71" i="29" s="1"/>
  <c r="AL72" i="29" s="1"/>
  <c r="AL73" i="29" s="1"/>
  <c r="AL74" i="29" s="1"/>
  <c r="AL75" i="29" s="1"/>
  <c r="AL76" i="29" s="1"/>
  <c r="AL77" i="29" s="1"/>
  <c r="AL78" i="29" s="1"/>
  <c r="AL79" i="29" s="1"/>
  <c r="AL80" i="29" s="1"/>
  <c r="AL81" i="29" s="1"/>
  <c r="AL82" i="29" s="1"/>
  <c r="AL83" i="29" s="1"/>
  <c r="AL84" i="29" s="1"/>
  <c r="AL85" i="29" s="1"/>
  <c r="AL86" i="29" s="1"/>
  <c r="AL87" i="29" s="1"/>
  <c r="AL88" i="29" s="1"/>
  <c r="AL89" i="29" s="1"/>
  <c r="AL90" i="29" s="1"/>
  <c r="AL91" i="29" s="1"/>
  <c r="AL92" i="29" s="1"/>
  <c r="AL93" i="29" s="1"/>
  <c r="AL94" i="29" s="1"/>
  <c r="AL95" i="29" s="1"/>
  <c r="AL96" i="29" s="1"/>
  <c r="AL97" i="29" s="1"/>
  <c r="AL98" i="29" s="1"/>
  <c r="AL99" i="29" s="1"/>
  <c r="AL100" i="29" s="1"/>
  <c r="AL101" i="29" s="1"/>
  <c r="AL102" i="29" s="1"/>
  <c r="AL103" i="29" s="1"/>
  <c r="AL104" i="29" s="1"/>
  <c r="AL105" i="29" s="1"/>
  <c r="AL106" i="29" s="1"/>
  <c r="AL107" i="29" s="1"/>
  <c r="AL108" i="29" s="1"/>
  <c r="AL109" i="29" s="1"/>
  <c r="AL110" i="29" s="1"/>
  <c r="AL111" i="29" s="1"/>
  <c r="AL112" i="29" s="1"/>
  <c r="AL113" i="29" s="1"/>
  <c r="AL114" i="29" s="1"/>
  <c r="AL115" i="29" s="1"/>
  <c r="AL116" i="29" s="1"/>
  <c r="AL117" i="29" s="1"/>
  <c r="AL118" i="29" s="1"/>
  <c r="AL119" i="29" s="1"/>
  <c r="AL120" i="29" s="1"/>
  <c r="AL121" i="29" s="1"/>
  <c r="AL122" i="29" s="1"/>
  <c r="AL123" i="29" s="1"/>
  <c r="AL124" i="29" s="1"/>
  <c r="AL125" i="29" s="1"/>
  <c r="AL126" i="29" s="1"/>
  <c r="AL127" i="29" s="1"/>
  <c r="AL128" i="29" s="1"/>
  <c r="AL129" i="29" s="1"/>
  <c r="AL130" i="29" s="1"/>
  <c r="AL131" i="29" s="1"/>
  <c r="AL132" i="29" s="1"/>
  <c r="AL133" i="29" s="1"/>
  <c r="AL134" i="29" s="1"/>
  <c r="AL135" i="29" s="1"/>
  <c r="AL136" i="29" s="1"/>
  <c r="AL137" i="29" s="1"/>
  <c r="AL138" i="29" s="1"/>
  <c r="AL139" i="29" s="1"/>
  <c r="AL140" i="29" s="1"/>
  <c r="AL141" i="29" s="1"/>
  <c r="AL142" i="29" s="1"/>
  <c r="AL143" i="29" s="1"/>
  <c r="AL144" i="29" s="1"/>
  <c r="AL145" i="29" s="1"/>
  <c r="AL146" i="29" s="1"/>
  <c r="AL147" i="29" s="1"/>
  <c r="AL148" i="29" s="1"/>
  <c r="AL149" i="29" s="1"/>
  <c r="AL150" i="29" s="1"/>
  <c r="AL151" i="29" s="1"/>
  <c r="AL152" i="29" s="1"/>
  <c r="AL153" i="29" s="1"/>
  <c r="AL154" i="29" s="1"/>
  <c r="AL155" i="29" s="1"/>
  <c r="AL156" i="29" s="1"/>
  <c r="AL157" i="29" s="1"/>
  <c r="AL158" i="29" s="1"/>
  <c r="AL159" i="29" s="1"/>
  <c r="AL160" i="29" s="1"/>
  <c r="AL161" i="29" s="1"/>
  <c r="AL162" i="29" s="1"/>
  <c r="AL163" i="29" s="1"/>
  <c r="AL164" i="29" s="1"/>
  <c r="AL165" i="29" s="1"/>
  <c r="AL166" i="29" s="1"/>
  <c r="AL167" i="29" s="1"/>
  <c r="AL168" i="29" s="1"/>
  <c r="AL169" i="29" s="1"/>
  <c r="AL170" i="29" s="1"/>
  <c r="AL171" i="29" s="1"/>
  <c r="AL172" i="29" s="1"/>
  <c r="AL173" i="29" s="1"/>
  <c r="AL174" i="29" s="1"/>
  <c r="AL175" i="29" s="1"/>
  <c r="AL176" i="29" s="1"/>
  <c r="AL177" i="29" s="1"/>
  <c r="AL178" i="29" s="1"/>
  <c r="AL179" i="29" s="1"/>
  <c r="AL180" i="29" s="1"/>
  <c r="AL181" i="29" s="1"/>
  <c r="AL182" i="29" s="1"/>
  <c r="AL183" i="29" s="1"/>
  <c r="AL184" i="29" s="1"/>
  <c r="AL185" i="29" s="1"/>
  <c r="AL186" i="29" s="1"/>
  <c r="AL187" i="29" s="1"/>
  <c r="AL188" i="29" s="1"/>
  <c r="AL189" i="29" s="1"/>
  <c r="AL190" i="29" s="1"/>
  <c r="AL191" i="29" s="1"/>
  <c r="AL192" i="29" s="1"/>
  <c r="AL193" i="29" s="1"/>
  <c r="AL194" i="29" s="1"/>
  <c r="AL195" i="29" s="1"/>
  <c r="AL196" i="29" s="1"/>
  <c r="AL197" i="29" s="1"/>
  <c r="AL198" i="29" s="1"/>
  <c r="AL199" i="29" s="1"/>
  <c r="AL200" i="29" s="1"/>
  <c r="AL201" i="29" s="1"/>
  <c r="AL202" i="29" s="1"/>
  <c r="AL203" i="29" s="1"/>
  <c r="AL204" i="29" s="1"/>
  <c r="AL205" i="29" s="1"/>
  <c r="AL206" i="29" s="1"/>
  <c r="AL207" i="29" s="1"/>
  <c r="AL208" i="29" s="1"/>
  <c r="AL209" i="29" s="1"/>
  <c r="AL210" i="29" s="1"/>
  <c r="AL211" i="29" s="1"/>
  <c r="AL212" i="29" s="1"/>
  <c r="AL213" i="29" s="1"/>
  <c r="AL214" i="29" s="1"/>
  <c r="AL215" i="29" s="1"/>
  <c r="K224" i="29" s="1"/>
  <c r="AL43" i="34"/>
  <c r="AK44" i="34"/>
  <c r="FJ40" i="34"/>
  <c r="FI41" i="34"/>
  <c r="EO50" i="34"/>
  <c r="EP49" i="34"/>
  <c r="GQ49" i="34"/>
  <c r="GR48" i="34"/>
  <c r="J225" i="29"/>
  <c r="C11" i="15"/>
  <c r="AO14" i="29" s="1"/>
  <c r="AN16" i="29" s="1"/>
  <c r="AN17" i="29" s="1"/>
  <c r="AN18" i="29" s="1"/>
  <c r="AN19" i="29" s="1"/>
  <c r="AN20" i="29" s="1"/>
  <c r="AN21" i="29" s="1"/>
  <c r="AN22" i="29" s="1"/>
  <c r="AN23" i="29" s="1"/>
  <c r="AN24" i="29" s="1"/>
  <c r="AN25" i="29" s="1"/>
  <c r="AN26" i="29" s="1"/>
  <c r="AN27" i="29" s="1"/>
  <c r="AN28" i="29" s="1"/>
  <c r="AN29" i="29" s="1"/>
  <c r="AN30" i="29" s="1"/>
  <c r="AN31" i="29" s="1"/>
  <c r="AN32" i="29" s="1"/>
  <c r="AN33" i="29" s="1"/>
  <c r="AN34" i="29" s="1"/>
  <c r="AN35" i="29" s="1"/>
  <c r="AN36" i="29" s="1"/>
  <c r="AN37" i="29" s="1"/>
  <c r="AN38" i="29" s="1"/>
  <c r="AN39" i="29" s="1"/>
  <c r="AN40" i="29" s="1"/>
  <c r="AN41" i="29" s="1"/>
  <c r="AN42" i="29" s="1"/>
  <c r="AN43" i="29" s="1"/>
  <c r="AN44" i="29" s="1"/>
  <c r="AN45" i="29" s="1"/>
  <c r="AN46" i="29" s="1"/>
  <c r="AN47" i="29" s="1"/>
  <c r="AN48" i="29" s="1"/>
  <c r="AN49" i="29" s="1"/>
  <c r="AN50" i="29" s="1"/>
  <c r="AN51" i="29" s="1"/>
  <c r="AN52" i="29" s="1"/>
  <c r="AN53" i="29" s="1"/>
  <c r="AN54" i="29" s="1"/>
  <c r="AN55" i="29" s="1"/>
  <c r="AN56" i="29" s="1"/>
  <c r="AN57" i="29" s="1"/>
  <c r="AN58" i="29" s="1"/>
  <c r="AN59" i="29" s="1"/>
  <c r="AN60" i="29" s="1"/>
  <c r="AN61" i="29" s="1"/>
  <c r="AN62" i="29" s="1"/>
  <c r="AN63" i="29" s="1"/>
  <c r="AN64" i="29" s="1"/>
  <c r="AN65" i="29" s="1"/>
  <c r="AN66" i="29" s="1"/>
  <c r="AN67" i="29" s="1"/>
  <c r="AN68" i="29" s="1"/>
  <c r="AN69" i="29" s="1"/>
  <c r="AN70" i="29" s="1"/>
  <c r="AN71" i="29" s="1"/>
  <c r="AN72" i="29" s="1"/>
  <c r="AN73" i="29" s="1"/>
  <c r="AN74" i="29" s="1"/>
  <c r="AN75" i="29" s="1"/>
  <c r="AN76" i="29" s="1"/>
  <c r="AN77" i="29" s="1"/>
  <c r="AN78" i="29" s="1"/>
  <c r="AN79" i="29" s="1"/>
  <c r="AN80" i="29" s="1"/>
  <c r="AN81" i="29" s="1"/>
  <c r="AN82" i="29" s="1"/>
  <c r="AN83" i="29" s="1"/>
  <c r="AN84" i="29" s="1"/>
  <c r="AN85" i="29" s="1"/>
  <c r="AN86" i="29" s="1"/>
  <c r="AN87" i="29" s="1"/>
  <c r="AN88" i="29" s="1"/>
  <c r="AN89" i="29" s="1"/>
  <c r="AN90" i="29" s="1"/>
  <c r="AN91" i="29" s="1"/>
  <c r="AN92" i="29" s="1"/>
  <c r="AN93" i="29" s="1"/>
  <c r="AN94" i="29" s="1"/>
  <c r="AN95" i="29" s="1"/>
  <c r="AN96" i="29" s="1"/>
  <c r="AN97" i="29" s="1"/>
  <c r="AN98" i="29" s="1"/>
  <c r="AN99" i="29" s="1"/>
  <c r="AN100" i="29" s="1"/>
  <c r="AN101" i="29" s="1"/>
  <c r="AN102" i="29" s="1"/>
  <c r="AN103" i="29" s="1"/>
  <c r="AN104" i="29" s="1"/>
  <c r="AN105" i="29" s="1"/>
  <c r="AN106" i="29" s="1"/>
  <c r="AN107" i="29" s="1"/>
  <c r="AN108" i="29" s="1"/>
  <c r="AN109" i="29" s="1"/>
  <c r="AN110" i="29" s="1"/>
  <c r="AN111" i="29" s="1"/>
  <c r="AN112" i="29" s="1"/>
  <c r="AN113" i="29" s="1"/>
  <c r="AN114" i="29" s="1"/>
  <c r="AN115" i="29" s="1"/>
  <c r="AN116" i="29" s="1"/>
  <c r="AN117" i="29" s="1"/>
  <c r="AN118" i="29" s="1"/>
  <c r="AN119" i="29" s="1"/>
  <c r="AN120" i="29" s="1"/>
  <c r="AN121" i="29" s="1"/>
  <c r="AN122" i="29" s="1"/>
  <c r="AN123" i="29" s="1"/>
  <c r="AN124" i="29" s="1"/>
  <c r="AN125" i="29" s="1"/>
  <c r="AN126" i="29" s="1"/>
  <c r="AN127" i="29" s="1"/>
  <c r="AN128" i="29" s="1"/>
  <c r="AN129" i="29" s="1"/>
  <c r="AN130" i="29" s="1"/>
  <c r="AN131" i="29" s="1"/>
  <c r="AN132" i="29" s="1"/>
  <c r="AN133" i="29" s="1"/>
  <c r="AN134" i="29" s="1"/>
  <c r="AN135" i="29" s="1"/>
  <c r="AN136" i="29" s="1"/>
  <c r="AN137" i="29" s="1"/>
  <c r="AN138" i="29" s="1"/>
  <c r="AN139" i="29" s="1"/>
  <c r="AN140" i="29" s="1"/>
  <c r="AN141" i="29" s="1"/>
  <c r="AN142" i="29" s="1"/>
  <c r="AN143" i="29" s="1"/>
  <c r="AN144" i="29" s="1"/>
  <c r="AN145" i="29" s="1"/>
  <c r="AN146" i="29" s="1"/>
  <c r="AN147" i="29" s="1"/>
  <c r="AN148" i="29" s="1"/>
  <c r="AN149" i="29" s="1"/>
  <c r="AN150" i="29" s="1"/>
  <c r="AN151" i="29" s="1"/>
  <c r="AN152" i="29" s="1"/>
  <c r="AN153" i="29" s="1"/>
  <c r="AN154" i="29" s="1"/>
  <c r="AN155" i="29" s="1"/>
  <c r="AN156" i="29" s="1"/>
  <c r="AN157" i="29" s="1"/>
  <c r="AN158" i="29" s="1"/>
  <c r="AN159" i="29" s="1"/>
  <c r="AN160" i="29" s="1"/>
  <c r="AN161" i="29" s="1"/>
  <c r="AN162" i="29" s="1"/>
  <c r="AN163" i="29" s="1"/>
  <c r="AN164" i="29" s="1"/>
  <c r="AN165" i="29" s="1"/>
  <c r="AN166" i="29" s="1"/>
  <c r="AN167" i="29" s="1"/>
  <c r="AN168" i="29" s="1"/>
  <c r="AN169" i="29" s="1"/>
  <c r="AN170" i="29" s="1"/>
  <c r="AN171" i="29" s="1"/>
  <c r="AN172" i="29" s="1"/>
  <c r="AN173" i="29" s="1"/>
  <c r="AN174" i="29" s="1"/>
  <c r="AN175" i="29" s="1"/>
  <c r="AN176" i="29" s="1"/>
  <c r="AN177" i="29" s="1"/>
  <c r="AN178" i="29" s="1"/>
  <c r="AN179" i="29" s="1"/>
  <c r="AN180" i="29" s="1"/>
  <c r="AN181" i="29" s="1"/>
  <c r="AN182" i="29" s="1"/>
  <c r="AN183" i="29" s="1"/>
  <c r="AN184" i="29" s="1"/>
  <c r="AN185" i="29" s="1"/>
  <c r="AN186" i="29" s="1"/>
  <c r="AN187" i="29" s="1"/>
  <c r="AN188" i="29" s="1"/>
  <c r="AN189" i="29" s="1"/>
  <c r="AN190" i="29" s="1"/>
  <c r="AN191" i="29" s="1"/>
  <c r="AN192" i="29" s="1"/>
  <c r="AN193" i="29" s="1"/>
  <c r="AN194" i="29" s="1"/>
  <c r="AN195" i="29" s="1"/>
  <c r="AN196" i="29" s="1"/>
  <c r="AN197" i="29" s="1"/>
  <c r="AN198" i="29" s="1"/>
  <c r="AN199" i="29" s="1"/>
  <c r="AN200" i="29" s="1"/>
  <c r="AN201" i="29" s="1"/>
  <c r="AN202" i="29" s="1"/>
  <c r="AN203" i="29" s="1"/>
  <c r="AN204" i="29" s="1"/>
  <c r="AN205" i="29" s="1"/>
  <c r="AN206" i="29" s="1"/>
  <c r="AN207" i="29" s="1"/>
  <c r="AN208" i="29" s="1"/>
  <c r="AN209" i="29" s="1"/>
  <c r="AN210" i="29" s="1"/>
  <c r="AN211" i="29" s="1"/>
  <c r="AN212" i="29" s="1"/>
  <c r="AN213" i="29" s="1"/>
  <c r="AN214" i="29" s="1"/>
  <c r="AN215" i="29" s="1"/>
  <c r="K225" i="29" s="1"/>
  <c r="EC40" i="34"/>
  <c r="ED39" i="34"/>
  <c r="BR38" i="34"/>
  <c r="BQ39" i="34"/>
  <c r="BT39" i="34"/>
  <c r="BS40" i="34"/>
  <c r="J221" i="29"/>
  <c r="C7" i="15"/>
  <c r="AG14" i="29" s="1"/>
  <c r="AF16" i="29" s="1"/>
  <c r="AF17" i="29" s="1"/>
  <c r="AF18" i="29" s="1"/>
  <c r="AF19" i="29" s="1"/>
  <c r="AF20" i="29" s="1"/>
  <c r="AF21" i="29" s="1"/>
  <c r="AF22" i="29" s="1"/>
  <c r="AF23" i="29" s="1"/>
  <c r="AF24" i="29" s="1"/>
  <c r="AF25" i="29" s="1"/>
  <c r="AF26" i="29" s="1"/>
  <c r="AF27" i="29" s="1"/>
  <c r="AF28" i="29" s="1"/>
  <c r="AF29" i="29" s="1"/>
  <c r="AF30" i="29" s="1"/>
  <c r="AF31" i="29" s="1"/>
  <c r="AF32" i="29" s="1"/>
  <c r="AF33" i="29" s="1"/>
  <c r="AF34" i="29" s="1"/>
  <c r="AF35" i="29" s="1"/>
  <c r="AF36" i="29" s="1"/>
  <c r="AF37" i="29" s="1"/>
  <c r="AF38" i="29" s="1"/>
  <c r="AF39" i="29" s="1"/>
  <c r="AF40" i="29" s="1"/>
  <c r="AF41" i="29" s="1"/>
  <c r="AF42" i="29" s="1"/>
  <c r="AF43" i="29" s="1"/>
  <c r="AF44" i="29" s="1"/>
  <c r="AF45" i="29" s="1"/>
  <c r="AF46" i="29" s="1"/>
  <c r="AF47" i="29" s="1"/>
  <c r="AF48" i="29" s="1"/>
  <c r="AF49" i="29" s="1"/>
  <c r="AF50" i="29" s="1"/>
  <c r="AF51" i="29" s="1"/>
  <c r="AF52" i="29" s="1"/>
  <c r="AF53" i="29" s="1"/>
  <c r="AF54" i="29" s="1"/>
  <c r="AF55" i="29" s="1"/>
  <c r="AF56" i="29" s="1"/>
  <c r="AF57" i="29" s="1"/>
  <c r="AF58" i="29" s="1"/>
  <c r="AF59" i="29" s="1"/>
  <c r="AF60" i="29" s="1"/>
  <c r="AF61" i="29" s="1"/>
  <c r="AF62" i="29" s="1"/>
  <c r="AF63" i="29" s="1"/>
  <c r="AF64" i="29" s="1"/>
  <c r="AF65" i="29" s="1"/>
  <c r="AF66" i="29" s="1"/>
  <c r="AF67" i="29" s="1"/>
  <c r="AF68" i="29" s="1"/>
  <c r="AF69" i="29" s="1"/>
  <c r="AF70" i="29" s="1"/>
  <c r="AF71" i="29" s="1"/>
  <c r="AF72" i="29" s="1"/>
  <c r="AF73" i="29" s="1"/>
  <c r="AF74" i="29" s="1"/>
  <c r="AF75" i="29" s="1"/>
  <c r="AF76" i="29" s="1"/>
  <c r="AF77" i="29" s="1"/>
  <c r="AF78" i="29" s="1"/>
  <c r="AF79" i="29" s="1"/>
  <c r="AF80" i="29" s="1"/>
  <c r="AF81" i="29" s="1"/>
  <c r="AF82" i="29" s="1"/>
  <c r="AF83" i="29" s="1"/>
  <c r="AF84" i="29" s="1"/>
  <c r="AF85" i="29" s="1"/>
  <c r="AF86" i="29" s="1"/>
  <c r="AF87" i="29" s="1"/>
  <c r="AF88" i="29" s="1"/>
  <c r="AF89" i="29" s="1"/>
  <c r="AF90" i="29" s="1"/>
  <c r="AF91" i="29" s="1"/>
  <c r="AF92" i="29" s="1"/>
  <c r="AF93" i="29" s="1"/>
  <c r="AF94" i="29" s="1"/>
  <c r="AF95" i="29" s="1"/>
  <c r="AF96" i="29" s="1"/>
  <c r="AF97" i="29" s="1"/>
  <c r="AF98" i="29" s="1"/>
  <c r="AF99" i="29" s="1"/>
  <c r="AF100" i="29" s="1"/>
  <c r="AF101" i="29" s="1"/>
  <c r="AF102" i="29" s="1"/>
  <c r="AF103" i="29" s="1"/>
  <c r="AF104" i="29" s="1"/>
  <c r="AF105" i="29" s="1"/>
  <c r="AF106" i="29" s="1"/>
  <c r="AF107" i="29" s="1"/>
  <c r="AF108" i="29" s="1"/>
  <c r="AF109" i="29" s="1"/>
  <c r="AF110" i="29" s="1"/>
  <c r="AF111" i="29" s="1"/>
  <c r="AF112" i="29" s="1"/>
  <c r="AF113" i="29" s="1"/>
  <c r="AF114" i="29" s="1"/>
  <c r="AF115" i="29" s="1"/>
  <c r="AF116" i="29" s="1"/>
  <c r="AF117" i="29" s="1"/>
  <c r="AF118" i="29" s="1"/>
  <c r="AF119" i="29" s="1"/>
  <c r="AF120" i="29" s="1"/>
  <c r="AF121" i="29" s="1"/>
  <c r="AF122" i="29" s="1"/>
  <c r="AF123" i="29" s="1"/>
  <c r="AF124" i="29" s="1"/>
  <c r="AF125" i="29" s="1"/>
  <c r="AF126" i="29" s="1"/>
  <c r="AF127" i="29" s="1"/>
  <c r="AF128" i="29" s="1"/>
  <c r="AF129" i="29" s="1"/>
  <c r="AF130" i="29" s="1"/>
  <c r="AF131" i="29" s="1"/>
  <c r="AF132" i="29" s="1"/>
  <c r="AF133" i="29" s="1"/>
  <c r="AF134" i="29" s="1"/>
  <c r="AF135" i="29" s="1"/>
  <c r="AF136" i="29" s="1"/>
  <c r="AF137" i="29" s="1"/>
  <c r="AF138" i="29" s="1"/>
  <c r="AF139" i="29" s="1"/>
  <c r="AF140" i="29" s="1"/>
  <c r="AF141" i="29" s="1"/>
  <c r="AF142" i="29" s="1"/>
  <c r="AF143" i="29" s="1"/>
  <c r="AF144" i="29" s="1"/>
  <c r="AF145" i="29" s="1"/>
  <c r="AF146" i="29" s="1"/>
  <c r="AF147" i="29" s="1"/>
  <c r="AF148" i="29" s="1"/>
  <c r="AF149" i="29" s="1"/>
  <c r="AF150" i="29" s="1"/>
  <c r="AF151" i="29" s="1"/>
  <c r="AF152" i="29" s="1"/>
  <c r="AF153" i="29" s="1"/>
  <c r="AF154" i="29" s="1"/>
  <c r="AF155" i="29" s="1"/>
  <c r="AF156" i="29" s="1"/>
  <c r="AF157" i="29" s="1"/>
  <c r="AF158" i="29" s="1"/>
  <c r="AF159" i="29" s="1"/>
  <c r="AF160" i="29" s="1"/>
  <c r="AF161" i="29" s="1"/>
  <c r="AF162" i="29" s="1"/>
  <c r="AF163" i="29" s="1"/>
  <c r="AF164" i="29" s="1"/>
  <c r="AF165" i="29" s="1"/>
  <c r="AF166" i="29" s="1"/>
  <c r="AF167" i="29" s="1"/>
  <c r="AF168" i="29" s="1"/>
  <c r="AF169" i="29" s="1"/>
  <c r="AF170" i="29" s="1"/>
  <c r="AF171" i="29" s="1"/>
  <c r="AF172" i="29" s="1"/>
  <c r="AF173" i="29" s="1"/>
  <c r="AF174" i="29" s="1"/>
  <c r="AF175" i="29" s="1"/>
  <c r="AF176" i="29" s="1"/>
  <c r="AF177" i="29" s="1"/>
  <c r="AF178" i="29" s="1"/>
  <c r="AF179" i="29" s="1"/>
  <c r="AF180" i="29" s="1"/>
  <c r="AF181" i="29" s="1"/>
  <c r="AF182" i="29" s="1"/>
  <c r="AF183" i="29" s="1"/>
  <c r="AF184" i="29" s="1"/>
  <c r="AF185" i="29" s="1"/>
  <c r="AF186" i="29" s="1"/>
  <c r="AF187" i="29" s="1"/>
  <c r="AF188" i="29" s="1"/>
  <c r="AF189" i="29" s="1"/>
  <c r="AF190" i="29" s="1"/>
  <c r="AF191" i="29" s="1"/>
  <c r="AF192" i="29" s="1"/>
  <c r="AF193" i="29" s="1"/>
  <c r="AF194" i="29" s="1"/>
  <c r="AF195" i="29" s="1"/>
  <c r="AF196" i="29" s="1"/>
  <c r="AF197" i="29" s="1"/>
  <c r="AF198" i="29" s="1"/>
  <c r="AF199" i="29" s="1"/>
  <c r="AF200" i="29" s="1"/>
  <c r="AF201" i="29" s="1"/>
  <c r="AF202" i="29" s="1"/>
  <c r="AF203" i="29" s="1"/>
  <c r="AF204" i="29" s="1"/>
  <c r="AF205" i="29" s="1"/>
  <c r="AF206" i="29" s="1"/>
  <c r="AF207" i="29" s="1"/>
  <c r="AF208" i="29" s="1"/>
  <c r="AF209" i="29" s="1"/>
  <c r="AF210" i="29" s="1"/>
  <c r="AF211" i="29" s="1"/>
  <c r="AF212" i="29" s="1"/>
  <c r="AF213" i="29" s="1"/>
  <c r="AF214" i="29" s="1"/>
  <c r="AF215" i="29" s="1"/>
  <c r="K221" i="29" s="1"/>
  <c r="AH35" i="34"/>
  <c r="AG36" i="34"/>
  <c r="CJ42" i="34"/>
  <c r="CI43" i="34"/>
  <c r="DX40" i="34"/>
  <c r="DW41" i="34"/>
  <c r="GO39" i="34"/>
  <c r="GP38" i="34"/>
  <c r="FS44" i="34"/>
  <c r="FT43" i="34"/>
  <c r="AC14" i="27"/>
  <c r="AB16" i="27" s="1"/>
  <c r="AB17" i="27" s="1"/>
  <c r="AB18" i="27" s="1"/>
  <c r="AB19" i="27" s="1"/>
  <c r="AB20" i="27" s="1"/>
  <c r="AB21" i="27" s="1"/>
  <c r="AB22" i="27" s="1"/>
  <c r="AB23" i="27" s="1"/>
  <c r="AB24" i="27" s="1"/>
  <c r="AB25" i="27" s="1"/>
  <c r="AB26" i="27" s="1"/>
  <c r="AB27" i="27" s="1"/>
  <c r="AB28" i="27" s="1"/>
  <c r="AB29" i="27" s="1"/>
  <c r="AB30" i="27" s="1"/>
  <c r="AB31" i="27" s="1"/>
  <c r="AB32" i="27" s="1"/>
  <c r="AB33" i="27" s="1"/>
  <c r="AB34" i="27" s="1"/>
  <c r="AB35" i="27" s="1"/>
  <c r="AB36" i="27" s="1"/>
  <c r="AB37" i="27" s="1"/>
  <c r="AB38" i="27" s="1"/>
  <c r="AB39" i="27" s="1"/>
  <c r="AB40" i="27" s="1"/>
  <c r="AB41" i="27" s="1"/>
  <c r="AB42" i="27" s="1"/>
  <c r="AB43" i="27" s="1"/>
  <c r="AB44" i="27" s="1"/>
  <c r="AB45" i="27" s="1"/>
  <c r="AB46" i="27" s="1"/>
  <c r="AB47" i="27" s="1"/>
  <c r="AB48" i="27" s="1"/>
  <c r="AB49" i="27" s="1"/>
  <c r="AB50" i="27" s="1"/>
  <c r="AB51" i="27" s="1"/>
  <c r="AB52" i="27" s="1"/>
  <c r="AB53" i="27" s="1"/>
  <c r="AB54" i="27" s="1"/>
  <c r="AB55" i="27" s="1"/>
  <c r="AB56" i="27" s="1"/>
  <c r="AB57" i="27" s="1"/>
  <c r="AB58" i="27" s="1"/>
  <c r="AB59" i="27" s="1"/>
  <c r="AB60" i="27" s="1"/>
  <c r="AB61" i="27" s="1"/>
  <c r="AB62" i="27" s="1"/>
  <c r="AB63" i="27" s="1"/>
  <c r="AB64" i="27" s="1"/>
  <c r="AB65" i="27" s="1"/>
  <c r="AB66" i="27" s="1"/>
  <c r="AB67" i="27" s="1"/>
  <c r="AB68" i="27" s="1"/>
  <c r="AB69" i="27" s="1"/>
  <c r="AB70" i="27" s="1"/>
  <c r="AB71" i="27" s="1"/>
  <c r="AB72" i="27" s="1"/>
  <c r="AB73" i="27" s="1"/>
  <c r="AB74" i="27" s="1"/>
  <c r="AB75" i="27" s="1"/>
  <c r="AB76" i="27" s="1"/>
  <c r="AB77" i="27" s="1"/>
  <c r="AB78" i="27" s="1"/>
  <c r="AB79" i="27" s="1"/>
  <c r="AB80" i="27" s="1"/>
  <c r="AB81" i="27" s="1"/>
  <c r="AB82" i="27" s="1"/>
  <c r="AB83" i="27" s="1"/>
  <c r="AB84" i="27" s="1"/>
  <c r="AB85" i="27" s="1"/>
  <c r="AB86" i="27" s="1"/>
  <c r="AB87" i="27" s="1"/>
  <c r="AB88" i="27" s="1"/>
  <c r="AB89" i="27" s="1"/>
  <c r="AB90" i="27" s="1"/>
  <c r="AB91" i="27" s="1"/>
  <c r="AB92" i="27" s="1"/>
  <c r="AB93" i="27" s="1"/>
  <c r="AB94" i="27" s="1"/>
  <c r="AB95" i="27" s="1"/>
  <c r="AB96" i="27" s="1"/>
  <c r="AB97" i="27" s="1"/>
  <c r="AB98" i="27" s="1"/>
  <c r="AB99" i="27" s="1"/>
  <c r="AB100" i="27" s="1"/>
  <c r="AB101" i="27" s="1"/>
  <c r="AB102" i="27" s="1"/>
  <c r="AB103" i="27" s="1"/>
  <c r="AB104" i="27" s="1"/>
  <c r="AB105" i="27" s="1"/>
  <c r="AB106" i="27" s="1"/>
  <c r="AB107" i="27" s="1"/>
  <c r="AB108" i="27" s="1"/>
  <c r="AB109" i="27" s="1"/>
  <c r="AB110" i="27" s="1"/>
  <c r="AB111" i="27" s="1"/>
  <c r="AB112" i="27" s="1"/>
  <c r="AB113" i="27" s="1"/>
  <c r="AB114" i="27" s="1"/>
  <c r="AB115" i="27" s="1"/>
  <c r="AB116" i="27" s="1"/>
  <c r="AB117" i="27" s="1"/>
  <c r="AB118" i="27" s="1"/>
  <c r="AB119" i="27" s="1"/>
  <c r="AB120" i="27" s="1"/>
  <c r="AB121" i="27" s="1"/>
  <c r="AB122" i="27" s="1"/>
  <c r="AB123" i="27" s="1"/>
  <c r="AB124" i="27" s="1"/>
  <c r="AB125" i="27" s="1"/>
  <c r="AB126" i="27" s="1"/>
  <c r="AB127" i="27" s="1"/>
  <c r="AB128" i="27" s="1"/>
  <c r="AB129" i="27" s="1"/>
  <c r="AB130" i="27" s="1"/>
  <c r="AB131" i="27" s="1"/>
  <c r="AB132" i="27" s="1"/>
  <c r="AB133" i="27" s="1"/>
  <c r="AB134" i="27" s="1"/>
  <c r="AB135" i="27" s="1"/>
  <c r="AB136" i="27" s="1"/>
  <c r="AB137" i="27" s="1"/>
  <c r="AB138" i="27" s="1"/>
  <c r="AB139" i="27" s="1"/>
  <c r="AB140" i="27" s="1"/>
  <c r="AB141" i="27" s="1"/>
  <c r="AB142" i="27" s="1"/>
  <c r="AB143" i="27" s="1"/>
  <c r="AB144" i="27" s="1"/>
  <c r="AB145" i="27" s="1"/>
  <c r="AB146" i="27" s="1"/>
  <c r="AB147" i="27" s="1"/>
  <c r="AB148" i="27" s="1"/>
  <c r="AB149" i="27" s="1"/>
  <c r="AB150" i="27" s="1"/>
  <c r="AB151" i="27" s="1"/>
  <c r="AB152" i="27" s="1"/>
  <c r="AB153" i="27" s="1"/>
  <c r="AB154" i="27" s="1"/>
  <c r="AB155" i="27" s="1"/>
  <c r="AB156" i="27" s="1"/>
  <c r="AB157" i="27" s="1"/>
  <c r="AB158" i="27" s="1"/>
  <c r="AB159" i="27" s="1"/>
  <c r="AB160" i="27" s="1"/>
  <c r="AB161" i="27" s="1"/>
  <c r="AB162" i="27" s="1"/>
  <c r="AB163" i="27" s="1"/>
  <c r="AB164" i="27" s="1"/>
  <c r="AB165" i="27" s="1"/>
  <c r="AB166" i="27" s="1"/>
  <c r="AB167" i="27" s="1"/>
  <c r="AB168" i="27" s="1"/>
  <c r="AB169" i="27" s="1"/>
  <c r="AB170" i="27" s="1"/>
  <c r="AB171" i="27" s="1"/>
  <c r="AB172" i="27" s="1"/>
  <c r="AB173" i="27" s="1"/>
  <c r="AB174" i="27" s="1"/>
  <c r="AB175" i="27" s="1"/>
  <c r="AB176" i="27" s="1"/>
  <c r="AB177" i="27" s="1"/>
  <c r="AB178" i="27" s="1"/>
  <c r="AB179" i="27" s="1"/>
  <c r="AB180" i="27" s="1"/>
  <c r="AB181" i="27" s="1"/>
  <c r="AB182" i="27" s="1"/>
  <c r="AB183" i="27" s="1"/>
  <c r="AB184" i="27" s="1"/>
  <c r="AB185" i="27" s="1"/>
  <c r="AB186" i="27" s="1"/>
  <c r="AB187" i="27" s="1"/>
  <c r="AB188" i="27" s="1"/>
  <c r="AB189" i="27" s="1"/>
  <c r="AB190" i="27" s="1"/>
  <c r="AB191" i="27" s="1"/>
  <c r="AB192" i="27" s="1"/>
  <c r="AB193" i="27" s="1"/>
  <c r="AB194" i="27" s="1"/>
  <c r="AB195" i="27" s="1"/>
  <c r="AB196" i="27" s="1"/>
  <c r="AB197" i="27" s="1"/>
  <c r="AB198" i="27" s="1"/>
  <c r="AB199" i="27" s="1"/>
  <c r="AB200" i="27" s="1"/>
  <c r="AB201" i="27" s="1"/>
  <c r="AB202" i="27" s="1"/>
  <c r="AB203" i="27" s="1"/>
  <c r="AB204" i="27" s="1"/>
  <c r="AB205" i="27" s="1"/>
  <c r="AB206" i="27" s="1"/>
  <c r="AB207" i="27" s="1"/>
  <c r="AB208" i="27" s="1"/>
  <c r="AB209" i="27" s="1"/>
  <c r="AB210" i="27" s="1"/>
  <c r="AB211" i="27" s="1"/>
  <c r="AB212" i="27" s="1"/>
  <c r="AB213" i="27" s="1"/>
  <c r="AB214" i="27" s="1"/>
  <c r="AB215" i="27" s="1"/>
  <c r="K219" i="27" s="1"/>
  <c r="AW49" i="34"/>
  <c r="AX48" i="34"/>
  <c r="CC40" i="34"/>
  <c r="CD39" i="34"/>
  <c r="FL38" i="34"/>
  <c r="FK39" i="34"/>
  <c r="FV38" i="34"/>
  <c r="FU39" i="34"/>
  <c r="EQ41" i="34"/>
  <c r="ER40" i="34"/>
  <c r="EX35" i="34"/>
  <c r="EW36" i="34"/>
  <c r="EN39" i="34"/>
  <c r="EM40" i="34"/>
  <c r="GH36" i="34"/>
  <c r="GG37" i="34"/>
  <c r="HE46" i="34"/>
  <c r="HF45" i="34"/>
  <c r="GM53" i="34"/>
  <c r="GN52" i="34"/>
  <c r="AO50" i="34"/>
  <c r="AP49" i="34"/>
  <c r="DF38" i="34"/>
  <c r="DE39" i="34"/>
  <c r="CT38" i="34"/>
  <c r="CS39" i="34"/>
  <c r="GI49" i="34"/>
  <c r="GJ48" i="34"/>
  <c r="DN38" i="34"/>
  <c r="DM39" i="34"/>
  <c r="FD38" i="34"/>
  <c r="FC39" i="34"/>
  <c r="L220" i="26"/>
  <c r="J5" i="27"/>
  <c r="FN47" i="34"/>
  <c r="FM48" i="34"/>
  <c r="CV37" i="34"/>
  <c r="CU38" i="34"/>
  <c r="ET40" i="34"/>
  <c r="ES41" i="34"/>
  <c r="HC56" i="34"/>
  <c r="HD55" i="34"/>
  <c r="BV39" i="34"/>
  <c r="BU40" i="34"/>
  <c r="GY56" i="34"/>
  <c r="GZ55" i="34"/>
  <c r="BF35" i="34"/>
  <c r="BE36" i="34"/>
  <c r="FB39" i="34"/>
  <c r="FA40" i="34"/>
  <c r="EH38" i="34"/>
  <c r="EG39" i="34"/>
  <c r="BB43" i="34"/>
  <c r="BA44" i="34"/>
  <c r="DR38" i="34"/>
  <c r="DQ39" i="34"/>
  <c r="BW39" i="34"/>
  <c r="BX38" i="34"/>
  <c r="HB42" i="34"/>
  <c r="HA43" i="34"/>
  <c r="AT44" i="34"/>
  <c r="AS45" i="34"/>
  <c r="HI46" i="34"/>
  <c r="HJ45" i="34"/>
  <c r="AR36" i="34"/>
  <c r="AQ37" i="34"/>
  <c r="DV40" i="34"/>
  <c r="DU41" i="34"/>
  <c r="AM51" i="34"/>
  <c r="AN50" i="34"/>
  <c r="BN45" i="34"/>
  <c r="BM46" i="34"/>
  <c r="GS52" i="34"/>
  <c r="GT51" i="34"/>
  <c r="BI45" i="34"/>
  <c r="BJ44" i="34"/>
  <c r="BZ36" i="34"/>
  <c r="BY37" i="34"/>
  <c r="BC58" i="34"/>
  <c r="BD57" i="34"/>
  <c r="EO51" i="34" l="1"/>
  <c r="EP50" i="34"/>
  <c r="DL39" i="34"/>
  <c r="DK40" i="34"/>
  <c r="DC40" i="34"/>
  <c r="DD39" i="34"/>
  <c r="GB38" i="34"/>
  <c r="GA39" i="34"/>
  <c r="FM49" i="34"/>
  <c r="FN48" i="34"/>
  <c r="DT39" i="34"/>
  <c r="DS40" i="34"/>
  <c r="EJ42" i="34"/>
  <c r="EI43" i="34"/>
  <c r="J220" i="27"/>
  <c r="C6" i="13"/>
  <c r="BT40" i="34"/>
  <c r="BS41" i="34"/>
  <c r="FJ41" i="34"/>
  <c r="FI42" i="34"/>
  <c r="EZ41" i="34"/>
  <c r="EY42" i="34"/>
  <c r="GL40" i="34"/>
  <c r="GK41" i="34"/>
  <c r="CQ38" i="34"/>
  <c r="CR37" i="34"/>
  <c r="FH37" i="34"/>
  <c r="FG38" i="34"/>
  <c r="GE40" i="34"/>
  <c r="GF39" i="34"/>
  <c r="BN46" i="34"/>
  <c r="BM47" i="34"/>
  <c r="BF36" i="34"/>
  <c r="BE37" i="34"/>
  <c r="EX36" i="34"/>
  <c r="EW37" i="34"/>
  <c r="BP36" i="34"/>
  <c r="BO37" i="34"/>
  <c r="BX39" i="34"/>
  <c r="BW40" i="34"/>
  <c r="AP50" i="34"/>
  <c r="AO51" i="34"/>
  <c r="FT44" i="34"/>
  <c r="FS45" i="34"/>
  <c r="EE53" i="34"/>
  <c r="EF52" i="34"/>
  <c r="DP38" i="34"/>
  <c r="DO39" i="34"/>
  <c r="J222" i="30"/>
  <c r="C8" i="16"/>
  <c r="AI14" i="30" s="1"/>
  <c r="AH16" i="30" s="1"/>
  <c r="AH17" i="30" s="1"/>
  <c r="AH18" i="30" s="1"/>
  <c r="AH19" i="30" s="1"/>
  <c r="AH20" i="30" s="1"/>
  <c r="AH21" i="30" s="1"/>
  <c r="AH22" i="30" s="1"/>
  <c r="AH23" i="30" s="1"/>
  <c r="AH24" i="30" s="1"/>
  <c r="AH25" i="30" s="1"/>
  <c r="AH26" i="30" s="1"/>
  <c r="AH27" i="30" s="1"/>
  <c r="AH28" i="30" s="1"/>
  <c r="AH29" i="30" s="1"/>
  <c r="AH30" i="30" s="1"/>
  <c r="AH31" i="30" s="1"/>
  <c r="AH32" i="30" s="1"/>
  <c r="AH33" i="30" s="1"/>
  <c r="AH34" i="30" s="1"/>
  <c r="AH35" i="30" s="1"/>
  <c r="AH36" i="30" s="1"/>
  <c r="AH37" i="30" s="1"/>
  <c r="AH38" i="30" s="1"/>
  <c r="AH39" i="30" s="1"/>
  <c r="AH40" i="30" s="1"/>
  <c r="AH41" i="30" s="1"/>
  <c r="AH42" i="30" s="1"/>
  <c r="AH43" i="30" s="1"/>
  <c r="AH44" i="30" s="1"/>
  <c r="AH45" i="30" s="1"/>
  <c r="AH46" i="30" s="1"/>
  <c r="AH47" i="30" s="1"/>
  <c r="AH48" i="30" s="1"/>
  <c r="AH49" i="30" s="1"/>
  <c r="AH50" i="30" s="1"/>
  <c r="AH51" i="30" s="1"/>
  <c r="AH52" i="30" s="1"/>
  <c r="AH53" i="30" s="1"/>
  <c r="AH54" i="30" s="1"/>
  <c r="AH55" i="30" s="1"/>
  <c r="AH56" i="30" s="1"/>
  <c r="AH57" i="30" s="1"/>
  <c r="AH58" i="30" s="1"/>
  <c r="AH59" i="30" s="1"/>
  <c r="AH60" i="30" s="1"/>
  <c r="AH61" i="30" s="1"/>
  <c r="AH62" i="30" s="1"/>
  <c r="AH63" i="30" s="1"/>
  <c r="AH64" i="30" s="1"/>
  <c r="AH65" i="30" s="1"/>
  <c r="AH66" i="30" s="1"/>
  <c r="AH67" i="30" s="1"/>
  <c r="AH68" i="30" s="1"/>
  <c r="AH69" i="30" s="1"/>
  <c r="AH70" i="30" s="1"/>
  <c r="AH71" i="30" s="1"/>
  <c r="AH72" i="30" s="1"/>
  <c r="AH73" i="30" s="1"/>
  <c r="AH74" i="30" s="1"/>
  <c r="AH75" i="30" s="1"/>
  <c r="AH76" i="30" s="1"/>
  <c r="AH77" i="30" s="1"/>
  <c r="AH78" i="30" s="1"/>
  <c r="AH79" i="30" s="1"/>
  <c r="AH80" i="30" s="1"/>
  <c r="AH81" i="30" s="1"/>
  <c r="AH82" i="30" s="1"/>
  <c r="AH83" i="30" s="1"/>
  <c r="AH84" i="30" s="1"/>
  <c r="AH85" i="30" s="1"/>
  <c r="AH86" i="30" s="1"/>
  <c r="AH87" i="30" s="1"/>
  <c r="AH88" i="30" s="1"/>
  <c r="AH89" i="30" s="1"/>
  <c r="AH90" i="30" s="1"/>
  <c r="AH91" i="30" s="1"/>
  <c r="AH92" i="30" s="1"/>
  <c r="AH93" i="30" s="1"/>
  <c r="AH94" i="30" s="1"/>
  <c r="AH95" i="30" s="1"/>
  <c r="AH96" i="30" s="1"/>
  <c r="AH97" i="30" s="1"/>
  <c r="AH98" i="30" s="1"/>
  <c r="AH99" i="30" s="1"/>
  <c r="AH100" i="30" s="1"/>
  <c r="AH101" i="30" s="1"/>
  <c r="AH102" i="30" s="1"/>
  <c r="AH103" i="30" s="1"/>
  <c r="AH104" i="30" s="1"/>
  <c r="AH105" i="30" s="1"/>
  <c r="AH106" i="30" s="1"/>
  <c r="AH107" i="30" s="1"/>
  <c r="AH108" i="30" s="1"/>
  <c r="AH109" i="30" s="1"/>
  <c r="AH110" i="30" s="1"/>
  <c r="AH111" i="30" s="1"/>
  <c r="AH112" i="30" s="1"/>
  <c r="AH113" i="30" s="1"/>
  <c r="AH114" i="30" s="1"/>
  <c r="AH115" i="30" s="1"/>
  <c r="AH116" i="30" s="1"/>
  <c r="AH117" i="30" s="1"/>
  <c r="AH118" i="30" s="1"/>
  <c r="AH119" i="30" s="1"/>
  <c r="AH120" i="30" s="1"/>
  <c r="AH121" i="30" s="1"/>
  <c r="AH122" i="30" s="1"/>
  <c r="AH123" i="30" s="1"/>
  <c r="AH124" i="30" s="1"/>
  <c r="AH125" i="30" s="1"/>
  <c r="AH126" i="30" s="1"/>
  <c r="AH127" i="30" s="1"/>
  <c r="AH128" i="30" s="1"/>
  <c r="AH129" i="30" s="1"/>
  <c r="AH130" i="30" s="1"/>
  <c r="AH131" i="30" s="1"/>
  <c r="AH132" i="30" s="1"/>
  <c r="AH133" i="30" s="1"/>
  <c r="AH134" i="30" s="1"/>
  <c r="AH135" i="30" s="1"/>
  <c r="AH136" i="30" s="1"/>
  <c r="AH137" i="30" s="1"/>
  <c r="AH138" i="30" s="1"/>
  <c r="AH139" i="30" s="1"/>
  <c r="AH140" i="30" s="1"/>
  <c r="AH141" i="30" s="1"/>
  <c r="AH142" i="30" s="1"/>
  <c r="AH143" i="30" s="1"/>
  <c r="AH144" i="30" s="1"/>
  <c r="AH145" i="30" s="1"/>
  <c r="AH146" i="30" s="1"/>
  <c r="AH147" i="30" s="1"/>
  <c r="AH148" i="30" s="1"/>
  <c r="AH149" i="30" s="1"/>
  <c r="AH150" i="30" s="1"/>
  <c r="AH151" i="30" s="1"/>
  <c r="AH152" i="30" s="1"/>
  <c r="AH153" i="30" s="1"/>
  <c r="AH154" i="30" s="1"/>
  <c r="AH155" i="30" s="1"/>
  <c r="AH156" i="30" s="1"/>
  <c r="AH157" i="30" s="1"/>
  <c r="AH158" i="30" s="1"/>
  <c r="AH159" i="30" s="1"/>
  <c r="AH160" i="30" s="1"/>
  <c r="AH161" i="30" s="1"/>
  <c r="AH162" i="30" s="1"/>
  <c r="AH163" i="30" s="1"/>
  <c r="AH164" i="30" s="1"/>
  <c r="AH165" i="30" s="1"/>
  <c r="AH166" i="30" s="1"/>
  <c r="AH167" i="30" s="1"/>
  <c r="AH168" i="30" s="1"/>
  <c r="AH169" i="30" s="1"/>
  <c r="AH170" i="30" s="1"/>
  <c r="AH171" i="30" s="1"/>
  <c r="AH172" i="30" s="1"/>
  <c r="AH173" i="30" s="1"/>
  <c r="AH174" i="30" s="1"/>
  <c r="AH175" i="30" s="1"/>
  <c r="AH176" i="30" s="1"/>
  <c r="AH177" i="30" s="1"/>
  <c r="AH178" i="30" s="1"/>
  <c r="AH179" i="30" s="1"/>
  <c r="AH180" i="30" s="1"/>
  <c r="AH181" i="30" s="1"/>
  <c r="AH182" i="30" s="1"/>
  <c r="AH183" i="30" s="1"/>
  <c r="AH184" i="30" s="1"/>
  <c r="AH185" i="30" s="1"/>
  <c r="AH186" i="30" s="1"/>
  <c r="AH187" i="30" s="1"/>
  <c r="AH188" i="30" s="1"/>
  <c r="AH189" i="30" s="1"/>
  <c r="AH190" i="30" s="1"/>
  <c r="AH191" i="30" s="1"/>
  <c r="AH192" i="30" s="1"/>
  <c r="AH193" i="30" s="1"/>
  <c r="AH194" i="30" s="1"/>
  <c r="AH195" i="30" s="1"/>
  <c r="AH196" i="30" s="1"/>
  <c r="AH197" i="30" s="1"/>
  <c r="AH198" i="30" s="1"/>
  <c r="AH199" i="30" s="1"/>
  <c r="AH200" i="30" s="1"/>
  <c r="AH201" i="30" s="1"/>
  <c r="AH202" i="30" s="1"/>
  <c r="AH203" i="30" s="1"/>
  <c r="AH204" i="30" s="1"/>
  <c r="AH205" i="30" s="1"/>
  <c r="AH206" i="30" s="1"/>
  <c r="AH207" i="30" s="1"/>
  <c r="AH208" i="30" s="1"/>
  <c r="AH209" i="30" s="1"/>
  <c r="AH210" i="30" s="1"/>
  <c r="AH211" i="30" s="1"/>
  <c r="AH212" i="30" s="1"/>
  <c r="AH213" i="30" s="1"/>
  <c r="AH214" i="30" s="1"/>
  <c r="AH215" i="30" s="1"/>
  <c r="K222" i="30" s="1"/>
  <c r="DJ39" i="34"/>
  <c r="DI40" i="34"/>
  <c r="AM52" i="34"/>
  <c r="AN51" i="34"/>
  <c r="GY57" i="34"/>
  <c r="GZ56" i="34"/>
  <c r="EQ42" i="34"/>
  <c r="ER41" i="34"/>
  <c r="DU42" i="34"/>
  <c r="DV41" i="34"/>
  <c r="DR39" i="34"/>
  <c r="DQ40" i="34"/>
  <c r="BV40" i="34"/>
  <c r="BU41" i="34"/>
  <c r="FD39" i="34"/>
  <c r="FC40" i="34"/>
  <c r="FV39" i="34"/>
  <c r="FU40" i="34"/>
  <c r="BQ40" i="34"/>
  <c r="BR39" i="34"/>
  <c r="AL44" i="34"/>
  <c r="AK45" i="34"/>
  <c r="CN43" i="34"/>
  <c r="CM44" i="34"/>
  <c r="GX38" i="34"/>
  <c r="GW39" i="34"/>
  <c r="CF49" i="34"/>
  <c r="CE50" i="34"/>
  <c r="Z39" i="34"/>
  <c r="Y40" i="34"/>
  <c r="GV39" i="34"/>
  <c r="GU40" i="34"/>
  <c r="FO42" i="34"/>
  <c r="FP41" i="34"/>
  <c r="BD58" i="34"/>
  <c r="BC59" i="34"/>
  <c r="GN53" i="34"/>
  <c r="GM54" i="34"/>
  <c r="GP39" i="34"/>
  <c r="GO40" i="34"/>
  <c r="CA50" i="34"/>
  <c r="CB49" i="34"/>
  <c r="DH37" i="34"/>
  <c r="DG38" i="34"/>
  <c r="L224" i="29"/>
  <c r="J9" i="30"/>
  <c r="CH41" i="34"/>
  <c r="CG42" i="34"/>
  <c r="FX41" i="34"/>
  <c r="FW42" i="34"/>
  <c r="GC40" i="34"/>
  <c r="GD39" i="34"/>
  <c r="HG46" i="34"/>
  <c r="HH45" i="34"/>
  <c r="DZ39" i="34"/>
  <c r="DY40" i="34"/>
  <c r="L219" i="27"/>
  <c r="J4" i="28"/>
  <c r="BZ37" i="34"/>
  <c r="BY38" i="34"/>
  <c r="BB44" i="34"/>
  <c r="BA45" i="34"/>
  <c r="HC57" i="34"/>
  <c r="HD56" i="34"/>
  <c r="HE47" i="34"/>
  <c r="HF46" i="34"/>
  <c r="ED40" i="34"/>
  <c r="EC41" i="34"/>
  <c r="AF50" i="34"/>
  <c r="AE51" i="34"/>
  <c r="EA40" i="34"/>
  <c r="EB39" i="34"/>
  <c r="CX41" i="34"/>
  <c r="CW42" i="34"/>
  <c r="J10" i="30"/>
  <c r="L225" i="29"/>
  <c r="EK41" i="34"/>
  <c r="EL40" i="34"/>
  <c r="FY40" i="34"/>
  <c r="FZ39" i="34"/>
  <c r="W37" i="34"/>
  <c r="X36" i="34"/>
  <c r="DA41" i="34"/>
  <c r="DB40" i="34"/>
  <c r="EV40" i="34"/>
  <c r="EU41" i="34"/>
  <c r="BH39" i="34"/>
  <c r="BG40" i="34"/>
  <c r="AR37" i="34"/>
  <c r="AQ38" i="34"/>
  <c r="DM40" i="34"/>
  <c r="DN39" i="34"/>
  <c r="FL39" i="34"/>
  <c r="FK40" i="34"/>
  <c r="EH39" i="34"/>
  <c r="EG40" i="34"/>
  <c r="ET41" i="34"/>
  <c r="ES42" i="34"/>
  <c r="GH37" i="34"/>
  <c r="GG38" i="34"/>
  <c r="BI46" i="34"/>
  <c r="BJ45" i="34"/>
  <c r="HJ46" i="34"/>
  <c r="HI47" i="34"/>
  <c r="GJ49" i="34"/>
  <c r="GI50" i="34"/>
  <c r="CC41" i="34"/>
  <c r="CD40" i="34"/>
  <c r="CP39" i="34"/>
  <c r="CO40" i="34"/>
  <c r="CL39" i="34"/>
  <c r="CK40" i="34"/>
  <c r="FQ40" i="34"/>
  <c r="FR39" i="34"/>
  <c r="HA44" i="34"/>
  <c r="HB43" i="34"/>
  <c r="DE40" i="34"/>
  <c r="DF39" i="34"/>
  <c r="DW42" i="34"/>
  <c r="DX41" i="34"/>
  <c r="AS46" i="34"/>
  <c r="AT45" i="34"/>
  <c r="FB40" i="34"/>
  <c r="FA41" i="34"/>
  <c r="CV38" i="34"/>
  <c r="CU39" i="34"/>
  <c r="CT39" i="34"/>
  <c r="CS40" i="34"/>
  <c r="EN40" i="34"/>
  <c r="EM41" i="34"/>
  <c r="AH36" i="34"/>
  <c r="AG37" i="34"/>
  <c r="CZ37" i="34"/>
  <c r="CY38" i="34"/>
  <c r="AI40" i="34"/>
  <c r="AJ39" i="34"/>
  <c r="FE38" i="34"/>
  <c r="FF37" i="34"/>
  <c r="AC38" i="34"/>
  <c r="AD37" i="34"/>
  <c r="L221" i="29"/>
  <c r="J6" i="30"/>
  <c r="CJ43" i="34"/>
  <c r="CI44" i="34"/>
  <c r="GS53" i="34"/>
  <c r="GT52" i="34"/>
  <c r="AW50" i="34"/>
  <c r="AX49" i="34"/>
  <c r="GQ50" i="34"/>
  <c r="GR49" i="34"/>
  <c r="AV38" i="34"/>
  <c r="AU39" i="34"/>
  <c r="BK38" i="34"/>
  <c r="BL37" i="34"/>
  <c r="AY43" i="34"/>
  <c r="AZ42" i="34"/>
  <c r="AB41" i="34"/>
  <c r="AA42" i="34"/>
  <c r="J223" i="30"/>
  <c r="C9" i="16"/>
  <c r="AK14" i="30" s="1"/>
  <c r="AJ16" i="30" s="1"/>
  <c r="AJ17" i="30" s="1"/>
  <c r="AJ18" i="30" s="1"/>
  <c r="AJ19" i="30" s="1"/>
  <c r="AJ20" i="30" s="1"/>
  <c r="AJ21" i="30" s="1"/>
  <c r="AJ22" i="30" s="1"/>
  <c r="AJ23" i="30" s="1"/>
  <c r="AJ24" i="30" s="1"/>
  <c r="AJ25" i="30" s="1"/>
  <c r="AJ26" i="30" s="1"/>
  <c r="AJ27" i="30" s="1"/>
  <c r="AJ28" i="30" s="1"/>
  <c r="AJ29" i="30" s="1"/>
  <c r="AJ30" i="30" s="1"/>
  <c r="AJ31" i="30" s="1"/>
  <c r="AJ32" i="30" s="1"/>
  <c r="AJ33" i="30" s="1"/>
  <c r="AJ34" i="30" s="1"/>
  <c r="AJ35" i="30" s="1"/>
  <c r="AJ36" i="30" s="1"/>
  <c r="AJ37" i="30" s="1"/>
  <c r="AJ38" i="30" s="1"/>
  <c r="AJ39" i="30" s="1"/>
  <c r="AJ40" i="30" s="1"/>
  <c r="AJ41" i="30" s="1"/>
  <c r="AJ42" i="30" s="1"/>
  <c r="AJ43" i="30" s="1"/>
  <c r="AJ44" i="30" s="1"/>
  <c r="AJ45" i="30" s="1"/>
  <c r="AJ46" i="30" s="1"/>
  <c r="AJ47" i="30" s="1"/>
  <c r="AJ48" i="30" s="1"/>
  <c r="AJ49" i="30" s="1"/>
  <c r="AJ50" i="30" s="1"/>
  <c r="AJ51" i="30" s="1"/>
  <c r="AJ52" i="30" s="1"/>
  <c r="AJ53" i="30" s="1"/>
  <c r="AJ54" i="30" s="1"/>
  <c r="AJ55" i="30" s="1"/>
  <c r="AJ56" i="30" s="1"/>
  <c r="AJ57" i="30" s="1"/>
  <c r="AJ58" i="30" s="1"/>
  <c r="AJ59" i="30" s="1"/>
  <c r="AJ60" i="30" s="1"/>
  <c r="AJ61" i="30" s="1"/>
  <c r="AJ62" i="30" s="1"/>
  <c r="AJ63" i="30" s="1"/>
  <c r="AJ64" i="30" s="1"/>
  <c r="AJ65" i="30" s="1"/>
  <c r="AJ66" i="30" s="1"/>
  <c r="AJ67" i="30" s="1"/>
  <c r="AJ68" i="30" s="1"/>
  <c r="AJ69" i="30" s="1"/>
  <c r="AJ70" i="30" s="1"/>
  <c r="AJ71" i="30" s="1"/>
  <c r="AJ72" i="30" s="1"/>
  <c r="AJ73" i="30" s="1"/>
  <c r="AJ74" i="30" s="1"/>
  <c r="AJ75" i="30" s="1"/>
  <c r="AJ76" i="30" s="1"/>
  <c r="AJ77" i="30" s="1"/>
  <c r="AJ78" i="30" s="1"/>
  <c r="AJ79" i="30" s="1"/>
  <c r="AJ80" i="30" s="1"/>
  <c r="AJ81" i="30" s="1"/>
  <c r="AJ82" i="30" s="1"/>
  <c r="AJ83" i="30" s="1"/>
  <c r="AJ84" i="30" s="1"/>
  <c r="AJ85" i="30" s="1"/>
  <c r="AJ86" i="30" s="1"/>
  <c r="AJ87" i="30" s="1"/>
  <c r="AJ88" i="30" s="1"/>
  <c r="AJ89" i="30" s="1"/>
  <c r="AJ90" i="30" s="1"/>
  <c r="AJ91" i="30" s="1"/>
  <c r="AJ92" i="30" s="1"/>
  <c r="AJ93" i="30" s="1"/>
  <c r="AJ94" i="30" s="1"/>
  <c r="AJ95" i="30" s="1"/>
  <c r="AJ96" i="30" s="1"/>
  <c r="AJ97" i="30" s="1"/>
  <c r="AJ98" i="30" s="1"/>
  <c r="AJ99" i="30" s="1"/>
  <c r="AJ100" i="30" s="1"/>
  <c r="AJ101" i="30" s="1"/>
  <c r="AJ102" i="30" s="1"/>
  <c r="AJ103" i="30" s="1"/>
  <c r="AJ104" i="30" s="1"/>
  <c r="AJ105" i="30" s="1"/>
  <c r="AJ106" i="30" s="1"/>
  <c r="AJ107" i="30" s="1"/>
  <c r="AJ108" i="30" s="1"/>
  <c r="AJ109" i="30" s="1"/>
  <c r="AJ110" i="30" s="1"/>
  <c r="AJ111" i="30" s="1"/>
  <c r="AJ112" i="30" s="1"/>
  <c r="AJ113" i="30" s="1"/>
  <c r="AJ114" i="30" s="1"/>
  <c r="AJ115" i="30" s="1"/>
  <c r="AJ116" i="30" s="1"/>
  <c r="AJ117" i="30" s="1"/>
  <c r="AJ118" i="30" s="1"/>
  <c r="AJ119" i="30" s="1"/>
  <c r="AJ120" i="30" s="1"/>
  <c r="AJ121" i="30" s="1"/>
  <c r="AJ122" i="30" s="1"/>
  <c r="AJ123" i="30" s="1"/>
  <c r="AJ124" i="30" s="1"/>
  <c r="AJ125" i="30" s="1"/>
  <c r="AJ126" i="30" s="1"/>
  <c r="AJ127" i="30" s="1"/>
  <c r="AJ128" i="30" s="1"/>
  <c r="AJ129" i="30" s="1"/>
  <c r="AJ130" i="30" s="1"/>
  <c r="AJ131" i="30" s="1"/>
  <c r="AJ132" i="30" s="1"/>
  <c r="AJ133" i="30" s="1"/>
  <c r="AJ134" i="30" s="1"/>
  <c r="AJ135" i="30" s="1"/>
  <c r="AJ136" i="30" s="1"/>
  <c r="AJ137" i="30" s="1"/>
  <c r="AJ138" i="30" s="1"/>
  <c r="AJ139" i="30" s="1"/>
  <c r="AJ140" i="30" s="1"/>
  <c r="AJ141" i="30" s="1"/>
  <c r="AJ142" i="30" s="1"/>
  <c r="AJ143" i="30" s="1"/>
  <c r="AJ144" i="30" s="1"/>
  <c r="AJ145" i="30" s="1"/>
  <c r="AJ146" i="30" s="1"/>
  <c r="AJ147" i="30" s="1"/>
  <c r="AJ148" i="30" s="1"/>
  <c r="AJ149" i="30" s="1"/>
  <c r="AJ150" i="30" s="1"/>
  <c r="AJ151" i="30" s="1"/>
  <c r="AJ152" i="30" s="1"/>
  <c r="AJ153" i="30" s="1"/>
  <c r="AJ154" i="30" s="1"/>
  <c r="AJ155" i="30" s="1"/>
  <c r="AJ156" i="30" s="1"/>
  <c r="AJ157" i="30" s="1"/>
  <c r="AJ158" i="30" s="1"/>
  <c r="AJ159" i="30" s="1"/>
  <c r="AJ160" i="30" s="1"/>
  <c r="AJ161" i="30" s="1"/>
  <c r="AJ162" i="30" s="1"/>
  <c r="AJ163" i="30" s="1"/>
  <c r="AJ164" i="30" s="1"/>
  <c r="AJ165" i="30" s="1"/>
  <c r="AJ166" i="30" s="1"/>
  <c r="AJ167" i="30" s="1"/>
  <c r="AJ168" i="30" s="1"/>
  <c r="AJ169" i="30" s="1"/>
  <c r="AJ170" i="30" s="1"/>
  <c r="AJ171" i="30" s="1"/>
  <c r="AJ172" i="30" s="1"/>
  <c r="AJ173" i="30" s="1"/>
  <c r="AJ174" i="30" s="1"/>
  <c r="AJ175" i="30" s="1"/>
  <c r="AJ176" i="30" s="1"/>
  <c r="AJ177" i="30" s="1"/>
  <c r="AJ178" i="30" s="1"/>
  <c r="AJ179" i="30" s="1"/>
  <c r="AJ180" i="30" s="1"/>
  <c r="AJ181" i="30" s="1"/>
  <c r="AJ182" i="30" s="1"/>
  <c r="AJ183" i="30" s="1"/>
  <c r="AJ184" i="30" s="1"/>
  <c r="AJ185" i="30" s="1"/>
  <c r="AJ186" i="30" s="1"/>
  <c r="AJ187" i="30" s="1"/>
  <c r="AJ188" i="30" s="1"/>
  <c r="AJ189" i="30" s="1"/>
  <c r="AJ190" i="30" s="1"/>
  <c r="AJ191" i="30" s="1"/>
  <c r="AJ192" i="30" s="1"/>
  <c r="AJ193" i="30" s="1"/>
  <c r="AJ194" i="30" s="1"/>
  <c r="AJ195" i="30" s="1"/>
  <c r="AJ196" i="30" s="1"/>
  <c r="AJ197" i="30" s="1"/>
  <c r="AJ198" i="30" s="1"/>
  <c r="AJ199" i="30" s="1"/>
  <c r="AJ200" i="30" s="1"/>
  <c r="AJ201" i="30" s="1"/>
  <c r="AJ202" i="30" s="1"/>
  <c r="AJ203" i="30" s="1"/>
  <c r="AJ204" i="30" s="1"/>
  <c r="AJ205" i="30" s="1"/>
  <c r="AJ206" i="30" s="1"/>
  <c r="AJ207" i="30" s="1"/>
  <c r="AJ208" i="30" s="1"/>
  <c r="AJ209" i="30" s="1"/>
  <c r="AJ210" i="30" s="1"/>
  <c r="AJ211" i="30" s="1"/>
  <c r="AJ212" i="30" s="1"/>
  <c r="AJ213" i="30" s="1"/>
  <c r="AJ214" i="30" s="1"/>
  <c r="AJ215" i="30" s="1"/>
  <c r="K223" i="30" s="1"/>
  <c r="J219" i="28" l="1"/>
  <c r="C5" i="14"/>
  <c r="X37" i="34"/>
  <c r="W38" i="34"/>
  <c r="FP42" i="34"/>
  <c r="FO43" i="34"/>
  <c r="DV42" i="34"/>
  <c r="DU43" i="34"/>
  <c r="FK41" i="34"/>
  <c r="FL40" i="34"/>
  <c r="AV39" i="34"/>
  <c r="AU40" i="34"/>
  <c r="CT40" i="34"/>
  <c r="CS41" i="34"/>
  <c r="HI48" i="34"/>
  <c r="HJ47" i="34"/>
  <c r="EC42" i="34"/>
  <c r="ED41" i="34"/>
  <c r="DY41" i="34"/>
  <c r="DZ40" i="34"/>
  <c r="DH38" i="34"/>
  <c r="DG39" i="34"/>
  <c r="GV40" i="34"/>
  <c r="GU41" i="34"/>
  <c r="BF37" i="34"/>
  <c r="BE38" i="34"/>
  <c r="EZ42" i="34"/>
  <c r="EY43" i="34"/>
  <c r="GJ50" i="34"/>
  <c r="GI51" i="34"/>
  <c r="EX37" i="34"/>
  <c r="EW38" i="34"/>
  <c r="AD38" i="34"/>
  <c r="AC39" i="34"/>
  <c r="HB44" i="34"/>
  <c r="HA45" i="34"/>
  <c r="DN40" i="34"/>
  <c r="DM41" i="34"/>
  <c r="FZ40" i="34"/>
  <c r="FY41" i="34"/>
  <c r="BQ41" i="34"/>
  <c r="BR40" i="34"/>
  <c r="ER42" i="34"/>
  <c r="EQ43" i="34"/>
  <c r="EF53" i="34"/>
  <c r="EE54" i="34"/>
  <c r="FM50" i="34"/>
  <c r="FN49" i="34"/>
  <c r="C10" i="16"/>
  <c r="AM14" i="30" s="1"/>
  <c r="AL16" i="30" s="1"/>
  <c r="AL17" i="30" s="1"/>
  <c r="AL18" i="30" s="1"/>
  <c r="AL19" i="30" s="1"/>
  <c r="AL20" i="30" s="1"/>
  <c r="AL21" i="30" s="1"/>
  <c r="AL22" i="30" s="1"/>
  <c r="AL23" i="30" s="1"/>
  <c r="AL24" i="30" s="1"/>
  <c r="AL25" i="30" s="1"/>
  <c r="AL26" i="30" s="1"/>
  <c r="AL27" i="30" s="1"/>
  <c r="AL28" i="30" s="1"/>
  <c r="AL29" i="30" s="1"/>
  <c r="AL30" i="30" s="1"/>
  <c r="AL31" i="30" s="1"/>
  <c r="AL32" i="30" s="1"/>
  <c r="AL33" i="30" s="1"/>
  <c r="AL34" i="30" s="1"/>
  <c r="AL35" i="30" s="1"/>
  <c r="AL36" i="30" s="1"/>
  <c r="AL37" i="30" s="1"/>
  <c r="AL38" i="30" s="1"/>
  <c r="AL39" i="30" s="1"/>
  <c r="AL40" i="30" s="1"/>
  <c r="AL41" i="30" s="1"/>
  <c r="AL42" i="30" s="1"/>
  <c r="AL43" i="30" s="1"/>
  <c r="AL44" i="30" s="1"/>
  <c r="AL45" i="30" s="1"/>
  <c r="AL46" i="30" s="1"/>
  <c r="AL47" i="30" s="1"/>
  <c r="AL48" i="30" s="1"/>
  <c r="AL49" i="30" s="1"/>
  <c r="AL50" i="30" s="1"/>
  <c r="AL51" i="30" s="1"/>
  <c r="AL52" i="30" s="1"/>
  <c r="AL53" i="30" s="1"/>
  <c r="AL54" i="30" s="1"/>
  <c r="AL55" i="30" s="1"/>
  <c r="AL56" i="30" s="1"/>
  <c r="AL57" i="30" s="1"/>
  <c r="AL58" i="30" s="1"/>
  <c r="AL59" i="30" s="1"/>
  <c r="AL60" i="30" s="1"/>
  <c r="AL61" i="30" s="1"/>
  <c r="AL62" i="30" s="1"/>
  <c r="AL63" i="30" s="1"/>
  <c r="AL64" i="30" s="1"/>
  <c r="AL65" i="30" s="1"/>
  <c r="AL66" i="30" s="1"/>
  <c r="AL67" i="30" s="1"/>
  <c r="AL68" i="30" s="1"/>
  <c r="AL69" i="30" s="1"/>
  <c r="AL70" i="30" s="1"/>
  <c r="AL71" i="30" s="1"/>
  <c r="AL72" i="30" s="1"/>
  <c r="AL73" i="30" s="1"/>
  <c r="AL74" i="30" s="1"/>
  <c r="AL75" i="30" s="1"/>
  <c r="AL76" i="30" s="1"/>
  <c r="AL77" i="30" s="1"/>
  <c r="AL78" i="30" s="1"/>
  <c r="AL79" i="30" s="1"/>
  <c r="AL80" i="30" s="1"/>
  <c r="AL81" i="30" s="1"/>
  <c r="AL82" i="30" s="1"/>
  <c r="AL83" i="30" s="1"/>
  <c r="AL84" i="30" s="1"/>
  <c r="AL85" i="30" s="1"/>
  <c r="AL86" i="30" s="1"/>
  <c r="AL87" i="30" s="1"/>
  <c r="AL88" i="30" s="1"/>
  <c r="AL89" i="30" s="1"/>
  <c r="AL90" i="30" s="1"/>
  <c r="AL91" i="30" s="1"/>
  <c r="AL92" i="30" s="1"/>
  <c r="AL93" i="30" s="1"/>
  <c r="AL94" i="30" s="1"/>
  <c r="AL95" i="30" s="1"/>
  <c r="AL96" i="30" s="1"/>
  <c r="AL97" i="30" s="1"/>
  <c r="AL98" i="30" s="1"/>
  <c r="AL99" i="30" s="1"/>
  <c r="AL100" i="30" s="1"/>
  <c r="AL101" i="30" s="1"/>
  <c r="AL102" i="30" s="1"/>
  <c r="AL103" i="30" s="1"/>
  <c r="AL104" i="30" s="1"/>
  <c r="AL105" i="30" s="1"/>
  <c r="AL106" i="30" s="1"/>
  <c r="AL107" i="30" s="1"/>
  <c r="AL108" i="30" s="1"/>
  <c r="AL109" i="30" s="1"/>
  <c r="AL110" i="30" s="1"/>
  <c r="AL111" i="30" s="1"/>
  <c r="AL112" i="30" s="1"/>
  <c r="AL113" i="30" s="1"/>
  <c r="AL114" i="30" s="1"/>
  <c r="AL115" i="30" s="1"/>
  <c r="AL116" i="30" s="1"/>
  <c r="AL117" i="30" s="1"/>
  <c r="AL118" i="30" s="1"/>
  <c r="AL119" i="30" s="1"/>
  <c r="AL120" i="30" s="1"/>
  <c r="AL121" i="30" s="1"/>
  <c r="AL122" i="30" s="1"/>
  <c r="AL123" i="30" s="1"/>
  <c r="AL124" i="30" s="1"/>
  <c r="AL125" i="30" s="1"/>
  <c r="AL126" i="30" s="1"/>
  <c r="AL127" i="30" s="1"/>
  <c r="AL128" i="30" s="1"/>
  <c r="AL129" i="30" s="1"/>
  <c r="AL130" i="30" s="1"/>
  <c r="AL131" i="30" s="1"/>
  <c r="AL132" i="30" s="1"/>
  <c r="AL133" i="30" s="1"/>
  <c r="AL134" i="30" s="1"/>
  <c r="AL135" i="30" s="1"/>
  <c r="AL136" i="30" s="1"/>
  <c r="AL137" i="30" s="1"/>
  <c r="AL138" i="30" s="1"/>
  <c r="AL139" i="30" s="1"/>
  <c r="AL140" i="30" s="1"/>
  <c r="AL141" i="30" s="1"/>
  <c r="AL142" i="30" s="1"/>
  <c r="AL143" i="30" s="1"/>
  <c r="AL144" i="30" s="1"/>
  <c r="AL145" i="30" s="1"/>
  <c r="AL146" i="30" s="1"/>
  <c r="AL147" i="30" s="1"/>
  <c r="AL148" i="30" s="1"/>
  <c r="AL149" i="30" s="1"/>
  <c r="AL150" i="30" s="1"/>
  <c r="AL151" i="30" s="1"/>
  <c r="AL152" i="30" s="1"/>
  <c r="AL153" i="30" s="1"/>
  <c r="AL154" i="30" s="1"/>
  <c r="AL155" i="30" s="1"/>
  <c r="AL156" i="30" s="1"/>
  <c r="AL157" i="30" s="1"/>
  <c r="AL158" i="30" s="1"/>
  <c r="AL159" i="30" s="1"/>
  <c r="AL160" i="30" s="1"/>
  <c r="AL161" i="30" s="1"/>
  <c r="AL162" i="30" s="1"/>
  <c r="AL163" i="30" s="1"/>
  <c r="AL164" i="30" s="1"/>
  <c r="AL165" i="30" s="1"/>
  <c r="AL166" i="30" s="1"/>
  <c r="AL167" i="30" s="1"/>
  <c r="AL168" i="30" s="1"/>
  <c r="AL169" i="30" s="1"/>
  <c r="AL170" i="30" s="1"/>
  <c r="AL171" i="30" s="1"/>
  <c r="AL172" i="30" s="1"/>
  <c r="AL173" i="30" s="1"/>
  <c r="AL174" i="30" s="1"/>
  <c r="AL175" i="30" s="1"/>
  <c r="AL176" i="30" s="1"/>
  <c r="AL177" i="30" s="1"/>
  <c r="AL178" i="30" s="1"/>
  <c r="AL179" i="30" s="1"/>
  <c r="AL180" i="30" s="1"/>
  <c r="AL181" i="30" s="1"/>
  <c r="AL182" i="30" s="1"/>
  <c r="AL183" i="30" s="1"/>
  <c r="AL184" i="30" s="1"/>
  <c r="AL185" i="30" s="1"/>
  <c r="AL186" i="30" s="1"/>
  <c r="AL187" i="30" s="1"/>
  <c r="AL188" i="30" s="1"/>
  <c r="AL189" i="30" s="1"/>
  <c r="AL190" i="30" s="1"/>
  <c r="AL191" i="30" s="1"/>
  <c r="AL192" i="30" s="1"/>
  <c r="AL193" i="30" s="1"/>
  <c r="AL194" i="30" s="1"/>
  <c r="AL195" i="30" s="1"/>
  <c r="AL196" i="30" s="1"/>
  <c r="AL197" i="30" s="1"/>
  <c r="AL198" i="30" s="1"/>
  <c r="AL199" i="30" s="1"/>
  <c r="AL200" i="30" s="1"/>
  <c r="AL201" i="30" s="1"/>
  <c r="AL202" i="30" s="1"/>
  <c r="AL203" i="30" s="1"/>
  <c r="AL204" i="30" s="1"/>
  <c r="AL205" i="30" s="1"/>
  <c r="AL206" i="30" s="1"/>
  <c r="AL207" i="30" s="1"/>
  <c r="AL208" i="30" s="1"/>
  <c r="AL209" i="30" s="1"/>
  <c r="AL210" i="30" s="1"/>
  <c r="AL211" i="30" s="1"/>
  <c r="AL212" i="30" s="1"/>
  <c r="AL213" i="30" s="1"/>
  <c r="AL214" i="30" s="1"/>
  <c r="AL215" i="30" s="1"/>
  <c r="K224" i="30" s="1"/>
  <c r="J224" i="30"/>
  <c r="AK46" i="34"/>
  <c r="AL45" i="34"/>
  <c r="CU40" i="34"/>
  <c r="CV39" i="34"/>
  <c r="AR38" i="34"/>
  <c r="AQ39" i="34"/>
  <c r="Z40" i="34"/>
  <c r="Y41" i="34"/>
  <c r="FU41" i="34"/>
  <c r="FV40" i="34"/>
  <c r="FS46" i="34"/>
  <c r="FT45" i="34"/>
  <c r="BM48" i="34"/>
  <c r="BN47" i="34"/>
  <c r="FJ42" i="34"/>
  <c r="FI43" i="34"/>
  <c r="GB39" i="34"/>
  <c r="GA40" i="34"/>
  <c r="EN41" i="34"/>
  <c r="EM42" i="34"/>
  <c r="GL41" i="34"/>
  <c r="GK42" i="34"/>
  <c r="BL38" i="34"/>
  <c r="BK39" i="34"/>
  <c r="DF40" i="34"/>
  <c r="DE41" i="34"/>
  <c r="FF38" i="34"/>
  <c r="FE39" i="34"/>
  <c r="FQ41" i="34"/>
  <c r="FR40" i="34"/>
  <c r="HF47" i="34"/>
  <c r="HE48" i="34"/>
  <c r="HG47" i="34"/>
  <c r="HH46" i="34"/>
  <c r="CB50" i="34"/>
  <c r="CA51" i="34"/>
  <c r="GY58" i="34"/>
  <c r="GZ57" i="34"/>
  <c r="DP39" i="34"/>
  <c r="DO40" i="34"/>
  <c r="GQ51" i="34"/>
  <c r="GR50" i="34"/>
  <c r="GH38" i="34"/>
  <c r="GG39" i="34"/>
  <c r="GP40" i="34"/>
  <c r="GO41" i="34"/>
  <c r="FC41" i="34"/>
  <c r="FD40" i="34"/>
  <c r="AP51" i="34"/>
  <c r="AO52" i="34"/>
  <c r="BT41" i="34"/>
  <c r="BS42" i="34"/>
  <c r="BJ46" i="34"/>
  <c r="BI47" i="34"/>
  <c r="EK42" i="34"/>
  <c r="EL41" i="34"/>
  <c r="CL40" i="34"/>
  <c r="CK41" i="34"/>
  <c r="BH40" i="34"/>
  <c r="BG41" i="34"/>
  <c r="CE51" i="34"/>
  <c r="CF50" i="34"/>
  <c r="AX50" i="34"/>
  <c r="AW51" i="34"/>
  <c r="J225" i="30"/>
  <c r="C11" i="16"/>
  <c r="AO14" i="30" s="1"/>
  <c r="AN16" i="30" s="1"/>
  <c r="AN17" i="30" s="1"/>
  <c r="AN18" i="30" s="1"/>
  <c r="AN19" i="30" s="1"/>
  <c r="AN20" i="30" s="1"/>
  <c r="AN21" i="30" s="1"/>
  <c r="AN22" i="30" s="1"/>
  <c r="AN23" i="30" s="1"/>
  <c r="AN24" i="30" s="1"/>
  <c r="AN25" i="30" s="1"/>
  <c r="AN26" i="30" s="1"/>
  <c r="AN27" i="30" s="1"/>
  <c r="AN28" i="30" s="1"/>
  <c r="AN29" i="30" s="1"/>
  <c r="AN30" i="30" s="1"/>
  <c r="AN31" i="30" s="1"/>
  <c r="AN32" i="30" s="1"/>
  <c r="AN33" i="30" s="1"/>
  <c r="AN34" i="30" s="1"/>
  <c r="AN35" i="30" s="1"/>
  <c r="AN36" i="30" s="1"/>
  <c r="AN37" i="30" s="1"/>
  <c r="AN38" i="30" s="1"/>
  <c r="AN39" i="30" s="1"/>
  <c r="AN40" i="30" s="1"/>
  <c r="AN41" i="30" s="1"/>
  <c r="AN42" i="30" s="1"/>
  <c r="AN43" i="30" s="1"/>
  <c r="AN44" i="30" s="1"/>
  <c r="AN45" i="30" s="1"/>
  <c r="AN46" i="30" s="1"/>
  <c r="AN47" i="30" s="1"/>
  <c r="AN48" i="30" s="1"/>
  <c r="AN49" i="30" s="1"/>
  <c r="AN50" i="30" s="1"/>
  <c r="AN51" i="30" s="1"/>
  <c r="AN52" i="30" s="1"/>
  <c r="AN53" i="30" s="1"/>
  <c r="AN54" i="30" s="1"/>
  <c r="AN55" i="30" s="1"/>
  <c r="AN56" i="30" s="1"/>
  <c r="AN57" i="30" s="1"/>
  <c r="AN58" i="30" s="1"/>
  <c r="AN59" i="30" s="1"/>
  <c r="AN60" i="30" s="1"/>
  <c r="AN61" i="30" s="1"/>
  <c r="AN62" i="30" s="1"/>
  <c r="AN63" i="30" s="1"/>
  <c r="AN64" i="30" s="1"/>
  <c r="AN65" i="30" s="1"/>
  <c r="AN66" i="30" s="1"/>
  <c r="AN67" i="30" s="1"/>
  <c r="AN68" i="30" s="1"/>
  <c r="AN69" i="30" s="1"/>
  <c r="AN70" i="30" s="1"/>
  <c r="AN71" i="30" s="1"/>
  <c r="AN72" i="30" s="1"/>
  <c r="AN73" i="30" s="1"/>
  <c r="AN74" i="30" s="1"/>
  <c r="AN75" i="30" s="1"/>
  <c r="AN76" i="30" s="1"/>
  <c r="AN77" i="30" s="1"/>
  <c r="AN78" i="30" s="1"/>
  <c r="AN79" i="30" s="1"/>
  <c r="AN80" i="30" s="1"/>
  <c r="AN81" i="30" s="1"/>
  <c r="AN82" i="30" s="1"/>
  <c r="AN83" i="30" s="1"/>
  <c r="AN84" i="30" s="1"/>
  <c r="AN85" i="30" s="1"/>
  <c r="AN86" i="30" s="1"/>
  <c r="AN87" i="30" s="1"/>
  <c r="AN88" i="30" s="1"/>
  <c r="AN89" i="30" s="1"/>
  <c r="AN90" i="30" s="1"/>
  <c r="AN91" i="30" s="1"/>
  <c r="AN92" i="30" s="1"/>
  <c r="AN93" i="30" s="1"/>
  <c r="AN94" i="30" s="1"/>
  <c r="AN95" i="30" s="1"/>
  <c r="AN96" i="30" s="1"/>
  <c r="AN97" i="30" s="1"/>
  <c r="AN98" i="30" s="1"/>
  <c r="AN99" i="30" s="1"/>
  <c r="AN100" i="30" s="1"/>
  <c r="AN101" i="30" s="1"/>
  <c r="AN102" i="30" s="1"/>
  <c r="AN103" i="30" s="1"/>
  <c r="AN104" i="30" s="1"/>
  <c r="AN105" i="30" s="1"/>
  <c r="AN106" i="30" s="1"/>
  <c r="AN107" i="30" s="1"/>
  <c r="AN108" i="30" s="1"/>
  <c r="AN109" i="30" s="1"/>
  <c r="AN110" i="30" s="1"/>
  <c r="AN111" i="30" s="1"/>
  <c r="AN112" i="30" s="1"/>
  <c r="AN113" i="30" s="1"/>
  <c r="AN114" i="30" s="1"/>
  <c r="AN115" i="30" s="1"/>
  <c r="AN116" i="30" s="1"/>
  <c r="AN117" i="30" s="1"/>
  <c r="AN118" i="30" s="1"/>
  <c r="AN119" i="30" s="1"/>
  <c r="AN120" i="30" s="1"/>
  <c r="AN121" i="30" s="1"/>
  <c r="AN122" i="30" s="1"/>
  <c r="AN123" i="30" s="1"/>
  <c r="AN124" i="30" s="1"/>
  <c r="AN125" i="30" s="1"/>
  <c r="AN126" i="30" s="1"/>
  <c r="AN127" i="30" s="1"/>
  <c r="AN128" i="30" s="1"/>
  <c r="AN129" i="30" s="1"/>
  <c r="AN130" i="30" s="1"/>
  <c r="AN131" i="30" s="1"/>
  <c r="AN132" i="30" s="1"/>
  <c r="AN133" i="30" s="1"/>
  <c r="AN134" i="30" s="1"/>
  <c r="AN135" i="30" s="1"/>
  <c r="AN136" i="30" s="1"/>
  <c r="AN137" i="30" s="1"/>
  <c r="AN138" i="30" s="1"/>
  <c r="AN139" i="30" s="1"/>
  <c r="AN140" i="30" s="1"/>
  <c r="AN141" i="30" s="1"/>
  <c r="AN142" i="30" s="1"/>
  <c r="AN143" i="30" s="1"/>
  <c r="AN144" i="30" s="1"/>
  <c r="AN145" i="30" s="1"/>
  <c r="AN146" i="30" s="1"/>
  <c r="AN147" i="30" s="1"/>
  <c r="AN148" i="30" s="1"/>
  <c r="AN149" i="30" s="1"/>
  <c r="AN150" i="30" s="1"/>
  <c r="AN151" i="30" s="1"/>
  <c r="AN152" i="30" s="1"/>
  <c r="AN153" i="30" s="1"/>
  <c r="AN154" i="30" s="1"/>
  <c r="AN155" i="30" s="1"/>
  <c r="AN156" i="30" s="1"/>
  <c r="AN157" i="30" s="1"/>
  <c r="AN158" i="30" s="1"/>
  <c r="AN159" i="30" s="1"/>
  <c r="AN160" i="30" s="1"/>
  <c r="AN161" i="30" s="1"/>
  <c r="AN162" i="30" s="1"/>
  <c r="AN163" i="30" s="1"/>
  <c r="AN164" i="30" s="1"/>
  <c r="AN165" i="30" s="1"/>
  <c r="AN166" i="30" s="1"/>
  <c r="AN167" i="30" s="1"/>
  <c r="AN168" i="30" s="1"/>
  <c r="AN169" i="30" s="1"/>
  <c r="AN170" i="30" s="1"/>
  <c r="AN171" i="30" s="1"/>
  <c r="AN172" i="30" s="1"/>
  <c r="AN173" i="30" s="1"/>
  <c r="AN174" i="30" s="1"/>
  <c r="AN175" i="30" s="1"/>
  <c r="AN176" i="30" s="1"/>
  <c r="AN177" i="30" s="1"/>
  <c r="AN178" i="30" s="1"/>
  <c r="AN179" i="30" s="1"/>
  <c r="AN180" i="30" s="1"/>
  <c r="AN181" i="30" s="1"/>
  <c r="AN182" i="30" s="1"/>
  <c r="AN183" i="30" s="1"/>
  <c r="AN184" i="30" s="1"/>
  <c r="AN185" i="30" s="1"/>
  <c r="AN186" i="30" s="1"/>
  <c r="AN187" i="30" s="1"/>
  <c r="AN188" i="30" s="1"/>
  <c r="AN189" i="30" s="1"/>
  <c r="AN190" i="30" s="1"/>
  <c r="AN191" i="30" s="1"/>
  <c r="AN192" i="30" s="1"/>
  <c r="AN193" i="30" s="1"/>
  <c r="AN194" i="30" s="1"/>
  <c r="AN195" i="30" s="1"/>
  <c r="AN196" i="30" s="1"/>
  <c r="AN197" i="30" s="1"/>
  <c r="AN198" i="30" s="1"/>
  <c r="AN199" i="30" s="1"/>
  <c r="AN200" i="30" s="1"/>
  <c r="AN201" i="30" s="1"/>
  <c r="AN202" i="30" s="1"/>
  <c r="AN203" i="30" s="1"/>
  <c r="AN204" i="30" s="1"/>
  <c r="AN205" i="30" s="1"/>
  <c r="AN206" i="30" s="1"/>
  <c r="AN207" i="30" s="1"/>
  <c r="AN208" i="30" s="1"/>
  <c r="AN209" i="30" s="1"/>
  <c r="AN210" i="30" s="1"/>
  <c r="AN211" i="30" s="1"/>
  <c r="AN212" i="30" s="1"/>
  <c r="AN213" i="30" s="1"/>
  <c r="AN214" i="30" s="1"/>
  <c r="AN215" i="30" s="1"/>
  <c r="K225" i="30" s="1"/>
  <c r="HC58" i="34"/>
  <c r="HD57" i="34"/>
  <c r="GC41" i="34"/>
  <c r="GD40" i="34"/>
  <c r="AM53" i="34"/>
  <c r="AN52" i="34"/>
  <c r="GF40" i="34"/>
  <c r="GE41" i="34"/>
  <c r="DD40" i="34"/>
  <c r="DC41" i="34"/>
  <c r="L223" i="30"/>
  <c r="J8" i="31"/>
  <c r="FA42" i="34"/>
  <c r="FB41" i="34"/>
  <c r="AI41" i="34"/>
  <c r="AJ40" i="34"/>
  <c r="AA43" i="34"/>
  <c r="AB42" i="34"/>
  <c r="CZ38" i="34"/>
  <c r="CY39" i="34"/>
  <c r="CP40" i="34"/>
  <c r="CO41" i="34"/>
  <c r="ET42" i="34"/>
  <c r="ES43" i="34"/>
  <c r="EV41" i="34"/>
  <c r="EU42" i="34"/>
  <c r="CX42" i="34"/>
  <c r="CW43" i="34"/>
  <c r="BA46" i="34"/>
  <c r="BB45" i="34"/>
  <c r="FX42" i="34"/>
  <c r="FW43" i="34"/>
  <c r="GN54" i="34"/>
  <c r="GM55" i="34"/>
  <c r="GX39" i="34"/>
  <c r="GW40" i="34"/>
  <c r="BV41" i="34"/>
  <c r="BU42" i="34"/>
  <c r="DJ40" i="34"/>
  <c r="DI41" i="34"/>
  <c r="BX40" i="34"/>
  <c r="BW41" i="34"/>
  <c r="FH38" i="34"/>
  <c r="FG39" i="34"/>
  <c r="AE14" i="27"/>
  <c r="AD16" i="27" s="1"/>
  <c r="AD17" i="27" s="1"/>
  <c r="AD18" i="27" s="1"/>
  <c r="AD19" i="27" s="1"/>
  <c r="AD20" i="27" s="1"/>
  <c r="AD21" i="27" s="1"/>
  <c r="AD22" i="27" s="1"/>
  <c r="AD23" i="27" s="1"/>
  <c r="AD24" i="27" s="1"/>
  <c r="AD25" i="27" s="1"/>
  <c r="AD26" i="27" s="1"/>
  <c r="AD27" i="27" s="1"/>
  <c r="AD28" i="27" s="1"/>
  <c r="AD29" i="27" s="1"/>
  <c r="AD30" i="27" s="1"/>
  <c r="AD31" i="27" s="1"/>
  <c r="AD32" i="27" s="1"/>
  <c r="AD33" i="27" s="1"/>
  <c r="AD34" i="27" s="1"/>
  <c r="AD35" i="27" s="1"/>
  <c r="AD36" i="27" s="1"/>
  <c r="AD37" i="27" s="1"/>
  <c r="AD38" i="27" s="1"/>
  <c r="AD39" i="27" s="1"/>
  <c r="AD40" i="27" s="1"/>
  <c r="AD41" i="27" s="1"/>
  <c r="AD42" i="27" s="1"/>
  <c r="AD43" i="27" s="1"/>
  <c r="AD44" i="27" s="1"/>
  <c r="AD45" i="27" s="1"/>
  <c r="AD46" i="27" s="1"/>
  <c r="AD47" i="27" s="1"/>
  <c r="AD48" i="27" s="1"/>
  <c r="AD49" i="27" s="1"/>
  <c r="AD50" i="27" s="1"/>
  <c r="AD51" i="27" s="1"/>
  <c r="AD52" i="27" s="1"/>
  <c r="AD53" i="27" s="1"/>
  <c r="AD54" i="27" s="1"/>
  <c r="AD55" i="27" s="1"/>
  <c r="AD56" i="27" s="1"/>
  <c r="AD57" i="27" s="1"/>
  <c r="AD58" i="27" s="1"/>
  <c r="AD59" i="27" s="1"/>
  <c r="AD60" i="27" s="1"/>
  <c r="AD61" i="27" s="1"/>
  <c r="AD62" i="27" s="1"/>
  <c r="AD63" i="27" s="1"/>
  <c r="AD64" i="27" s="1"/>
  <c r="AD65" i="27" s="1"/>
  <c r="AD66" i="27" s="1"/>
  <c r="AD67" i="27" s="1"/>
  <c r="AD68" i="27" s="1"/>
  <c r="AD69" i="27" s="1"/>
  <c r="AD70" i="27" s="1"/>
  <c r="AD71" i="27" s="1"/>
  <c r="AD72" i="27" s="1"/>
  <c r="AD73" i="27" s="1"/>
  <c r="AD74" i="27" s="1"/>
  <c r="AD75" i="27" s="1"/>
  <c r="AD76" i="27" s="1"/>
  <c r="AD77" i="27" s="1"/>
  <c r="AD78" i="27" s="1"/>
  <c r="AD79" i="27" s="1"/>
  <c r="AD80" i="27" s="1"/>
  <c r="AD81" i="27" s="1"/>
  <c r="AD82" i="27" s="1"/>
  <c r="AD83" i="27" s="1"/>
  <c r="AD84" i="27" s="1"/>
  <c r="AD85" i="27" s="1"/>
  <c r="AD86" i="27" s="1"/>
  <c r="AD87" i="27" s="1"/>
  <c r="AD88" i="27" s="1"/>
  <c r="AD89" i="27" s="1"/>
  <c r="AD90" i="27" s="1"/>
  <c r="AD91" i="27" s="1"/>
  <c r="AD92" i="27" s="1"/>
  <c r="AD93" i="27" s="1"/>
  <c r="AD94" i="27" s="1"/>
  <c r="AD95" i="27" s="1"/>
  <c r="AD96" i="27" s="1"/>
  <c r="AD97" i="27" s="1"/>
  <c r="AD98" i="27" s="1"/>
  <c r="AD99" i="27" s="1"/>
  <c r="AD100" i="27" s="1"/>
  <c r="AD101" i="27" s="1"/>
  <c r="AD102" i="27" s="1"/>
  <c r="AD103" i="27" s="1"/>
  <c r="AD104" i="27" s="1"/>
  <c r="AD105" i="27" s="1"/>
  <c r="AD106" i="27" s="1"/>
  <c r="AD107" i="27" s="1"/>
  <c r="AD108" i="27" s="1"/>
  <c r="AD109" i="27" s="1"/>
  <c r="AD110" i="27" s="1"/>
  <c r="AD111" i="27" s="1"/>
  <c r="AD112" i="27" s="1"/>
  <c r="AD113" i="27" s="1"/>
  <c r="AD114" i="27" s="1"/>
  <c r="AD115" i="27" s="1"/>
  <c r="AD116" i="27" s="1"/>
  <c r="AD117" i="27" s="1"/>
  <c r="AD118" i="27" s="1"/>
  <c r="AD119" i="27" s="1"/>
  <c r="AD120" i="27" s="1"/>
  <c r="AD121" i="27" s="1"/>
  <c r="AD122" i="27" s="1"/>
  <c r="AD123" i="27" s="1"/>
  <c r="AD124" i="27" s="1"/>
  <c r="AD125" i="27" s="1"/>
  <c r="AD126" i="27" s="1"/>
  <c r="AD127" i="27" s="1"/>
  <c r="AD128" i="27" s="1"/>
  <c r="AD129" i="27" s="1"/>
  <c r="AD130" i="27" s="1"/>
  <c r="AD131" i="27" s="1"/>
  <c r="AD132" i="27" s="1"/>
  <c r="AD133" i="27" s="1"/>
  <c r="AD134" i="27" s="1"/>
  <c r="AD135" i="27" s="1"/>
  <c r="AD136" i="27" s="1"/>
  <c r="AD137" i="27" s="1"/>
  <c r="AD138" i="27" s="1"/>
  <c r="AD139" i="27" s="1"/>
  <c r="AD140" i="27" s="1"/>
  <c r="AD141" i="27" s="1"/>
  <c r="AD142" i="27" s="1"/>
  <c r="AD143" i="27" s="1"/>
  <c r="AD144" i="27" s="1"/>
  <c r="AD145" i="27" s="1"/>
  <c r="AD146" i="27" s="1"/>
  <c r="AD147" i="27" s="1"/>
  <c r="AD148" i="27" s="1"/>
  <c r="AD149" i="27" s="1"/>
  <c r="AD150" i="27" s="1"/>
  <c r="AD151" i="27" s="1"/>
  <c r="AD152" i="27" s="1"/>
  <c r="AD153" i="27" s="1"/>
  <c r="AD154" i="27" s="1"/>
  <c r="AD155" i="27" s="1"/>
  <c r="AD156" i="27" s="1"/>
  <c r="AD157" i="27" s="1"/>
  <c r="AD158" i="27" s="1"/>
  <c r="AD159" i="27" s="1"/>
  <c r="AD160" i="27" s="1"/>
  <c r="AD161" i="27" s="1"/>
  <c r="AD162" i="27" s="1"/>
  <c r="AD163" i="27" s="1"/>
  <c r="AD164" i="27" s="1"/>
  <c r="AD165" i="27" s="1"/>
  <c r="AD166" i="27" s="1"/>
  <c r="AD167" i="27" s="1"/>
  <c r="AD168" i="27" s="1"/>
  <c r="AD169" i="27" s="1"/>
  <c r="AD170" i="27" s="1"/>
  <c r="AD171" i="27" s="1"/>
  <c r="AD172" i="27" s="1"/>
  <c r="AD173" i="27" s="1"/>
  <c r="AD174" i="27" s="1"/>
  <c r="AD175" i="27" s="1"/>
  <c r="AD176" i="27" s="1"/>
  <c r="AD177" i="27" s="1"/>
  <c r="AD178" i="27" s="1"/>
  <c r="AD179" i="27" s="1"/>
  <c r="AD180" i="27" s="1"/>
  <c r="AD181" i="27" s="1"/>
  <c r="AD182" i="27" s="1"/>
  <c r="AD183" i="27" s="1"/>
  <c r="AD184" i="27" s="1"/>
  <c r="AD185" i="27" s="1"/>
  <c r="AD186" i="27" s="1"/>
  <c r="AD187" i="27" s="1"/>
  <c r="AD188" i="27" s="1"/>
  <c r="AD189" i="27" s="1"/>
  <c r="AD190" i="27" s="1"/>
  <c r="AD191" i="27" s="1"/>
  <c r="AD192" i="27" s="1"/>
  <c r="AD193" i="27" s="1"/>
  <c r="AD194" i="27" s="1"/>
  <c r="AD195" i="27" s="1"/>
  <c r="AD196" i="27" s="1"/>
  <c r="AD197" i="27" s="1"/>
  <c r="AD198" i="27" s="1"/>
  <c r="AD199" i="27" s="1"/>
  <c r="AD200" i="27" s="1"/>
  <c r="AD201" i="27" s="1"/>
  <c r="AD202" i="27" s="1"/>
  <c r="AD203" i="27" s="1"/>
  <c r="AD204" i="27" s="1"/>
  <c r="AD205" i="27" s="1"/>
  <c r="AD206" i="27" s="1"/>
  <c r="AD207" i="27" s="1"/>
  <c r="AD208" i="27" s="1"/>
  <c r="AD209" i="27" s="1"/>
  <c r="AD210" i="27" s="1"/>
  <c r="AD211" i="27" s="1"/>
  <c r="AD212" i="27" s="1"/>
  <c r="AD213" i="27" s="1"/>
  <c r="AD214" i="27" s="1"/>
  <c r="AD215" i="27" s="1"/>
  <c r="K220" i="27" s="1"/>
  <c r="D12" i="13"/>
  <c r="F21" i="13" s="1"/>
  <c r="DL40" i="34"/>
  <c r="DK41" i="34"/>
  <c r="GT53" i="34"/>
  <c r="GS54" i="34"/>
  <c r="AT46" i="34"/>
  <c r="AS47" i="34"/>
  <c r="J7" i="31"/>
  <c r="L222" i="30"/>
  <c r="BP37" i="34"/>
  <c r="BO38" i="34"/>
  <c r="EJ43" i="34"/>
  <c r="EI44" i="34"/>
  <c r="J221" i="30"/>
  <c r="C7" i="16"/>
  <c r="AG14" i="30" s="1"/>
  <c r="AF16" i="30" s="1"/>
  <c r="AF17" i="30" s="1"/>
  <c r="AF18" i="30" s="1"/>
  <c r="AF19" i="30" s="1"/>
  <c r="AF20" i="30" s="1"/>
  <c r="AF21" i="30" s="1"/>
  <c r="AF22" i="30" s="1"/>
  <c r="AF23" i="30" s="1"/>
  <c r="AF24" i="30" s="1"/>
  <c r="AF25" i="30" s="1"/>
  <c r="AF26" i="30" s="1"/>
  <c r="AF27" i="30" s="1"/>
  <c r="AF28" i="30" s="1"/>
  <c r="AF29" i="30" s="1"/>
  <c r="AF30" i="30" s="1"/>
  <c r="AF31" i="30" s="1"/>
  <c r="AF32" i="30" s="1"/>
  <c r="AF33" i="30" s="1"/>
  <c r="AF34" i="30" s="1"/>
  <c r="AF35" i="30" s="1"/>
  <c r="AF36" i="30" s="1"/>
  <c r="AF37" i="30" s="1"/>
  <c r="AF38" i="30" s="1"/>
  <c r="AF39" i="30" s="1"/>
  <c r="AF40" i="30" s="1"/>
  <c r="AF41" i="30" s="1"/>
  <c r="AF42" i="30" s="1"/>
  <c r="AF43" i="30" s="1"/>
  <c r="AF44" i="30" s="1"/>
  <c r="AF45" i="30" s="1"/>
  <c r="AF46" i="30" s="1"/>
  <c r="AF47" i="30" s="1"/>
  <c r="AF48" i="30" s="1"/>
  <c r="AF49" i="30" s="1"/>
  <c r="AF50" i="30" s="1"/>
  <c r="AF51" i="30" s="1"/>
  <c r="AF52" i="30" s="1"/>
  <c r="AF53" i="30" s="1"/>
  <c r="AF54" i="30" s="1"/>
  <c r="AF55" i="30" s="1"/>
  <c r="AF56" i="30" s="1"/>
  <c r="AF57" i="30" s="1"/>
  <c r="AF58" i="30" s="1"/>
  <c r="AF59" i="30" s="1"/>
  <c r="AF60" i="30" s="1"/>
  <c r="AF61" i="30" s="1"/>
  <c r="AF62" i="30" s="1"/>
  <c r="AF63" i="30" s="1"/>
  <c r="AF64" i="30" s="1"/>
  <c r="AF65" i="30" s="1"/>
  <c r="AF66" i="30" s="1"/>
  <c r="AF67" i="30" s="1"/>
  <c r="AF68" i="30" s="1"/>
  <c r="AF69" i="30" s="1"/>
  <c r="AF70" i="30" s="1"/>
  <c r="AF71" i="30" s="1"/>
  <c r="AF72" i="30" s="1"/>
  <c r="AF73" i="30" s="1"/>
  <c r="AF74" i="30" s="1"/>
  <c r="AF75" i="30" s="1"/>
  <c r="AF76" i="30" s="1"/>
  <c r="AF77" i="30" s="1"/>
  <c r="AF78" i="30" s="1"/>
  <c r="AF79" i="30" s="1"/>
  <c r="AF80" i="30" s="1"/>
  <c r="AF81" i="30" s="1"/>
  <c r="AF82" i="30" s="1"/>
  <c r="AF83" i="30" s="1"/>
  <c r="AF84" i="30" s="1"/>
  <c r="AF85" i="30" s="1"/>
  <c r="AF86" i="30" s="1"/>
  <c r="AF87" i="30" s="1"/>
  <c r="AF88" i="30" s="1"/>
  <c r="AF89" i="30" s="1"/>
  <c r="AF90" i="30" s="1"/>
  <c r="AF91" i="30" s="1"/>
  <c r="AF92" i="30" s="1"/>
  <c r="AF93" i="30" s="1"/>
  <c r="AF94" i="30" s="1"/>
  <c r="AF95" i="30" s="1"/>
  <c r="AF96" i="30" s="1"/>
  <c r="AF97" i="30" s="1"/>
  <c r="AF98" i="30" s="1"/>
  <c r="AF99" i="30" s="1"/>
  <c r="AF100" i="30" s="1"/>
  <c r="AF101" i="30" s="1"/>
  <c r="AF102" i="30" s="1"/>
  <c r="AF103" i="30" s="1"/>
  <c r="AF104" i="30" s="1"/>
  <c r="AF105" i="30" s="1"/>
  <c r="AF106" i="30" s="1"/>
  <c r="AF107" i="30" s="1"/>
  <c r="AF108" i="30" s="1"/>
  <c r="AF109" i="30" s="1"/>
  <c r="AF110" i="30" s="1"/>
  <c r="AF111" i="30" s="1"/>
  <c r="AF112" i="30" s="1"/>
  <c r="AF113" i="30" s="1"/>
  <c r="AF114" i="30" s="1"/>
  <c r="AF115" i="30" s="1"/>
  <c r="AF116" i="30" s="1"/>
  <c r="AF117" i="30" s="1"/>
  <c r="AF118" i="30" s="1"/>
  <c r="AF119" i="30" s="1"/>
  <c r="AF120" i="30" s="1"/>
  <c r="AF121" i="30" s="1"/>
  <c r="AF122" i="30" s="1"/>
  <c r="AF123" i="30" s="1"/>
  <c r="AF124" i="30" s="1"/>
  <c r="AF125" i="30" s="1"/>
  <c r="AF126" i="30" s="1"/>
  <c r="AF127" i="30" s="1"/>
  <c r="AF128" i="30" s="1"/>
  <c r="AF129" i="30" s="1"/>
  <c r="AF130" i="30" s="1"/>
  <c r="AF131" i="30" s="1"/>
  <c r="AF132" i="30" s="1"/>
  <c r="AF133" i="30" s="1"/>
  <c r="AF134" i="30" s="1"/>
  <c r="AF135" i="30" s="1"/>
  <c r="AF136" i="30" s="1"/>
  <c r="AF137" i="30" s="1"/>
  <c r="AF138" i="30" s="1"/>
  <c r="AF139" i="30" s="1"/>
  <c r="AF140" i="30" s="1"/>
  <c r="AF141" i="30" s="1"/>
  <c r="AF142" i="30" s="1"/>
  <c r="AF143" i="30" s="1"/>
  <c r="AF144" i="30" s="1"/>
  <c r="AF145" i="30" s="1"/>
  <c r="AF146" i="30" s="1"/>
  <c r="AF147" i="30" s="1"/>
  <c r="AF148" i="30" s="1"/>
  <c r="AF149" i="30" s="1"/>
  <c r="AF150" i="30" s="1"/>
  <c r="AF151" i="30" s="1"/>
  <c r="AF152" i="30" s="1"/>
  <c r="AF153" i="30" s="1"/>
  <c r="AF154" i="30" s="1"/>
  <c r="AF155" i="30" s="1"/>
  <c r="AF156" i="30" s="1"/>
  <c r="AF157" i="30" s="1"/>
  <c r="AF158" i="30" s="1"/>
  <c r="AF159" i="30" s="1"/>
  <c r="AF160" i="30" s="1"/>
  <c r="AF161" i="30" s="1"/>
  <c r="AF162" i="30" s="1"/>
  <c r="AF163" i="30" s="1"/>
  <c r="AF164" i="30" s="1"/>
  <c r="AF165" i="30" s="1"/>
  <c r="AF166" i="30" s="1"/>
  <c r="AF167" i="30" s="1"/>
  <c r="AF168" i="30" s="1"/>
  <c r="AF169" i="30" s="1"/>
  <c r="AF170" i="30" s="1"/>
  <c r="AF171" i="30" s="1"/>
  <c r="AF172" i="30" s="1"/>
  <c r="AF173" i="30" s="1"/>
  <c r="AF174" i="30" s="1"/>
  <c r="AF175" i="30" s="1"/>
  <c r="AF176" i="30" s="1"/>
  <c r="AF177" i="30" s="1"/>
  <c r="AF178" i="30" s="1"/>
  <c r="AF179" i="30" s="1"/>
  <c r="AF180" i="30" s="1"/>
  <c r="AF181" i="30" s="1"/>
  <c r="AF182" i="30" s="1"/>
  <c r="AF183" i="30" s="1"/>
  <c r="AF184" i="30" s="1"/>
  <c r="AF185" i="30" s="1"/>
  <c r="AF186" i="30" s="1"/>
  <c r="AF187" i="30" s="1"/>
  <c r="AF188" i="30" s="1"/>
  <c r="AF189" i="30" s="1"/>
  <c r="AF190" i="30" s="1"/>
  <c r="AF191" i="30" s="1"/>
  <c r="AF192" i="30" s="1"/>
  <c r="AF193" i="30" s="1"/>
  <c r="AF194" i="30" s="1"/>
  <c r="AF195" i="30" s="1"/>
  <c r="AF196" i="30" s="1"/>
  <c r="AF197" i="30" s="1"/>
  <c r="AF198" i="30" s="1"/>
  <c r="AF199" i="30" s="1"/>
  <c r="AF200" i="30" s="1"/>
  <c r="AF201" i="30" s="1"/>
  <c r="AF202" i="30" s="1"/>
  <c r="AF203" i="30" s="1"/>
  <c r="AF204" i="30" s="1"/>
  <c r="AF205" i="30" s="1"/>
  <c r="AF206" i="30" s="1"/>
  <c r="AF207" i="30" s="1"/>
  <c r="AF208" i="30" s="1"/>
  <c r="AF209" i="30" s="1"/>
  <c r="AF210" i="30" s="1"/>
  <c r="AF211" i="30" s="1"/>
  <c r="AF212" i="30" s="1"/>
  <c r="AF213" i="30" s="1"/>
  <c r="AF214" i="30" s="1"/>
  <c r="AF215" i="30" s="1"/>
  <c r="K221" i="30" s="1"/>
  <c r="AE52" i="34"/>
  <c r="AF51" i="34"/>
  <c r="DS41" i="34"/>
  <c r="DT40" i="34"/>
  <c r="CI45" i="34"/>
  <c r="CJ44" i="34"/>
  <c r="AH37" i="34"/>
  <c r="AG38" i="34"/>
  <c r="EH40" i="34"/>
  <c r="EG41" i="34"/>
  <c r="BZ38" i="34"/>
  <c r="BY39" i="34"/>
  <c r="CH42" i="34"/>
  <c r="CG43" i="34"/>
  <c r="BC60" i="34"/>
  <c r="BD59" i="34"/>
  <c r="CN44" i="34"/>
  <c r="CM45" i="34"/>
  <c r="DR40" i="34"/>
  <c r="DQ41" i="34"/>
  <c r="AY44" i="34"/>
  <c r="AZ43" i="34"/>
  <c r="DW43" i="34"/>
  <c r="DX42" i="34"/>
  <c r="CC42" i="34"/>
  <c r="CD41" i="34"/>
  <c r="DA42" i="34"/>
  <c r="DB41" i="34"/>
  <c r="EB40" i="34"/>
  <c r="EA41" i="34"/>
  <c r="CR38" i="34"/>
  <c r="CQ39" i="34"/>
  <c r="EO52" i="34"/>
  <c r="EP51" i="34"/>
  <c r="AS48" i="34" l="1"/>
  <c r="AT47" i="34"/>
  <c r="CX43" i="34"/>
  <c r="CW44" i="34"/>
  <c r="AV40" i="34"/>
  <c r="AU41" i="34"/>
  <c r="BC61" i="34"/>
  <c r="BD61" i="34" s="1"/>
  <c r="BD62" i="34" s="1"/>
  <c r="BD60" i="34"/>
  <c r="DS42" i="34"/>
  <c r="DT41" i="34"/>
  <c r="AJ41" i="34"/>
  <c r="AI42" i="34"/>
  <c r="GC42" i="34"/>
  <c r="GD41" i="34"/>
  <c r="HG48" i="34"/>
  <c r="HH47" i="34"/>
  <c r="FV41" i="34"/>
  <c r="FU42" i="34"/>
  <c r="FM51" i="34"/>
  <c r="FN50" i="34"/>
  <c r="J222" i="31"/>
  <c r="C8" i="17"/>
  <c r="AI14"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AH176" i="31" s="1"/>
  <c r="AH177" i="31" s="1"/>
  <c r="AH178" i="31" s="1"/>
  <c r="AH179" i="31" s="1"/>
  <c r="AH180" i="31" s="1"/>
  <c r="AH181" i="31" s="1"/>
  <c r="AH182" i="31" s="1"/>
  <c r="AH183" i="31" s="1"/>
  <c r="AH184" i="31" s="1"/>
  <c r="AH185" i="31" s="1"/>
  <c r="AH186" i="31" s="1"/>
  <c r="AH187" i="31" s="1"/>
  <c r="AH188" i="31" s="1"/>
  <c r="AH189" i="31" s="1"/>
  <c r="AH190" i="31" s="1"/>
  <c r="AH191" i="31" s="1"/>
  <c r="AH192" i="31" s="1"/>
  <c r="AH193" i="31" s="1"/>
  <c r="AH194" i="31" s="1"/>
  <c r="AH195" i="31" s="1"/>
  <c r="AH196" i="31" s="1"/>
  <c r="AH197" i="31" s="1"/>
  <c r="AH198" i="31" s="1"/>
  <c r="AH199" i="31" s="1"/>
  <c r="AH200" i="31" s="1"/>
  <c r="AH201" i="31" s="1"/>
  <c r="AH202" i="31" s="1"/>
  <c r="AH203" i="31" s="1"/>
  <c r="AH204" i="31" s="1"/>
  <c r="AH205" i="31" s="1"/>
  <c r="AH206" i="31" s="1"/>
  <c r="AH207" i="31" s="1"/>
  <c r="AH208" i="31" s="1"/>
  <c r="AH209" i="31" s="1"/>
  <c r="AH210" i="31" s="1"/>
  <c r="AH211" i="31" s="1"/>
  <c r="AH212" i="31" s="1"/>
  <c r="AH213" i="31" s="1"/>
  <c r="AH214" i="31" s="1"/>
  <c r="AH215" i="31" s="1"/>
  <c r="K222" i="31" s="1"/>
  <c r="AM54" i="34"/>
  <c r="AN53" i="34"/>
  <c r="DI42" i="34"/>
  <c r="DJ41" i="34"/>
  <c r="CL41" i="34"/>
  <c r="CK42" i="34"/>
  <c r="GP41" i="34"/>
  <c r="GO42" i="34"/>
  <c r="GL42" i="34"/>
  <c r="GK43" i="34"/>
  <c r="GV41" i="34"/>
  <c r="GU42" i="34"/>
  <c r="DB42" i="34"/>
  <c r="DA43" i="34"/>
  <c r="CH43" i="34"/>
  <c r="CG44" i="34"/>
  <c r="GT54" i="34"/>
  <c r="GS55" i="34"/>
  <c r="BV42" i="34"/>
  <c r="BU43" i="34"/>
  <c r="EV42" i="34"/>
  <c r="EU43" i="34"/>
  <c r="GG40" i="34"/>
  <c r="GH39" i="34"/>
  <c r="HE49" i="34"/>
  <c r="HF48" i="34"/>
  <c r="EM43" i="34"/>
  <c r="EN42" i="34"/>
  <c r="Z41" i="34"/>
  <c r="Y42" i="34"/>
  <c r="EF54" i="34"/>
  <c r="EE55" i="34"/>
  <c r="AD39" i="34"/>
  <c r="AC40" i="34"/>
  <c r="DH39" i="34"/>
  <c r="DG40" i="34"/>
  <c r="BA47" i="34"/>
  <c r="BB46" i="34"/>
  <c r="HA46" i="34"/>
  <c r="HB45" i="34"/>
  <c r="CD42" i="34"/>
  <c r="CC43" i="34"/>
  <c r="AF52" i="34"/>
  <c r="AE53" i="34"/>
  <c r="FA43" i="34"/>
  <c r="FB42" i="34"/>
  <c r="HD58" i="34"/>
  <c r="HC59" i="34"/>
  <c r="EL42" i="34"/>
  <c r="EK43" i="34"/>
  <c r="FL41" i="34"/>
  <c r="FK42" i="34"/>
  <c r="J10" i="31"/>
  <c r="L225" i="30"/>
  <c r="BJ47" i="34"/>
  <c r="BI48" i="34"/>
  <c r="GA41" i="34"/>
  <c r="GB40" i="34"/>
  <c r="AR39" i="34"/>
  <c r="AQ40" i="34"/>
  <c r="EQ44" i="34"/>
  <c r="ER43" i="34"/>
  <c r="EX38" i="34"/>
  <c r="EW39" i="34"/>
  <c r="DV43" i="34"/>
  <c r="DU44" i="34"/>
  <c r="BZ39" i="34"/>
  <c r="BY40" i="34"/>
  <c r="DL41" i="34"/>
  <c r="DK42" i="34"/>
  <c r="ET43" i="34"/>
  <c r="ES44" i="34"/>
  <c r="DX43" i="34"/>
  <c r="DW44" i="34"/>
  <c r="GQ52" i="34"/>
  <c r="GR51" i="34"/>
  <c r="FR41" i="34"/>
  <c r="FQ42" i="34"/>
  <c r="DZ41" i="34"/>
  <c r="DY42" i="34"/>
  <c r="J223" i="31"/>
  <c r="C9" i="17"/>
  <c r="AK14" i="31" s="1"/>
  <c r="AJ16" i="31" s="1"/>
  <c r="AJ17" i="31" s="1"/>
  <c r="AJ18" i="31" s="1"/>
  <c r="AJ19" i="31" s="1"/>
  <c r="AJ20" i="31" s="1"/>
  <c r="AJ21" i="31" s="1"/>
  <c r="AJ22" i="31" s="1"/>
  <c r="AJ23" i="31" s="1"/>
  <c r="AJ24" i="31" s="1"/>
  <c r="AJ25" i="31" s="1"/>
  <c r="AJ26" i="31" s="1"/>
  <c r="AJ27" i="31" s="1"/>
  <c r="AJ28" i="31" s="1"/>
  <c r="AJ29" i="31" s="1"/>
  <c r="AJ30" i="31" s="1"/>
  <c r="AJ31" i="31" s="1"/>
  <c r="AJ32" i="31" s="1"/>
  <c r="AJ33" i="31" s="1"/>
  <c r="AJ34" i="31" s="1"/>
  <c r="AJ35" i="31" s="1"/>
  <c r="AJ36" i="31" s="1"/>
  <c r="AJ37" i="31" s="1"/>
  <c r="AJ38" i="31" s="1"/>
  <c r="AJ39" i="31" s="1"/>
  <c r="AJ40" i="31" s="1"/>
  <c r="AJ41" i="31" s="1"/>
  <c r="AJ42" i="31" s="1"/>
  <c r="AJ43" i="31" s="1"/>
  <c r="AJ44" i="31" s="1"/>
  <c r="AJ45" i="31" s="1"/>
  <c r="AJ46" i="31" s="1"/>
  <c r="AJ47" i="31" s="1"/>
  <c r="AJ48" i="31" s="1"/>
  <c r="AJ49" i="31" s="1"/>
  <c r="AJ50" i="31" s="1"/>
  <c r="AJ51" i="31" s="1"/>
  <c r="AJ52" i="31" s="1"/>
  <c r="AJ53" i="31" s="1"/>
  <c r="AJ54" i="31" s="1"/>
  <c r="AJ55" i="31" s="1"/>
  <c r="AJ56" i="31" s="1"/>
  <c r="AJ57" i="31" s="1"/>
  <c r="AJ58" i="31" s="1"/>
  <c r="AJ59" i="31" s="1"/>
  <c r="AJ60" i="31" s="1"/>
  <c r="AJ61" i="31" s="1"/>
  <c r="AJ62" i="31" s="1"/>
  <c r="AJ63" i="31" s="1"/>
  <c r="AJ64" i="31" s="1"/>
  <c r="AJ65" i="31" s="1"/>
  <c r="AJ66" i="31" s="1"/>
  <c r="AJ67" i="31" s="1"/>
  <c r="AJ68" i="31" s="1"/>
  <c r="AJ69" i="31" s="1"/>
  <c r="AJ70" i="31" s="1"/>
  <c r="AJ71" i="31" s="1"/>
  <c r="AJ72" i="31" s="1"/>
  <c r="AJ73" i="31" s="1"/>
  <c r="AJ74" i="31" s="1"/>
  <c r="AJ75" i="31" s="1"/>
  <c r="AJ76" i="31" s="1"/>
  <c r="AJ77" i="31" s="1"/>
  <c r="AJ78" i="31" s="1"/>
  <c r="AJ79" i="31" s="1"/>
  <c r="AJ80" i="31" s="1"/>
  <c r="AJ81" i="31" s="1"/>
  <c r="AJ82" i="31" s="1"/>
  <c r="AJ83" i="31" s="1"/>
  <c r="AJ84" i="31" s="1"/>
  <c r="AJ85" i="31" s="1"/>
  <c r="AJ86" i="31" s="1"/>
  <c r="AJ87" i="31" s="1"/>
  <c r="AJ88" i="31" s="1"/>
  <c r="AJ89" i="31" s="1"/>
  <c r="AJ90" i="31" s="1"/>
  <c r="AJ91" i="31" s="1"/>
  <c r="AJ92" i="31" s="1"/>
  <c r="AJ93" i="31" s="1"/>
  <c r="AJ94" i="31" s="1"/>
  <c r="AJ95" i="31" s="1"/>
  <c r="AJ96" i="31" s="1"/>
  <c r="AJ97" i="31" s="1"/>
  <c r="AJ98" i="31" s="1"/>
  <c r="AJ99" i="31" s="1"/>
  <c r="AJ100" i="31" s="1"/>
  <c r="AJ101" i="31" s="1"/>
  <c r="AJ102" i="31" s="1"/>
  <c r="AJ103" i="31" s="1"/>
  <c r="AJ104" i="31" s="1"/>
  <c r="AJ105" i="31" s="1"/>
  <c r="AJ106" i="31" s="1"/>
  <c r="AJ107" i="31" s="1"/>
  <c r="AJ108" i="31" s="1"/>
  <c r="AJ109" i="31" s="1"/>
  <c r="AJ110" i="31" s="1"/>
  <c r="AJ111" i="31" s="1"/>
  <c r="AJ112" i="31" s="1"/>
  <c r="AJ113" i="31" s="1"/>
  <c r="AJ114" i="31" s="1"/>
  <c r="AJ115" i="31" s="1"/>
  <c r="AJ116" i="31" s="1"/>
  <c r="AJ117" i="31" s="1"/>
  <c r="AJ118" i="31" s="1"/>
  <c r="AJ119" i="31" s="1"/>
  <c r="AJ120" i="31" s="1"/>
  <c r="AJ121" i="31" s="1"/>
  <c r="AJ122" i="31" s="1"/>
  <c r="AJ123" i="31" s="1"/>
  <c r="AJ124" i="31" s="1"/>
  <c r="AJ125" i="31" s="1"/>
  <c r="AJ126" i="31" s="1"/>
  <c r="AJ127" i="31" s="1"/>
  <c r="AJ128" i="31" s="1"/>
  <c r="AJ129" i="31" s="1"/>
  <c r="AJ130" i="31" s="1"/>
  <c r="AJ131" i="31" s="1"/>
  <c r="AJ132" i="31" s="1"/>
  <c r="AJ133" i="31" s="1"/>
  <c r="AJ134" i="31" s="1"/>
  <c r="AJ135" i="31" s="1"/>
  <c r="AJ136" i="31" s="1"/>
  <c r="AJ137" i="31" s="1"/>
  <c r="AJ138" i="31" s="1"/>
  <c r="AJ139" i="31" s="1"/>
  <c r="AJ140" i="31" s="1"/>
  <c r="AJ141" i="31" s="1"/>
  <c r="AJ142" i="31" s="1"/>
  <c r="AJ143" i="31" s="1"/>
  <c r="AJ144" i="31" s="1"/>
  <c r="AJ145" i="31" s="1"/>
  <c r="AJ146" i="31" s="1"/>
  <c r="AJ147" i="31" s="1"/>
  <c r="AJ148" i="31" s="1"/>
  <c r="AJ149" i="31" s="1"/>
  <c r="AJ150" i="31" s="1"/>
  <c r="AJ151" i="31" s="1"/>
  <c r="AJ152" i="31" s="1"/>
  <c r="AJ153" i="31" s="1"/>
  <c r="AJ154" i="31" s="1"/>
  <c r="AJ155" i="31" s="1"/>
  <c r="AJ156" i="31" s="1"/>
  <c r="AJ157" i="31" s="1"/>
  <c r="AJ158" i="31" s="1"/>
  <c r="AJ159" i="31" s="1"/>
  <c r="AJ160" i="31" s="1"/>
  <c r="AJ161" i="31" s="1"/>
  <c r="AJ162" i="31" s="1"/>
  <c r="AJ163" i="31" s="1"/>
  <c r="AJ164" i="31" s="1"/>
  <c r="AJ165" i="31" s="1"/>
  <c r="AJ166" i="31" s="1"/>
  <c r="AJ167" i="31" s="1"/>
  <c r="AJ168" i="31" s="1"/>
  <c r="AJ169" i="31" s="1"/>
  <c r="AJ170" i="31" s="1"/>
  <c r="AJ171" i="31" s="1"/>
  <c r="AJ172" i="31" s="1"/>
  <c r="AJ173" i="31" s="1"/>
  <c r="AJ174" i="31" s="1"/>
  <c r="AJ175" i="31" s="1"/>
  <c r="AJ176" i="31" s="1"/>
  <c r="AJ177" i="31" s="1"/>
  <c r="AJ178" i="31" s="1"/>
  <c r="AJ179" i="31" s="1"/>
  <c r="AJ180" i="31" s="1"/>
  <c r="AJ181" i="31" s="1"/>
  <c r="AJ182" i="31" s="1"/>
  <c r="AJ183" i="31" s="1"/>
  <c r="AJ184" i="31" s="1"/>
  <c r="AJ185" i="31" s="1"/>
  <c r="AJ186" i="31" s="1"/>
  <c r="AJ187" i="31" s="1"/>
  <c r="AJ188" i="31" s="1"/>
  <c r="AJ189" i="31" s="1"/>
  <c r="AJ190" i="31" s="1"/>
  <c r="AJ191" i="31" s="1"/>
  <c r="AJ192" i="31" s="1"/>
  <c r="AJ193" i="31" s="1"/>
  <c r="AJ194" i="31" s="1"/>
  <c r="AJ195" i="31" s="1"/>
  <c r="AJ196" i="31" s="1"/>
  <c r="AJ197" i="31" s="1"/>
  <c r="AJ198" i="31" s="1"/>
  <c r="AJ199" i="31" s="1"/>
  <c r="AJ200" i="31" s="1"/>
  <c r="AJ201" i="31" s="1"/>
  <c r="AJ202" i="31" s="1"/>
  <c r="AJ203" i="31" s="1"/>
  <c r="AJ204" i="31" s="1"/>
  <c r="AJ205" i="31" s="1"/>
  <c r="AJ206" i="31" s="1"/>
  <c r="AJ207" i="31" s="1"/>
  <c r="AJ208" i="31" s="1"/>
  <c r="AJ209" i="31" s="1"/>
  <c r="AJ210" i="31" s="1"/>
  <c r="AJ211" i="31" s="1"/>
  <c r="AJ212" i="31" s="1"/>
  <c r="AJ213" i="31" s="1"/>
  <c r="AJ214" i="31" s="1"/>
  <c r="AJ215" i="31" s="1"/>
  <c r="K223" i="31" s="1"/>
  <c r="EH41" i="34"/>
  <c r="EG42" i="34"/>
  <c r="EJ44" i="34"/>
  <c r="EI45" i="34"/>
  <c r="B73" i="13"/>
  <c r="F73" i="13"/>
  <c r="GM56" i="34"/>
  <c r="GN55" i="34"/>
  <c r="CP41" i="34"/>
  <c r="CO42" i="34"/>
  <c r="DC42" i="34"/>
  <c r="DD41" i="34"/>
  <c r="AW52" i="34"/>
  <c r="AX51" i="34"/>
  <c r="BT42" i="34"/>
  <c r="BS43" i="34"/>
  <c r="DO41" i="34"/>
  <c r="DP40" i="34"/>
  <c r="FF39" i="34"/>
  <c r="FE40" i="34"/>
  <c r="FJ43" i="34"/>
  <c r="FI44" i="34"/>
  <c r="GI52" i="34"/>
  <c r="GJ51" i="34"/>
  <c r="FP43" i="34"/>
  <c r="FO44" i="34"/>
  <c r="L220" i="27"/>
  <c r="J5" i="28"/>
  <c r="CV40" i="34"/>
  <c r="CU41" i="34"/>
  <c r="BR41" i="34"/>
  <c r="BQ42" i="34"/>
  <c r="ED42" i="34"/>
  <c r="EC43" i="34"/>
  <c r="AZ44" i="34"/>
  <c r="AY45" i="34"/>
  <c r="CR39" i="34"/>
  <c r="CQ40" i="34"/>
  <c r="DR41" i="34"/>
  <c r="DQ42" i="34"/>
  <c r="AH38" i="34"/>
  <c r="AG39" i="34"/>
  <c r="BO39" i="34"/>
  <c r="BP38" i="34"/>
  <c r="FG40" i="34"/>
  <c r="FH39" i="34"/>
  <c r="FX43" i="34"/>
  <c r="FW44" i="34"/>
  <c r="CZ39" i="34"/>
  <c r="CY40" i="34"/>
  <c r="GE42" i="34"/>
  <c r="GF41" i="34"/>
  <c r="AO53" i="34"/>
  <c r="AP52" i="34"/>
  <c r="DF41" i="34"/>
  <c r="DE42" i="34"/>
  <c r="FZ41" i="34"/>
  <c r="FY42" i="34"/>
  <c r="EZ43" i="34"/>
  <c r="EY44" i="34"/>
  <c r="X38" i="34"/>
  <c r="W39" i="34"/>
  <c r="J6" i="31"/>
  <c r="L221" i="30"/>
  <c r="GW41" i="34"/>
  <c r="GX40" i="34"/>
  <c r="CE52" i="34"/>
  <c r="CF51" i="34"/>
  <c r="GZ58" i="34"/>
  <c r="GY59" i="34"/>
  <c r="BM49" i="34"/>
  <c r="BN48" i="34"/>
  <c r="AL46" i="34"/>
  <c r="AK47" i="34"/>
  <c r="HI49" i="34"/>
  <c r="HJ48" i="34"/>
  <c r="FD41" i="34"/>
  <c r="FC42" i="34"/>
  <c r="EO53" i="34"/>
  <c r="EP52" i="34"/>
  <c r="EB41" i="34"/>
  <c r="EA42" i="34"/>
  <c r="CM46" i="34"/>
  <c r="CN45" i="34"/>
  <c r="BX41" i="34"/>
  <c r="BW42" i="34"/>
  <c r="BG42" i="34"/>
  <c r="BH41" i="34"/>
  <c r="CA52" i="34"/>
  <c r="CB51" i="34"/>
  <c r="BL39" i="34"/>
  <c r="BK40" i="34"/>
  <c r="DM42" i="34"/>
  <c r="DN41" i="34"/>
  <c r="BF38" i="34"/>
  <c r="BE39" i="34"/>
  <c r="CT41" i="34"/>
  <c r="CS42" i="34"/>
  <c r="AC14" i="28"/>
  <c r="AB16" i="28" s="1"/>
  <c r="AB17" i="28" s="1"/>
  <c r="AB18" i="28" s="1"/>
  <c r="AB19" i="28" s="1"/>
  <c r="AB20" i="28" s="1"/>
  <c r="AB21" i="28" s="1"/>
  <c r="AB22" i="28" s="1"/>
  <c r="AB23" i="28" s="1"/>
  <c r="AB24" i="28" s="1"/>
  <c r="AB25" i="28" s="1"/>
  <c r="AB26" i="28" s="1"/>
  <c r="AB27" i="28" s="1"/>
  <c r="AB28" i="28" s="1"/>
  <c r="AB29" i="28" s="1"/>
  <c r="AB30" i="28" s="1"/>
  <c r="AB31" i="28" s="1"/>
  <c r="AB32" i="28" s="1"/>
  <c r="AB33" i="28" s="1"/>
  <c r="AB34" i="28" s="1"/>
  <c r="AB35" i="28" s="1"/>
  <c r="AB36" i="28" s="1"/>
  <c r="AB37" i="28" s="1"/>
  <c r="AB38" i="28" s="1"/>
  <c r="AB39" i="28" s="1"/>
  <c r="AB40" i="28" s="1"/>
  <c r="AB41" i="28" s="1"/>
  <c r="AB42" i="28" s="1"/>
  <c r="AB43" i="28" s="1"/>
  <c r="AB44" i="28" s="1"/>
  <c r="AB45" i="28" s="1"/>
  <c r="AB46" i="28" s="1"/>
  <c r="AB47" i="28" s="1"/>
  <c r="AB48" i="28" s="1"/>
  <c r="AB49" i="28" s="1"/>
  <c r="AB50" i="28" s="1"/>
  <c r="AB51" i="28" s="1"/>
  <c r="AB52" i="28" s="1"/>
  <c r="AB53" i="28" s="1"/>
  <c r="AB54" i="28" s="1"/>
  <c r="AB55" i="28" s="1"/>
  <c r="AB56" i="28" s="1"/>
  <c r="AB57" i="28" s="1"/>
  <c r="AB58" i="28" s="1"/>
  <c r="AB59" i="28" s="1"/>
  <c r="AB60" i="28" s="1"/>
  <c r="AB61" i="28" s="1"/>
  <c r="AB62" i="28" s="1"/>
  <c r="AB63" i="28" s="1"/>
  <c r="AB64" i="28" s="1"/>
  <c r="AB65" i="28" s="1"/>
  <c r="AB66" i="28" s="1"/>
  <c r="AB67" i="28" s="1"/>
  <c r="AB68" i="28" s="1"/>
  <c r="AB69" i="28" s="1"/>
  <c r="AB70" i="28" s="1"/>
  <c r="AB71" i="28" s="1"/>
  <c r="AB72" i="28" s="1"/>
  <c r="AB73" i="28" s="1"/>
  <c r="AB74" i="28" s="1"/>
  <c r="AB75" i="28" s="1"/>
  <c r="AB76" i="28" s="1"/>
  <c r="AB77" i="28" s="1"/>
  <c r="AB78" i="28" s="1"/>
  <c r="AB79" i="28" s="1"/>
  <c r="AB80" i="28" s="1"/>
  <c r="AB81" i="28" s="1"/>
  <c r="AB82" i="28" s="1"/>
  <c r="AB83" i="28" s="1"/>
  <c r="AB84" i="28" s="1"/>
  <c r="AB85" i="28" s="1"/>
  <c r="AB86" i="28" s="1"/>
  <c r="AB87" i="28" s="1"/>
  <c r="AB88" i="28" s="1"/>
  <c r="AB89" i="28" s="1"/>
  <c r="AB90" i="28" s="1"/>
  <c r="AB91" i="28" s="1"/>
  <c r="AB92" i="28" s="1"/>
  <c r="AB93" i="28" s="1"/>
  <c r="AB94" i="28" s="1"/>
  <c r="AB95" i="28" s="1"/>
  <c r="AB96" i="28" s="1"/>
  <c r="AB97" i="28" s="1"/>
  <c r="AB98" i="28" s="1"/>
  <c r="AB99" i="28" s="1"/>
  <c r="AB100" i="28" s="1"/>
  <c r="AB101" i="28" s="1"/>
  <c r="AB102" i="28" s="1"/>
  <c r="AB103" i="28" s="1"/>
  <c r="AB104" i="28" s="1"/>
  <c r="AB105" i="28" s="1"/>
  <c r="AB106" i="28" s="1"/>
  <c r="AB107" i="28" s="1"/>
  <c r="AB108" i="28" s="1"/>
  <c r="AB109" i="28" s="1"/>
  <c r="AB110" i="28" s="1"/>
  <c r="AB111" i="28" s="1"/>
  <c r="AB112" i="28" s="1"/>
  <c r="AB113" i="28" s="1"/>
  <c r="AB114" i="28" s="1"/>
  <c r="AB115" i="28" s="1"/>
  <c r="AB116" i="28" s="1"/>
  <c r="AB117" i="28" s="1"/>
  <c r="AB118" i="28" s="1"/>
  <c r="AB119" i="28" s="1"/>
  <c r="AB120" i="28" s="1"/>
  <c r="AB121" i="28" s="1"/>
  <c r="AB122" i="28" s="1"/>
  <c r="AB123" i="28" s="1"/>
  <c r="AB124" i="28" s="1"/>
  <c r="AB125" i="28" s="1"/>
  <c r="AB126" i="28" s="1"/>
  <c r="AB127" i="28" s="1"/>
  <c r="AB128" i="28" s="1"/>
  <c r="AB129" i="28" s="1"/>
  <c r="AB130" i="28" s="1"/>
  <c r="AB131" i="28" s="1"/>
  <c r="AB132" i="28" s="1"/>
  <c r="AB133" i="28" s="1"/>
  <c r="AB134" i="28" s="1"/>
  <c r="AB135" i="28" s="1"/>
  <c r="AB136" i="28" s="1"/>
  <c r="AB137" i="28" s="1"/>
  <c r="AB138" i="28" s="1"/>
  <c r="AB139" i="28" s="1"/>
  <c r="AB140" i="28" s="1"/>
  <c r="AB141" i="28" s="1"/>
  <c r="AB142" i="28" s="1"/>
  <c r="AB143" i="28" s="1"/>
  <c r="AB144" i="28" s="1"/>
  <c r="AB145" i="28" s="1"/>
  <c r="AB146" i="28" s="1"/>
  <c r="AB147" i="28" s="1"/>
  <c r="AB148" i="28" s="1"/>
  <c r="AB149" i="28" s="1"/>
  <c r="AB150" i="28" s="1"/>
  <c r="AB151" i="28" s="1"/>
  <c r="AB152" i="28" s="1"/>
  <c r="AB153" i="28" s="1"/>
  <c r="AB154" i="28" s="1"/>
  <c r="AB155" i="28" s="1"/>
  <c r="AB156" i="28" s="1"/>
  <c r="AB157" i="28" s="1"/>
  <c r="AB158" i="28" s="1"/>
  <c r="AB159" i="28" s="1"/>
  <c r="AB160" i="28" s="1"/>
  <c r="AB161" i="28" s="1"/>
  <c r="AB162" i="28" s="1"/>
  <c r="AB163" i="28" s="1"/>
  <c r="AB164" i="28" s="1"/>
  <c r="AB165" i="28" s="1"/>
  <c r="AB166" i="28" s="1"/>
  <c r="AB167" i="28" s="1"/>
  <c r="AB168" i="28" s="1"/>
  <c r="AB169" i="28" s="1"/>
  <c r="AB170" i="28" s="1"/>
  <c r="AB171" i="28" s="1"/>
  <c r="AB172" i="28" s="1"/>
  <c r="AB173" i="28" s="1"/>
  <c r="AB174" i="28" s="1"/>
  <c r="AB175" i="28" s="1"/>
  <c r="AB176" i="28" s="1"/>
  <c r="AB177" i="28" s="1"/>
  <c r="AB178" i="28" s="1"/>
  <c r="AB179" i="28" s="1"/>
  <c r="AB180" i="28" s="1"/>
  <c r="AB181" i="28" s="1"/>
  <c r="AB182" i="28" s="1"/>
  <c r="AB183" i="28" s="1"/>
  <c r="AB184" i="28" s="1"/>
  <c r="AB185" i="28" s="1"/>
  <c r="AB186" i="28" s="1"/>
  <c r="AB187" i="28" s="1"/>
  <c r="AB188" i="28" s="1"/>
  <c r="AB189" i="28" s="1"/>
  <c r="AB190" i="28" s="1"/>
  <c r="AB191" i="28" s="1"/>
  <c r="AB192" i="28" s="1"/>
  <c r="AB193" i="28" s="1"/>
  <c r="AB194" i="28" s="1"/>
  <c r="AB195" i="28" s="1"/>
  <c r="AB196" i="28" s="1"/>
  <c r="AB197" i="28" s="1"/>
  <c r="AB198" i="28" s="1"/>
  <c r="AB199" i="28" s="1"/>
  <c r="AB200" i="28" s="1"/>
  <c r="AB201" i="28" s="1"/>
  <c r="AB202" i="28" s="1"/>
  <c r="AB203" i="28" s="1"/>
  <c r="AB204" i="28" s="1"/>
  <c r="AB205" i="28" s="1"/>
  <c r="AB206" i="28" s="1"/>
  <c r="AB207" i="28" s="1"/>
  <c r="AB208" i="28" s="1"/>
  <c r="AB209" i="28" s="1"/>
  <c r="AB210" i="28" s="1"/>
  <c r="AB211" i="28" s="1"/>
  <c r="AB212" i="28" s="1"/>
  <c r="AB213" i="28" s="1"/>
  <c r="AB214" i="28" s="1"/>
  <c r="AB215" i="28" s="1"/>
  <c r="K219" i="28" s="1"/>
  <c r="CI46" i="34"/>
  <c r="CJ45" i="34"/>
  <c r="AA44" i="34"/>
  <c r="AB43" i="34"/>
  <c r="FT46" i="34"/>
  <c r="FS47" i="34"/>
  <c r="L224" i="30"/>
  <c r="J9" i="31"/>
  <c r="EI46" i="34" l="1"/>
  <c r="EJ45" i="34"/>
  <c r="DA44" i="34"/>
  <c r="DB43" i="34"/>
  <c r="AI43" i="34"/>
  <c r="AJ42" i="34"/>
  <c r="BH42" i="34"/>
  <c r="BG43" i="34"/>
  <c r="HI50" i="34"/>
  <c r="HJ49" i="34"/>
  <c r="J221" i="31"/>
  <c r="C7" i="17"/>
  <c r="AG14"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AF169" i="31" s="1"/>
  <c r="AF170" i="31" s="1"/>
  <c r="AF171" i="31" s="1"/>
  <c r="AF172" i="31" s="1"/>
  <c r="AF173" i="31" s="1"/>
  <c r="AF174" i="31" s="1"/>
  <c r="AF175" i="31" s="1"/>
  <c r="AF176" i="31" s="1"/>
  <c r="AF177" i="31" s="1"/>
  <c r="AF178" i="31" s="1"/>
  <c r="AF179" i="31" s="1"/>
  <c r="AF180" i="31" s="1"/>
  <c r="AF181" i="31" s="1"/>
  <c r="AF182" i="31" s="1"/>
  <c r="AF183" i="31" s="1"/>
  <c r="AF184" i="31" s="1"/>
  <c r="AF185" i="31" s="1"/>
  <c r="AF186" i="31" s="1"/>
  <c r="AF187" i="31" s="1"/>
  <c r="AF188" i="31" s="1"/>
  <c r="AF189" i="31" s="1"/>
  <c r="AF190" i="31" s="1"/>
  <c r="AF191" i="31" s="1"/>
  <c r="AF192" i="31" s="1"/>
  <c r="AF193" i="31" s="1"/>
  <c r="AF194" i="31" s="1"/>
  <c r="AF195" i="31" s="1"/>
  <c r="AF196" i="31" s="1"/>
  <c r="AF197" i="31" s="1"/>
  <c r="AF198" i="31" s="1"/>
  <c r="AF199" i="31" s="1"/>
  <c r="AF200" i="31" s="1"/>
  <c r="AF201" i="31" s="1"/>
  <c r="AF202" i="31" s="1"/>
  <c r="AF203" i="31" s="1"/>
  <c r="AF204" i="31" s="1"/>
  <c r="AF205" i="31" s="1"/>
  <c r="AF206" i="31" s="1"/>
  <c r="AF207" i="31" s="1"/>
  <c r="AF208" i="31" s="1"/>
  <c r="AF209" i="31" s="1"/>
  <c r="AF210" i="31" s="1"/>
  <c r="AF211" i="31" s="1"/>
  <c r="AF212" i="31" s="1"/>
  <c r="AF213" i="31" s="1"/>
  <c r="AF214" i="31" s="1"/>
  <c r="AF215" i="31" s="1"/>
  <c r="K221" i="31" s="1"/>
  <c r="GF42" i="34"/>
  <c r="GE43" i="34"/>
  <c r="ER44" i="34"/>
  <c r="EQ45" i="34"/>
  <c r="BB47" i="34"/>
  <c r="BA48" i="34"/>
  <c r="HE50" i="34"/>
  <c r="HF49" i="34"/>
  <c r="AN54" i="34"/>
  <c r="AM55" i="34"/>
  <c r="J7" i="32"/>
  <c r="L222" i="31"/>
  <c r="EG43" i="34"/>
  <c r="EH42" i="34"/>
  <c r="AW53" i="34"/>
  <c r="AX52" i="34"/>
  <c r="GG41" i="34"/>
  <c r="GH40" i="34"/>
  <c r="DS43" i="34"/>
  <c r="DT42" i="34"/>
  <c r="L223" i="31"/>
  <c r="J8" i="32"/>
  <c r="DL42" i="34"/>
  <c r="DK43" i="34"/>
  <c r="AD40" i="34"/>
  <c r="AC41" i="34"/>
  <c r="EU44" i="34"/>
  <c r="EV43" i="34"/>
  <c r="GL43" i="34"/>
  <c r="GK44" i="34"/>
  <c r="HC60" i="34"/>
  <c r="HD59" i="34"/>
  <c r="BF39" i="34"/>
  <c r="BE40" i="34"/>
  <c r="GI53" i="34"/>
  <c r="GJ52" i="34"/>
  <c r="DD42" i="34"/>
  <c r="DC43" i="34"/>
  <c r="GB41" i="34"/>
  <c r="GA42" i="34"/>
  <c r="FB43" i="34"/>
  <c r="FA44" i="34"/>
  <c r="FM52" i="34"/>
  <c r="FN51" i="34"/>
  <c r="CY41" i="34"/>
  <c r="CZ40" i="34"/>
  <c r="FS48" i="34"/>
  <c r="FT47" i="34"/>
  <c r="EA43" i="34"/>
  <c r="EB42" i="34"/>
  <c r="GY60" i="34"/>
  <c r="GZ59" i="34"/>
  <c r="FZ42" i="34"/>
  <c r="FY43" i="34"/>
  <c r="ED43" i="34"/>
  <c r="EC44" i="34"/>
  <c r="FI45" i="34"/>
  <c r="FJ44" i="34"/>
  <c r="CO43" i="34"/>
  <c r="CP42" i="34"/>
  <c r="DZ42" i="34"/>
  <c r="DY43" i="34"/>
  <c r="BZ40" i="34"/>
  <c r="BY41" i="34"/>
  <c r="BI49" i="34"/>
  <c r="BJ48" i="34"/>
  <c r="AF53" i="34"/>
  <c r="AE54" i="34"/>
  <c r="EE56" i="34"/>
  <c r="EF55" i="34"/>
  <c r="BV43" i="34"/>
  <c r="BU44" i="34"/>
  <c r="GO43" i="34"/>
  <c r="GP42" i="34"/>
  <c r="FU43" i="34"/>
  <c r="FV42" i="34"/>
  <c r="AV41" i="34"/>
  <c r="AU42" i="34"/>
  <c r="J4" i="29"/>
  <c r="L219" i="28"/>
  <c r="BS44" i="34"/>
  <c r="BT43" i="34"/>
  <c r="BX42" i="34"/>
  <c r="BW43" i="34"/>
  <c r="FP44" i="34"/>
  <c r="FO45" i="34"/>
  <c r="GV42" i="34"/>
  <c r="GU43" i="34"/>
  <c r="FX44" i="34"/>
  <c r="FW45" i="34"/>
  <c r="DX44" i="34"/>
  <c r="DW45" i="34"/>
  <c r="CN46" i="34"/>
  <c r="CM47" i="34"/>
  <c r="BL40" i="34"/>
  <c r="BK41" i="34"/>
  <c r="DF42" i="34"/>
  <c r="DE43" i="34"/>
  <c r="BQ43" i="34"/>
  <c r="BR42" i="34"/>
  <c r="FF40" i="34"/>
  <c r="FE41" i="34"/>
  <c r="FQ43" i="34"/>
  <c r="FR42" i="34"/>
  <c r="DU45" i="34"/>
  <c r="DV44" i="34"/>
  <c r="CC44" i="34"/>
  <c r="CD43" i="34"/>
  <c r="Y43" i="34"/>
  <c r="Z42" i="34"/>
  <c r="GS56" i="34"/>
  <c r="GT55" i="34"/>
  <c r="CK43" i="34"/>
  <c r="CL42" i="34"/>
  <c r="CX44" i="34"/>
  <c r="CW45" i="34"/>
  <c r="EK44" i="34"/>
  <c r="EL43" i="34"/>
  <c r="W40" i="34"/>
  <c r="X39" i="34"/>
  <c r="AQ41" i="34"/>
  <c r="AR40" i="34"/>
  <c r="AZ45" i="34"/>
  <c r="AY46" i="34"/>
  <c r="AB44" i="34"/>
  <c r="AA45" i="34"/>
  <c r="EP53" i="34"/>
  <c r="EO54" i="34"/>
  <c r="CE53" i="34"/>
  <c r="CF52" i="34"/>
  <c r="BO40" i="34"/>
  <c r="BP39" i="34"/>
  <c r="GM57" i="34"/>
  <c r="GN56" i="34"/>
  <c r="C11" i="17"/>
  <c r="AO14"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AN179" i="31" s="1"/>
  <c r="AN180" i="31" s="1"/>
  <c r="AN181" i="31" s="1"/>
  <c r="AN182" i="31" s="1"/>
  <c r="AN183" i="31" s="1"/>
  <c r="AN184" i="31" s="1"/>
  <c r="AN185" i="31" s="1"/>
  <c r="AN186" i="31" s="1"/>
  <c r="AN187" i="31" s="1"/>
  <c r="AN188" i="31" s="1"/>
  <c r="AN189" i="31" s="1"/>
  <c r="AN190" i="31" s="1"/>
  <c r="AN191" i="31" s="1"/>
  <c r="AN192" i="31" s="1"/>
  <c r="AN193" i="31" s="1"/>
  <c r="AN194" i="31" s="1"/>
  <c r="AN195" i="31" s="1"/>
  <c r="AN196" i="31" s="1"/>
  <c r="AN197" i="31" s="1"/>
  <c r="AN198" i="31" s="1"/>
  <c r="AN199" i="31" s="1"/>
  <c r="AN200" i="31" s="1"/>
  <c r="AN201" i="31" s="1"/>
  <c r="AN202" i="31" s="1"/>
  <c r="AN203" i="31" s="1"/>
  <c r="AN204" i="31" s="1"/>
  <c r="AN205" i="31" s="1"/>
  <c r="AN206" i="31" s="1"/>
  <c r="AN207" i="31" s="1"/>
  <c r="AN208" i="31" s="1"/>
  <c r="AN209" i="31" s="1"/>
  <c r="AN210" i="31" s="1"/>
  <c r="AN211" i="31" s="1"/>
  <c r="AN212" i="31" s="1"/>
  <c r="AN213" i="31" s="1"/>
  <c r="AN214" i="31" s="1"/>
  <c r="AN215" i="31" s="1"/>
  <c r="K225" i="31" s="1"/>
  <c r="J225" i="31"/>
  <c r="HH48" i="34"/>
  <c r="HG49" i="34"/>
  <c r="DR42" i="34"/>
  <c r="DQ43" i="34"/>
  <c r="CT42" i="34"/>
  <c r="CS43" i="34"/>
  <c r="CQ41" i="34"/>
  <c r="CR40" i="34"/>
  <c r="ET44" i="34"/>
  <c r="ES45" i="34"/>
  <c r="DH40" i="34"/>
  <c r="DG41" i="34"/>
  <c r="J224" i="31"/>
  <c r="C10" i="17"/>
  <c r="AM14" i="31" s="1"/>
  <c r="AL16" i="31" s="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AL169" i="31" s="1"/>
  <c r="AL170" i="31" s="1"/>
  <c r="AL171" i="31" s="1"/>
  <c r="AL172" i="31" s="1"/>
  <c r="AL173" i="31" s="1"/>
  <c r="AL174" i="31" s="1"/>
  <c r="AL175" i="31" s="1"/>
  <c r="AL176" i="31" s="1"/>
  <c r="AL177" i="31" s="1"/>
  <c r="AL178" i="31" s="1"/>
  <c r="AL179" i="31" s="1"/>
  <c r="AL180" i="31" s="1"/>
  <c r="AL181" i="31" s="1"/>
  <c r="AL182" i="31" s="1"/>
  <c r="AL183" i="31" s="1"/>
  <c r="AL184" i="31" s="1"/>
  <c r="AL185" i="31" s="1"/>
  <c r="AL186" i="31" s="1"/>
  <c r="AL187" i="31" s="1"/>
  <c r="AL188" i="31" s="1"/>
  <c r="AL189" i="31" s="1"/>
  <c r="AL190" i="31" s="1"/>
  <c r="AL191" i="31" s="1"/>
  <c r="AL192" i="31" s="1"/>
  <c r="AL193" i="31" s="1"/>
  <c r="AL194" i="31" s="1"/>
  <c r="AL195" i="31" s="1"/>
  <c r="AL196" i="31" s="1"/>
  <c r="AL197" i="31" s="1"/>
  <c r="AL198" i="31" s="1"/>
  <c r="AL199" i="31" s="1"/>
  <c r="AL200" i="31" s="1"/>
  <c r="AL201" i="31" s="1"/>
  <c r="AL202" i="31" s="1"/>
  <c r="AL203" i="31" s="1"/>
  <c r="AL204" i="31" s="1"/>
  <c r="AL205" i="31" s="1"/>
  <c r="AL206" i="31" s="1"/>
  <c r="AL207" i="31" s="1"/>
  <c r="AL208" i="31" s="1"/>
  <c r="AL209" i="31" s="1"/>
  <c r="AL210" i="31" s="1"/>
  <c r="AL211" i="31" s="1"/>
  <c r="AL212" i="31" s="1"/>
  <c r="AL213" i="31" s="1"/>
  <c r="AL214" i="31" s="1"/>
  <c r="AL215" i="31" s="1"/>
  <c r="K224" i="31" s="1"/>
  <c r="EZ44" i="34"/>
  <c r="EY45" i="34"/>
  <c r="DN42" i="34"/>
  <c r="DM43" i="34"/>
  <c r="FH40" i="34"/>
  <c r="FG41" i="34"/>
  <c r="FC43" i="34"/>
  <c r="FD42" i="34"/>
  <c r="AH39" i="34"/>
  <c r="AG40" i="34"/>
  <c r="CU42" i="34"/>
  <c r="CV41" i="34"/>
  <c r="EW40" i="34"/>
  <c r="EX39" i="34"/>
  <c r="FL42" i="34"/>
  <c r="FK43" i="34"/>
  <c r="CH44" i="34"/>
  <c r="CG45" i="34"/>
  <c r="C6" i="14"/>
  <c r="J220" i="28"/>
  <c r="AL47" i="34"/>
  <c r="AK48" i="34"/>
  <c r="BM50" i="34"/>
  <c r="BN49" i="34"/>
  <c r="CJ46" i="34"/>
  <c r="CI47" i="34"/>
  <c r="CA53" i="34"/>
  <c r="CB52" i="34"/>
  <c r="GX41" i="34"/>
  <c r="GW42" i="34"/>
  <c r="AP53" i="34"/>
  <c r="AO54" i="34"/>
  <c r="DP41" i="34"/>
  <c r="DO42" i="34"/>
  <c r="GR52" i="34"/>
  <c r="GQ53" i="34"/>
  <c r="HA47" i="34"/>
  <c r="HB46" i="34"/>
  <c r="EM44" i="34"/>
  <c r="EN43" i="34"/>
  <c r="DJ42" i="34"/>
  <c r="DI43" i="34"/>
  <c r="GD42" i="34"/>
  <c r="GC43" i="34"/>
  <c r="AS49" i="34"/>
  <c r="AT48" i="34"/>
  <c r="L221" i="31" l="1"/>
  <c r="J6" i="32"/>
  <c r="CG46" i="34"/>
  <c r="CH45" i="34"/>
  <c r="BX43" i="34"/>
  <c r="BW44" i="34"/>
  <c r="CR41" i="34"/>
  <c r="CQ42" i="34"/>
  <c r="BP40" i="34"/>
  <c r="BO41" i="34"/>
  <c r="X40" i="34"/>
  <c r="W41" i="34"/>
  <c r="CD44" i="34"/>
  <c r="CC45" i="34"/>
  <c r="CP43" i="34"/>
  <c r="CO44" i="34"/>
  <c r="FS49" i="34"/>
  <c r="FT48" i="34"/>
  <c r="GJ53" i="34"/>
  <c r="GI54" i="34"/>
  <c r="J222" i="32"/>
  <c r="C8" i="18"/>
  <c r="AI14" i="32" s="1"/>
  <c r="AH16" i="32" s="1"/>
  <c r="AH17" i="32" s="1"/>
  <c r="AH18" i="32" s="1"/>
  <c r="AH19" i="32" s="1"/>
  <c r="AH20" i="32" s="1"/>
  <c r="AH21" i="32" s="1"/>
  <c r="AH22" i="32" s="1"/>
  <c r="AH23" i="32" s="1"/>
  <c r="AH24"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H43" i="32" s="1"/>
  <c r="AH44" i="32" s="1"/>
  <c r="AH45" i="32" s="1"/>
  <c r="AH46" i="32" s="1"/>
  <c r="AH47" i="32" s="1"/>
  <c r="AH48" i="32" s="1"/>
  <c r="AH49" i="32" s="1"/>
  <c r="AH50" i="32" s="1"/>
  <c r="AH51" i="32" s="1"/>
  <c r="AH52" i="32" s="1"/>
  <c r="AH53" i="32" s="1"/>
  <c r="AH54" i="32" s="1"/>
  <c r="AH55" i="32" s="1"/>
  <c r="AH56" i="32" s="1"/>
  <c r="AH57" i="32" s="1"/>
  <c r="AH58" i="32" s="1"/>
  <c r="AH59" i="32" s="1"/>
  <c r="AH60" i="32" s="1"/>
  <c r="AH61" i="32" s="1"/>
  <c r="AH62" i="32" s="1"/>
  <c r="AH63" i="32" s="1"/>
  <c r="AH64" i="32" s="1"/>
  <c r="AH65" i="32" s="1"/>
  <c r="AH66" i="32" s="1"/>
  <c r="AH67" i="32" s="1"/>
  <c r="AH68" i="32" s="1"/>
  <c r="AH69" i="32" s="1"/>
  <c r="AH70" i="32" s="1"/>
  <c r="AH71" i="32" s="1"/>
  <c r="AH72" i="32" s="1"/>
  <c r="AH73" i="32" s="1"/>
  <c r="AH74" i="32" s="1"/>
  <c r="AH75" i="32" s="1"/>
  <c r="AH76" i="32" s="1"/>
  <c r="AH77" i="32" s="1"/>
  <c r="AH78" i="32" s="1"/>
  <c r="AH79" i="32" s="1"/>
  <c r="AH80" i="32" s="1"/>
  <c r="AH81" i="32" s="1"/>
  <c r="AH82" i="32" s="1"/>
  <c r="AH83" i="32" s="1"/>
  <c r="AH84" i="32" s="1"/>
  <c r="AH85" i="32" s="1"/>
  <c r="AH86" i="32" s="1"/>
  <c r="AH87" i="32" s="1"/>
  <c r="AH88" i="32" s="1"/>
  <c r="AH89" i="32" s="1"/>
  <c r="AH90" i="32" s="1"/>
  <c r="AH91" i="32" s="1"/>
  <c r="AH92" i="32" s="1"/>
  <c r="AH93" i="32" s="1"/>
  <c r="AH94" i="32" s="1"/>
  <c r="AH95" i="32" s="1"/>
  <c r="AH96" i="32" s="1"/>
  <c r="AH97" i="32" s="1"/>
  <c r="AH98" i="32" s="1"/>
  <c r="AH99" i="32" s="1"/>
  <c r="AH100" i="32" s="1"/>
  <c r="AH101" i="32" s="1"/>
  <c r="AH102" i="32" s="1"/>
  <c r="AH103" i="32" s="1"/>
  <c r="AH104" i="32" s="1"/>
  <c r="AH105" i="32" s="1"/>
  <c r="AH106" i="32" s="1"/>
  <c r="AH107" i="32" s="1"/>
  <c r="AH108" i="32" s="1"/>
  <c r="AH109" i="32" s="1"/>
  <c r="AH110" i="32" s="1"/>
  <c r="AH111" i="32" s="1"/>
  <c r="AH112" i="32" s="1"/>
  <c r="AH113" i="32" s="1"/>
  <c r="AH114" i="32" s="1"/>
  <c r="AH115" i="32" s="1"/>
  <c r="AH116" i="32" s="1"/>
  <c r="AH117" i="32" s="1"/>
  <c r="AH118" i="32" s="1"/>
  <c r="AH119" i="32" s="1"/>
  <c r="AH120" i="32" s="1"/>
  <c r="AH121" i="32" s="1"/>
  <c r="AH122" i="32" s="1"/>
  <c r="AH123" i="32" s="1"/>
  <c r="AH124" i="32" s="1"/>
  <c r="AH125" i="32" s="1"/>
  <c r="AH126" i="32" s="1"/>
  <c r="AH127" i="32" s="1"/>
  <c r="AH128" i="32" s="1"/>
  <c r="AH129" i="32" s="1"/>
  <c r="AH130" i="32" s="1"/>
  <c r="AH131" i="32" s="1"/>
  <c r="AH132" i="32" s="1"/>
  <c r="AH133" i="32" s="1"/>
  <c r="AH134" i="32" s="1"/>
  <c r="AH135" i="32" s="1"/>
  <c r="AH136" i="32" s="1"/>
  <c r="AH137" i="32" s="1"/>
  <c r="AH138" i="32" s="1"/>
  <c r="AH139" i="32" s="1"/>
  <c r="AH140" i="32" s="1"/>
  <c r="AH141" i="32" s="1"/>
  <c r="AH142" i="32" s="1"/>
  <c r="AH143" i="32" s="1"/>
  <c r="AH144" i="32" s="1"/>
  <c r="AH145" i="32" s="1"/>
  <c r="AH146" i="32" s="1"/>
  <c r="AH147" i="32" s="1"/>
  <c r="AH148" i="32" s="1"/>
  <c r="AH149" i="32" s="1"/>
  <c r="AH150" i="32" s="1"/>
  <c r="AH151" i="32" s="1"/>
  <c r="AH152" i="32" s="1"/>
  <c r="AH153" i="32" s="1"/>
  <c r="AH154" i="32" s="1"/>
  <c r="AH155" i="32" s="1"/>
  <c r="AH156" i="32" s="1"/>
  <c r="AH157" i="32" s="1"/>
  <c r="AH158" i="32" s="1"/>
  <c r="AH159" i="32" s="1"/>
  <c r="AH160" i="32" s="1"/>
  <c r="AH161" i="32" s="1"/>
  <c r="AH162" i="32" s="1"/>
  <c r="AH163" i="32" s="1"/>
  <c r="AH164" i="32" s="1"/>
  <c r="AH165" i="32" s="1"/>
  <c r="AH166" i="32" s="1"/>
  <c r="AH167" i="32" s="1"/>
  <c r="AH168" i="32" s="1"/>
  <c r="AH169" i="32" s="1"/>
  <c r="AH170" i="32" s="1"/>
  <c r="AH171" i="32" s="1"/>
  <c r="AH172" i="32" s="1"/>
  <c r="AH173" i="32" s="1"/>
  <c r="AH174" i="32" s="1"/>
  <c r="AH175" i="32" s="1"/>
  <c r="AH176" i="32" s="1"/>
  <c r="AH177" i="32" s="1"/>
  <c r="AH178" i="32" s="1"/>
  <c r="AH179" i="32" s="1"/>
  <c r="AH180" i="32" s="1"/>
  <c r="AH181" i="32" s="1"/>
  <c r="AH182" i="32" s="1"/>
  <c r="AH183" i="32" s="1"/>
  <c r="AH184" i="32" s="1"/>
  <c r="AH185" i="32" s="1"/>
  <c r="AH186" i="32" s="1"/>
  <c r="AH187" i="32" s="1"/>
  <c r="AH188" i="32" s="1"/>
  <c r="AH189" i="32" s="1"/>
  <c r="AH190" i="32" s="1"/>
  <c r="AH191" i="32" s="1"/>
  <c r="AH192" i="32" s="1"/>
  <c r="AH193" i="32" s="1"/>
  <c r="AH194" i="32" s="1"/>
  <c r="AH195" i="32" s="1"/>
  <c r="AH196" i="32" s="1"/>
  <c r="AH197" i="32" s="1"/>
  <c r="AH198" i="32" s="1"/>
  <c r="AH199" i="32" s="1"/>
  <c r="AH200" i="32" s="1"/>
  <c r="AH201" i="32" s="1"/>
  <c r="AH202" i="32" s="1"/>
  <c r="AH203" i="32" s="1"/>
  <c r="AH204" i="32" s="1"/>
  <c r="AH205" i="32" s="1"/>
  <c r="AH206" i="32" s="1"/>
  <c r="AH207" i="32" s="1"/>
  <c r="AH208" i="32" s="1"/>
  <c r="AH209" i="32" s="1"/>
  <c r="AH210" i="32" s="1"/>
  <c r="AH211" i="32" s="1"/>
  <c r="AH212" i="32" s="1"/>
  <c r="AH213" i="32" s="1"/>
  <c r="AH214" i="32" s="1"/>
  <c r="AH215" i="32" s="1"/>
  <c r="K222" i="32" s="1"/>
  <c r="L222" i="32" s="1"/>
  <c r="FL43" i="34"/>
  <c r="FK44" i="34"/>
  <c r="DN43" i="34"/>
  <c r="DM44" i="34"/>
  <c r="CT43" i="34"/>
  <c r="CS44" i="34"/>
  <c r="CM48" i="34"/>
  <c r="CN47" i="34"/>
  <c r="BF40" i="34"/>
  <c r="BE41" i="34"/>
  <c r="J223" i="32"/>
  <c r="C9" i="18"/>
  <c r="AK14" i="32" s="1"/>
  <c r="AJ16" i="32" s="1"/>
  <c r="AJ17" i="32" s="1"/>
  <c r="AJ18" i="32" s="1"/>
  <c r="AJ19" i="32" s="1"/>
  <c r="AJ20" i="32" s="1"/>
  <c r="AJ21" i="32" s="1"/>
  <c r="AJ22" i="32" s="1"/>
  <c r="AJ23" i="32" s="1"/>
  <c r="AJ24" i="32" s="1"/>
  <c r="AJ25" i="32" s="1"/>
  <c r="AJ26" i="32" s="1"/>
  <c r="AJ27" i="32" s="1"/>
  <c r="AJ28" i="32" s="1"/>
  <c r="AJ29" i="32" s="1"/>
  <c r="AJ30" i="32" s="1"/>
  <c r="AJ31" i="32" s="1"/>
  <c r="AJ32" i="32" s="1"/>
  <c r="AJ33" i="32" s="1"/>
  <c r="AJ34" i="32" s="1"/>
  <c r="AJ35" i="32" s="1"/>
  <c r="AJ36" i="32" s="1"/>
  <c r="AJ37" i="32" s="1"/>
  <c r="AJ38" i="32" s="1"/>
  <c r="AJ39" i="32" s="1"/>
  <c r="AJ40" i="32" s="1"/>
  <c r="AJ41" i="32" s="1"/>
  <c r="AJ42" i="32" s="1"/>
  <c r="AJ43" i="32" s="1"/>
  <c r="AJ44" i="32" s="1"/>
  <c r="AJ45" i="32" s="1"/>
  <c r="AJ46" i="32" s="1"/>
  <c r="AJ47" i="32" s="1"/>
  <c r="AJ48" i="32" s="1"/>
  <c r="AJ49" i="32" s="1"/>
  <c r="AJ50" i="32" s="1"/>
  <c r="AJ51" i="32" s="1"/>
  <c r="AJ52" i="32" s="1"/>
  <c r="AJ53" i="32" s="1"/>
  <c r="AJ54" i="32" s="1"/>
  <c r="AJ55" i="32" s="1"/>
  <c r="AJ56" i="32" s="1"/>
  <c r="AJ57" i="32" s="1"/>
  <c r="AJ58" i="32" s="1"/>
  <c r="AJ59" i="32" s="1"/>
  <c r="AJ60" i="32" s="1"/>
  <c r="AJ61" i="32" s="1"/>
  <c r="AJ62" i="32" s="1"/>
  <c r="AJ63" i="32" s="1"/>
  <c r="AJ64" i="32" s="1"/>
  <c r="AJ65" i="32" s="1"/>
  <c r="AJ66" i="32" s="1"/>
  <c r="AJ67" i="32" s="1"/>
  <c r="AJ68" i="32" s="1"/>
  <c r="AJ69" i="32" s="1"/>
  <c r="AJ70" i="32" s="1"/>
  <c r="AJ71" i="32" s="1"/>
  <c r="AJ72" i="32" s="1"/>
  <c r="AJ73" i="32" s="1"/>
  <c r="AJ74" i="32" s="1"/>
  <c r="AJ75" i="32" s="1"/>
  <c r="AJ76" i="32" s="1"/>
  <c r="AJ77" i="32" s="1"/>
  <c r="AJ78" i="32" s="1"/>
  <c r="AJ79" i="32" s="1"/>
  <c r="AJ80" i="32" s="1"/>
  <c r="AJ81" i="32" s="1"/>
  <c r="AJ82" i="32" s="1"/>
  <c r="AJ83" i="32" s="1"/>
  <c r="AJ84" i="32" s="1"/>
  <c r="AJ85" i="32" s="1"/>
  <c r="AJ86" i="32" s="1"/>
  <c r="AJ87" i="32" s="1"/>
  <c r="AJ88" i="32" s="1"/>
  <c r="AJ89" i="32" s="1"/>
  <c r="AJ90" i="32" s="1"/>
  <c r="AJ91" i="32" s="1"/>
  <c r="AJ92" i="32" s="1"/>
  <c r="AJ93" i="32" s="1"/>
  <c r="AJ94" i="32" s="1"/>
  <c r="AJ95" i="32" s="1"/>
  <c r="AJ96" i="32" s="1"/>
  <c r="AJ97" i="32" s="1"/>
  <c r="AJ98" i="32" s="1"/>
  <c r="AJ99" i="32" s="1"/>
  <c r="AJ100" i="32" s="1"/>
  <c r="AJ101" i="32" s="1"/>
  <c r="AJ102" i="32" s="1"/>
  <c r="AJ103" i="32" s="1"/>
  <c r="AJ104" i="32" s="1"/>
  <c r="AJ105" i="32" s="1"/>
  <c r="AJ106" i="32" s="1"/>
  <c r="AJ107" i="32" s="1"/>
  <c r="AJ108" i="32" s="1"/>
  <c r="AJ109" i="32" s="1"/>
  <c r="AJ110" i="32" s="1"/>
  <c r="AJ111" i="32" s="1"/>
  <c r="AJ112" i="32" s="1"/>
  <c r="AJ113" i="32" s="1"/>
  <c r="AJ114" i="32" s="1"/>
  <c r="AJ115" i="32" s="1"/>
  <c r="AJ116" i="32" s="1"/>
  <c r="AJ117" i="32" s="1"/>
  <c r="AJ118" i="32" s="1"/>
  <c r="AJ119" i="32" s="1"/>
  <c r="AJ120" i="32" s="1"/>
  <c r="AJ121" i="32" s="1"/>
  <c r="AJ122" i="32" s="1"/>
  <c r="AJ123" i="32" s="1"/>
  <c r="AJ124" i="32" s="1"/>
  <c r="AJ125" i="32" s="1"/>
  <c r="AJ126" i="32" s="1"/>
  <c r="AJ127" i="32" s="1"/>
  <c r="AJ128" i="32" s="1"/>
  <c r="AJ129" i="32" s="1"/>
  <c r="AJ130" i="32" s="1"/>
  <c r="AJ131" i="32" s="1"/>
  <c r="AJ132" i="32" s="1"/>
  <c r="AJ133" i="32" s="1"/>
  <c r="AJ134" i="32" s="1"/>
  <c r="AJ135" i="32" s="1"/>
  <c r="AJ136" i="32" s="1"/>
  <c r="AJ137" i="32" s="1"/>
  <c r="AJ138" i="32" s="1"/>
  <c r="AJ139" i="32" s="1"/>
  <c r="AJ140" i="32" s="1"/>
  <c r="AJ141" i="32" s="1"/>
  <c r="AJ142" i="32" s="1"/>
  <c r="AJ143" i="32" s="1"/>
  <c r="AJ144" i="32" s="1"/>
  <c r="AJ145" i="32" s="1"/>
  <c r="AJ146" i="32" s="1"/>
  <c r="AJ147" i="32" s="1"/>
  <c r="AJ148" i="32" s="1"/>
  <c r="AJ149" i="32" s="1"/>
  <c r="AJ150" i="32" s="1"/>
  <c r="AJ151" i="32" s="1"/>
  <c r="AJ152" i="32" s="1"/>
  <c r="AJ153" i="32" s="1"/>
  <c r="AJ154" i="32" s="1"/>
  <c r="AJ155" i="32" s="1"/>
  <c r="AJ156" i="32" s="1"/>
  <c r="AJ157" i="32" s="1"/>
  <c r="AJ158" i="32" s="1"/>
  <c r="AJ159" i="32" s="1"/>
  <c r="AJ160" i="32" s="1"/>
  <c r="AJ161" i="32" s="1"/>
  <c r="AJ162" i="32" s="1"/>
  <c r="AJ163" i="32" s="1"/>
  <c r="AJ164" i="32" s="1"/>
  <c r="AJ165" i="32" s="1"/>
  <c r="AJ166" i="32" s="1"/>
  <c r="AJ167" i="32" s="1"/>
  <c r="AJ168" i="32" s="1"/>
  <c r="AJ169" i="32" s="1"/>
  <c r="AJ170" i="32" s="1"/>
  <c r="AJ171" i="32" s="1"/>
  <c r="AJ172" i="32" s="1"/>
  <c r="AJ173" i="32" s="1"/>
  <c r="AJ174" i="32" s="1"/>
  <c r="AJ175" i="32" s="1"/>
  <c r="AJ176" i="32" s="1"/>
  <c r="AJ177" i="32" s="1"/>
  <c r="AJ178" i="32" s="1"/>
  <c r="AJ179" i="32" s="1"/>
  <c r="AJ180" i="32" s="1"/>
  <c r="AJ181" i="32" s="1"/>
  <c r="AJ182" i="32" s="1"/>
  <c r="AJ183" i="32" s="1"/>
  <c r="AJ184" i="32" s="1"/>
  <c r="AJ185" i="32" s="1"/>
  <c r="AJ186" i="32" s="1"/>
  <c r="AJ187" i="32" s="1"/>
  <c r="AJ188" i="32" s="1"/>
  <c r="AJ189" i="32" s="1"/>
  <c r="AJ190" i="32" s="1"/>
  <c r="AJ191" i="32" s="1"/>
  <c r="AJ192" i="32" s="1"/>
  <c r="AJ193" i="32" s="1"/>
  <c r="AJ194" i="32" s="1"/>
  <c r="AJ195" i="32" s="1"/>
  <c r="AJ196" i="32" s="1"/>
  <c r="AJ197" i="32" s="1"/>
  <c r="AJ198" i="32" s="1"/>
  <c r="AJ199" i="32" s="1"/>
  <c r="AJ200" i="32" s="1"/>
  <c r="AJ201" i="32" s="1"/>
  <c r="AJ202" i="32" s="1"/>
  <c r="AJ203" i="32" s="1"/>
  <c r="AJ204" i="32" s="1"/>
  <c r="AJ205" i="32" s="1"/>
  <c r="AJ206" i="32" s="1"/>
  <c r="AJ207" i="32" s="1"/>
  <c r="AJ208" i="32" s="1"/>
  <c r="AJ209" i="32" s="1"/>
  <c r="AJ210" i="32" s="1"/>
  <c r="AJ211" i="32" s="1"/>
  <c r="AJ212" i="32" s="1"/>
  <c r="AJ213" i="32" s="1"/>
  <c r="AJ214" i="32" s="1"/>
  <c r="AJ215" i="32" s="1"/>
  <c r="K223" i="32" s="1"/>
  <c r="L223" i="32" s="1"/>
  <c r="AM56" i="34"/>
  <c r="AN55" i="34"/>
  <c r="EE57" i="34"/>
  <c r="EF56" i="34"/>
  <c r="FI46" i="34"/>
  <c r="FJ45" i="34"/>
  <c r="CZ41" i="34"/>
  <c r="CY42" i="34"/>
  <c r="HJ50" i="34"/>
  <c r="HI51" i="34"/>
  <c r="BU45" i="34"/>
  <c r="BV44" i="34"/>
  <c r="DL43" i="34"/>
  <c r="DK44" i="34"/>
  <c r="EN44" i="34"/>
  <c r="EM45" i="34"/>
  <c r="CB53" i="34"/>
  <c r="CA54" i="34"/>
  <c r="CF53" i="34"/>
  <c r="CE54" i="34"/>
  <c r="EL44" i="34"/>
  <c r="EK45" i="34"/>
  <c r="DU46" i="34"/>
  <c r="DV45" i="34"/>
  <c r="BT44" i="34"/>
  <c r="BS45" i="34"/>
  <c r="CI48" i="34"/>
  <c r="CJ47" i="34"/>
  <c r="EY46" i="34"/>
  <c r="EZ45" i="34"/>
  <c r="DQ44" i="34"/>
  <c r="DR43" i="34"/>
  <c r="EP54" i="34"/>
  <c r="EO55" i="34"/>
  <c r="CW46" i="34"/>
  <c r="CX45" i="34"/>
  <c r="DW46" i="34"/>
  <c r="DX45" i="34"/>
  <c r="AF54" i="34"/>
  <c r="AE55" i="34"/>
  <c r="ED44" i="34"/>
  <c r="EC45" i="34"/>
  <c r="BH43" i="34"/>
  <c r="BG44" i="34"/>
  <c r="GX42" i="34"/>
  <c r="GW43" i="34"/>
  <c r="HA48" i="34"/>
  <c r="HB47" i="34"/>
  <c r="EX40" i="34"/>
  <c r="EW41" i="34"/>
  <c r="FR43" i="34"/>
  <c r="FQ44" i="34"/>
  <c r="C5" i="15"/>
  <c r="J219" i="29"/>
  <c r="FM53" i="34"/>
  <c r="FN52" i="34"/>
  <c r="HD60" i="34"/>
  <c r="HC61" i="34"/>
  <c r="HD61" i="34" s="1"/>
  <c r="DT43" i="34"/>
  <c r="DS44" i="34"/>
  <c r="HE51" i="34"/>
  <c r="HF50" i="34"/>
  <c r="L224" i="31"/>
  <c r="J9" i="32"/>
  <c r="HG50" i="34"/>
  <c r="HH49" i="34"/>
  <c r="AA46" i="34"/>
  <c r="AB45" i="34"/>
  <c r="FF41" i="34"/>
  <c r="FE42" i="34"/>
  <c r="FW46" i="34"/>
  <c r="FX45" i="34"/>
  <c r="AV42" i="34"/>
  <c r="AU43" i="34"/>
  <c r="FZ43" i="34"/>
  <c r="FY44" i="34"/>
  <c r="FB44" i="34"/>
  <c r="FA45" i="34"/>
  <c r="GL44" i="34"/>
  <c r="GK45" i="34"/>
  <c r="BA49" i="34"/>
  <c r="BB48" i="34"/>
  <c r="DI44" i="34"/>
  <c r="DJ43" i="34"/>
  <c r="BL41" i="34"/>
  <c r="BK42" i="34"/>
  <c r="BN50" i="34"/>
  <c r="BM51" i="34"/>
  <c r="CV42" i="34"/>
  <c r="CU43" i="34"/>
  <c r="CL43" i="34"/>
  <c r="CK44" i="34"/>
  <c r="BJ49" i="34"/>
  <c r="BI50" i="34"/>
  <c r="GH41" i="34"/>
  <c r="GG42" i="34"/>
  <c r="AJ43" i="34"/>
  <c r="AI44" i="34"/>
  <c r="GR53" i="34"/>
  <c r="GQ54" i="34"/>
  <c r="DO43" i="34"/>
  <c r="DP42" i="34"/>
  <c r="AK49" i="34"/>
  <c r="AL48" i="34"/>
  <c r="AG41" i="34"/>
  <c r="AH40" i="34"/>
  <c r="DH41" i="34"/>
  <c r="DG42" i="34"/>
  <c r="AZ46" i="34"/>
  <c r="AY47" i="34"/>
  <c r="GU44" i="34"/>
  <c r="GV43" i="34"/>
  <c r="BZ41" i="34"/>
  <c r="BY42" i="34"/>
  <c r="GA43" i="34"/>
  <c r="GB42" i="34"/>
  <c r="EQ46" i="34"/>
  <c r="ER45" i="34"/>
  <c r="J10" i="32"/>
  <c r="L225" i="31"/>
  <c r="GS57" i="34"/>
  <c r="GT56" i="34"/>
  <c r="BR43" i="34"/>
  <c r="BQ44" i="34"/>
  <c r="FV43" i="34"/>
  <c r="FU44" i="34"/>
  <c r="GY61" i="34"/>
  <c r="GZ61" i="34" s="1"/>
  <c r="GZ60" i="34"/>
  <c r="EV44" i="34"/>
  <c r="EU45" i="34"/>
  <c r="AW54" i="34"/>
  <c r="AX53" i="34"/>
  <c r="DB44" i="34"/>
  <c r="DA45" i="34"/>
  <c r="AS50" i="34"/>
  <c r="AT49" i="34"/>
  <c r="GD43" i="34"/>
  <c r="GC44" i="34"/>
  <c r="AP54" i="34"/>
  <c r="AO55" i="34"/>
  <c r="ES46" i="34"/>
  <c r="ET45" i="34"/>
  <c r="DF43" i="34"/>
  <c r="DE44" i="34"/>
  <c r="FO46" i="34"/>
  <c r="FP45" i="34"/>
  <c r="DZ43" i="34"/>
  <c r="DY44" i="34"/>
  <c r="DD43" i="34"/>
  <c r="DC44" i="34"/>
  <c r="AD41" i="34"/>
  <c r="AC42" i="34"/>
  <c r="GF43" i="34"/>
  <c r="GE44" i="34"/>
  <c r="FG42" i="34"/>
  <c r="FH41" i="34"/>
  <c r="AE14" i="28"/>
  <c r="AD16" i="28" s="1"/>
  <c r="AD17" i="28" s="1"/>
  <c r="AD18" i="28" s="1"/>
  <c r="AD19" i="28" s="1"/>
  <c r="AD20" i="28" s="1"/>
  <c r="AD21" i="28" s="1"/>
  <c r="AD22" i="28" s="1"/>
  <c r="AD23" i="28" s="1"/>
  <c r="AD24" i="28" s="1"/>
  <c r="AD25" i="28" s="1"/>
  <c r="AD26" i="28" s="1"/>
  <c r="AD27" i="28" s="1"/>
  <c r="AD28" i="28" s="1"/>
  <c r="AD29" i="28" s="1"/>
  <c r="AD30" i="28" s="1"/>
  <c r="AD31" i="28" s="1"/>
  <c r="AD32" i="28" s="1"/>
  <c r="AD33" i="28" s="1"/>
  <c r="AD34" i="28" s="1"/>
  <c r="AD35" i="28" s="1"/>
  <c r="AD36" i="28" s="1"/>
  <c r="AD37" i="28" s="1"/>
  <c r="AD38" i="28" s="1"/>
  <c r="AD39" i="28" s="1"/>
  <c r="AD40" i="28" s="1"/>
  <c r="AD41" i="28" s="1"/>
  <c r="AD42" i="28" s="1"/>
  <c r="AD43" i="28" s="1"/>
  <c r="AD44" i="28" s="1"/>
  <c r="AD45" i="28" s="1"/>
  <c r="AD46" i="28" s="1"/>
  <c r="AD47" i="28" s="1"/>
  <c r="AD48" i="28" s="1"/>
  <c r="AD49" i="28" s="1"/>
  <c r="AD50" i="28" s="1"/>
  <c r="AD51" i="28" s="1"/>
  <c r="AD52" i="28" s="1"/>
  <c r="AD53" i="28" s="1"/>
  <c r="AD54" i="28" s="1"/>
  <c r="AD55" i="28" s="1"/>
  <c r="AD56" i="28" s="1"/>
  <c r="AD57" i="28" s="1"/>
  <c r="AD58" i="28" s="1"/>
  <c r="AD59" i="28" s="1"/>
  <c r="AD60" i="28" s="1"/>
  <c r="AD61" i="28" s="1"/>
  <c r="AD62" i="28" s="1"/>
  <c r="AD63" i="28" s="1"/>
  <c r="AD64" i="28" s="1"/>
  <c r="AD65" i="28" s="1"/>
  <c r="AD66" i="28" s="1"/>
  <c r="AD67" i="28" s="1"/>
  <c r="AD68" i="28" s="1"/>
  <c r="AD69" i="28" s="1"/>
  <c r="AD70" i="28" s="1"/>
  <c r="AD71" i="28" s="1"/>
  <c r="AD72" i="28" s="1"/>
  <c r="AD73" i="28" s="1"/>
  <c r="AD74" i="28" s="1"/>
  <c r="AD75" i="28" s="1"/>
  <c r="AD76" i="28" s="1"/>
  <c r="AD77" i="28" s="1"/>
  <c r="AD78" i="28" s="1"/>
  <c r="AD79" i="28" s="1"/>
  <c r="AD80" i="28" s="1"/>
  <c r="AD81" i="28" s="1"/>
  <c r="AD82" i="28" s="1"/>
  <c r="AD83" i="28" s="1"/>
  <c r="AD84" i="28" s="1"/>
  <c r="AD85" i="28" s="1"/>
  <c r="AD86" i="28" s="1"/>
  <c r="AD87" i="28" s="1"/>
  <c r="AD88" i="28" s="1"/>
  <c r="AD89" i="28" s="1"/>
  <c r="AD90" i="28" s="1"/>
  <c r="AD91" i="28" s="1"/>
  <c r="AD92" i="28" s="1"/>
  <c r="AD93" i="28" s="1"/>
  <c r="AD94" i="28" s="1"/>
  <c r="AD95" i="28" s="1"/>
  <c r="AD96" i="28" s="1"/>
  <c r="AD97" i="28" s="1"/>
  <c r="AD98" i="28" s="1"/>
  <c r="AD99" i="28" s="1"/>
  <c r="AD100" i="28" s="1"/>
  <c r="AD101" i="28" s="1"/>
  <c r="AD102" i="28" s="1"/>
  <c r="AD103" i="28" s="1"/>
  <c r="AD104" i="28" s="1"/>
  <c r="AD105" i="28" s="1"/>
  <c r="AD106" i="28" s="1"/>
  <c r="AD107" i="28" s="1"/>
  <c r="AD108" i="28" s="1"/>
  <c r="AD109" i="28" s="1"/>
  <c r="AD110" i="28" s="1"/>
  <c r="AD111" i="28" s="1"/>
  <c r="AD112" i="28" s="1"/>
  <c r="AD113" i="28" s="1"/>
  <c r="AD114" i="28" s="1"/>
  <c r="AD115" i="28" s="1"/>
  <c r="AD116" i="28" s="1"/>
  <c r="AD117" i="28" s="1"/>
  <c r="AD118" i="28" s="1"/>
  <c r="AD119" i="28" s="1"/>
  <c r="AD120" i="28" s="1"/>
  <c r="AD121" i="28" s="1"/>
  <c r="AD122" i="28" s="1"/>
  <c r="AD123" i="28" s="1"/>
  <c r="AD124" i="28" s="1"/>
  <c r="AD125" i="28" s="1"/>
  <c r="AD126" i="28" s="1"/>
  <c r="AD127" i="28" s="1"/>
  <c r="AD128" i="28" s="1"/>
  <c r="AD129" i="28" s="1"/>
  <c r="AD130" i="28" s="1"/>
  <c r="AD131" i="28" s="1"/>
  <c r="AD132" i="28" s="1"/>
  <c r="AD133" i="28" s="1"/>
  <c r="AD134" i="28" s="1"/>
  <c r="AD135" i="28" s="1"/>
  <c r="AD136" i="28" s="1"/>
  <c r="AD137" i="28" s="1"/>
  <c r="AD138" i="28" s="1"/>
  <c r="AD139" i="28" s="1"/>
  <c r="AD140" i="28" s="1"/>
  <c r="AD141" i="28" s="1"/>
  <c r="AD142" i="28" s="1"/>
  <c r="AD143" i="28" s="1"/>
  <c r="AD144" i="28" s="1"/>
  <c r="AD145" i="28" s="1"/>
  <c r="AD146" i="28" s="1"/>
  <c r="AD147" i="28" s="1"/>
  <c r="AD148" i="28" s="1"/>
  <c r="AD149" i="28" s="1"/>
  <c r="AD150" i="28" s="1"/>
  <c r="AD151" i="28" s="1"/>
  <c r="AD152" i="28" s="1"/>
  <c r="AD153" i="28" s="1"/>
  <c r="AD154" i="28" s="1"/>
  <c r="AD155" i="28" s="1"/>
  <c r="AD156" i="28" s="1"/>
  <c r="AD157" i="28" s="1"/>
  <c r="AD158" i="28" s="1"/>
  <c r="AD159" i="28" s="1"/>
  <c r="AD160" i="28" s="1"/>
  <c r="AD161" i="28" s="1"/>
  <c r="AD162" i="28" s="1"/>
  <c r="AD163" i="28" s="1"/>
  <c r="AD164" i="28" s="1"/>
  <c r="AD165" i="28" s="1"/>
  <c r="AD166" i="28" s="1"/>
  <c r="AD167" i="28" s="1"/>
  <c r="AD168" i="28" s="1"/>
  <c r="AD169" i="28" s="1"/>
  <c r="AD170" i="28" s="1"/>
  <c r="AD171" i="28" s="1"/>
  <c r="AD172" i="28" s="1"/>
  <c r="AD173" i="28" s="1"/>
  <c r="AD174" i="28" s="1"/>
  <c r="AD175" i="28" s="1"/>
  <c r="AD176" i="28" s="1"/>
  <c r="AD177" i="28" s="1"/>
  <c r="AD178" i="28" s="1"/>
  <c r="AD179" i="28" s="1"/>
  <c r="AD180" i="28" s="1"/>
  <c r="AD181" i="28" s="1"/>
  <c r="AD182" i="28" s="1"/>
  <c r="AD183" i="28" s="1"/>
  <c r="AD184" i="28" s="1"/>
  <c r="AD185" i="28" s="1"/>
  <c r="AD186" i="28" s="1"/>
  <c r="AD187" i="28" s="1"/>
  <c r="AD188" i="28" s="1"/>
  <c r="AD189" i="28" s="1"/>
  <c r="AD190" i="28" s="1"/>
  <c r="AD191" i="28" s="1"/>
  <c r="AD192" i="28" s="1"/>
  <c r="AD193" i="28" s="1"/>
  <c r="AD194" i="28" s="1"/>
  <c r="AD195" i="28" s="1"/>
  <c r="AD196" i="28" s="1"/>
  <c r="AD197" i="28" s="1"/>
  <c r="AD198" i="28" s="1"/>
  <c r="AD199" i="28" s="1"/>
  <c r="AD200" i="28" s="1"/>
  <c r="AD201" i="28" s="1"/>
  <c r="AD202" i="28" s="1"/>
  <c r="AD203" i="28" s="1"/>
  <c r="AD204" i="28" s="1"/>
  <c r="AD205" i="28" s="1"/>
  <c r="AD206" i="28" s="1"/>
  <c r="AD207" i="28" s="1"/>
  <c r="AD208" i="28" s="1"/>
  <c r="AD209" i="28" s="1"/>
  <c r="AD210" i="28" s="1"/>
  <c r="AD211" i="28" s="1"/>
  <c r="AD212" i="28" s="1"/>
  <c r="AD213" i="28" s="1"/>
  <c r="AD214" i="28" s="1"/>
  <c r="AD215" i="28" s="1"/>
  <c r="K220" i="28" s="1"/>
  <c r="D12" i="14"/>
  <c r="F21" i="14" s="1"/>
  <c r="FD43" i="34"/>
  <c r="FC44" i="34"/>
  <c r="GM58" i="34"/>
  <c r="GN57" i="34"/>
  <c r="AR41" i="34"/>
  <c r="AQ42" i="34"/>
  <c r="Z43" i="34"/>
  <c r="Y44" i="34"/>
  <c r="GP43" i="34"/>
  <c r="GO44" i="34"/>
  <c r="EB43" i="34"/>
  <c r="EA44" i="34"/>
  <c r="EG44" i="34"/>
  <c r="EH43" i="34"/>
  <c r="EJ46" i="34"/>
  <c r="EI47" i="34"/>
  <c r="AY48" i="34" l="1"/>
  <c r="AZ47" i="34"/>
  <c r="HE52" i="34"/>
  <c r="HF51" i="34"/>
  <c r="DX46" i="34"/>
  <c r="DW47" i="34"/>
  <c r="AM57" i="34"/>
  <c r="AN56" i="34"/>
  <c r="BO42" i="34"/>
  <c r="BP41" i="34"/>
  <c r="AV43" i="34"/>
  <c r="AU44" i="34"/>
  <c r="FL44" i="34"/>
  <c r="FK45" i="34"/>
  <c r="GS58" i="34"/>
  <c r="GT57" i="34"/>
  <c r="FH42" i="34"/>
  <c r="FG43" i="34"/>
  <c r="AX54" i="34"/>
  <c r="AW55" i="34"/>
  <c r="C11" i="18"/>
  <c r="AO14" i="32" s="1"/>
  <c r="AN16" i="32" s="1"/>
  <c r="AN17" i="32" s="1"/>
  <c r="AN18" i="32" s="1"/>
  <c r="AN19" i="32" s="1"/>
  <c r="AN20" i="32" s="1"/>
  <c r="AN21" i="32" s="1"/>
  <c r="AN22" i="32" s="1"/>
  <c r="AN23" i="32" s="1"/>
  <c r="AN24" i="32" s="1"/>
  <c r="AN25" i="32" s="1"/>
  <c r="AN26" i="32" s="1"/>
  <c r="AN27" i="32" s="1"/>
  <c r="AN28" i="32" s="1"/>
  <c r="AN29" i="32" s="1"/>
  <c r="AN30" i="32" s="1"/>
  <c r="AN31" i="32" s="1"/>
  <c r="AN32" i="32" s="1"/>
  <c r="AN33" i="32" s="1"/>
  <c r="AN34" i="32" s="1"/>
  <c r="AN35" i="32" s="1"/>
  <c r="AN36" i="32" s="1"/>
  <c r="AN37" i="32" s="1"/>
  <c r="AN38" i="32" s="1"/>
  <c r="AN39" i="32" s="1"/>
  <c r="AN40" i="32" s="1"/>
  <c r="AN41" i="32" s="1"/>
  <c r="AN42" i="32" s="1"/>
  <c r="AN43" i="32" s="1"/>
  <c r="AN44" i="32" s="1"/>
  <c r="AN45" i="32" s="1"/>
  <c r="AN46" i="32" s="1"/>
  <c r="AN47" i="32" s="1"/>
  <c r="AN48" i="32" s="1"/>
  <c r="AN49" i="32" s="1"/>
  <c r="AN50" i="32" s="1"/>
  <c r="AN51" i="32" s="1"/>
  <c r="AN52" i="32" s="1"/>
  <c r="AN53" i="32" s="1"/>
  <c r="AN54" i="32" s="1"/>
  <c r="AN55" i="32" s="1"/>
  <c r="AN56" i="32" s="1"/>
  <c r="AN57" i="32" s="1"/>
  <c r="AN58" i="32" s="1"/>
  <c r="AN59" i="32" s="1"/>
  <c r="AN60" i="32" s="1"/>
  <c r="AN61" i="32" s="1"/>
  <c r="AN62" i="32" s="1"/>
  <c r="AN63" i="32" s="1"/>
  <c r="AN64" i="32" s="1"/>
  <c r="AN65" i="32" s="1"/>
  <c r="AN66" i="32" s="1"/>
  <c r="AN67" i="32" s="1"/>
  <c r="AN68" i="32" s="1"/>
  <c r="AN69" i="32" s="1"/>
  <c r="AN70" i="32" s="1"/>
  <c r="AN71" i="32" s="1"/>
  <c r="AN72" i="32" s="1"/>
  <c r="AN73" i="32" s="1"/>
  <c r="AN74" i="32" s="1"/>
  <c r="AN75" i="32" s="1"/>
  <c r="AN76" i="32" s="1"/>
  <c r="AN77" i="32" s="1"/>
  <c r="AN78" i="32" s="1"/>
  <c r="AN79" i="32" s="1"/>
  <c r="AN80" i="32" s="1"/>
  <c r="AN81" i="32" s="1"/>
  <c r="AN82" i="32" s="1"/>
  <c r="AN83" i="32" s="1"/>
  <c r="AN84" i="32" s="1"/>
  <c r="AN85" i="32" s="1"/>
  <c r="AN86" i="32" s="1"/>
  <c r="AN87" i="32" s="1"/>
  <c r="AN88" i="32" s="1"/>
  <c r="AN89" i="32" s="1"/>
  <c r="AN90" i="32" s="1"/>
  <c r="AN91" i="32" s="1"/>
  <c r="AN92" i="32" s="1"/>
  <c r="AN93" i="32" s="1"/>
  <c r="AN94" i="32" s="1"/>
  <c r="AN95" i="32" s="1"/>
  <c r="AN96" i="32" s="1"/>
  <c r="AN97" i="32" s="1"/>
  <c r="AN98" i="32" s="1"/>
  <c r="AN99" i="32" s="1"/>
  <c r="AN100" i="32" s="1"/>
  <c r="AN101" i="32" s="1"/>
  <c r="AN102" i="32" s="1"/>
  <c r="AN103" i="32" s="1"/>
  <c r="AN104" i="32" s="1"/>
  <c r="AN105" i="32" s="1"/>
  <c r="AN106" i="32" s="1"/>
  <c r="AN107" i="32" s="1"/>
  <c r="AN108" i="32" s="1"/>
  <c r="AN109" i="32" s="1"/>
  <c r="AN110" i="32" s="1"/>
  <c r="AN111" i="32" s="1"/>
  <c r="AN112" i="32" s="1"/>
  <c r="AN113" i="32" s="1"/>
  <c r="AN114" i="32" s="1"/>
  <c r="AN115" i="32" s="1"/>
  <c r="AN116" i="32" s="1"/>
  <c r="AN117" i="32" s="1"/>
  <c r="AN118" i="32" s="1"/>
  <c r="AN119" i="32" s="1"/>
  <c r="AN120" i="32" s="1"/>
  <c r="AN121" i="32" s="1"/>
  <c r="AN122" i="32" s="1"/>
  <c r="AN123" i="32" s="1"/>
  <c r="AN124" i="32" s="1"/>
  <c r="AN125" i="32" s="1"/>
  <c r="AN126" i="32" s="1"/>
  <c r="AN127" i="32" s="1"/>
  <c r="AN128" i="32" s="1"/>
  <c r="AN129" i="32" s="1"/>
  <c r="AN130" i="32" s="1"/>
  <c r="AN131" i="32" s="1"/>
  <c r="AN132" i="32" s="1"/>
  <c r="AN133" i="32" s="1"/>
  <c r="AN134" i="32" s="1"/>
  <c r="AN135" i="32" s="1"/>
  <c r="AN136" i="32" s="1"/>
  <c r="AN137" i="32" s="1"/>
  <c r="AN138" i="32" s="1"/>
  <c r="AN139" i="32" s="1"/>
  <c r="AN140" i="32" s="1"/>
  <c r="AN141" i="32" s="1"/>
  <c r="AN142" i="32" s="1"/>
  <c r="AN143" i="32" s="1"/>
  <c r="AN144" i="32" s="1"/>
  <c r="AN145" i="32" s="1"/>
  <c r="AN146" i="32" s="1"/>
  <c r="AN147" i="32" s="1"/>
  <c r="AN148" i="32" s="1"/>
  <c r="AN149" i="32" s="1"/>
  <c r="AN150" i="32" s="1"/>
  <c r="AN151" i="32" s="1"/>
  <c r="AN152" i="32" s="1"/>
  <c r="AN153" i="32" s="1"/>
  <c r="AN154" i="32" s="1"/>
  <c r="AN155" i="32" s="1"/>
  <c r="AN156" i="32" s="1"/>
  <c r="AN157" i="32" s="1"/>
  <c r="AN158" i="32" s="1"/>
  <c r="AN159" i="32" s="1"/>
  <c r="AN160" i="32" s="1"/>
  <c r="AN161" i="32" s="1"/>
  <c r="AN162" i="32" s="1"/>
  <c r="AN163" i="32" s="1"/>
  <c r="AN164" i="32" s="1"/>
  <c r="AN165" i="32" s="1"/>
  <c r="AN166" i="32" s="1"/>
  <c r="AN167" i="32" s="1"/>
  <c r="AN168" i="32" s="1"/>
  <c r="AN169" i="32" s="1"/>
  <c r="AN170" i="32" s="1"/>
  <c r="AN171" i="32" s="1"/>
  <c r="AN172" i="32" s="1"/>
  <c r="AN173" i="32" s="1"/>
  <c r="AN174" i="32" s="1"/>
  <c r="AN175" i="32" s="1"/>
  <c r="AN176" i="32" s="1"/>
  <c r="AN177" i="32" s="1"/>
  <c r="AN178" i="32" s="1"/>
  <c r="AN179" i="32" s="1"/>
  <c r="AN180" i="32" s="1"/>
  <c r="AN181" i="32" s="1"/>
  <c r="AN182" i="32" s="1"/>
  <c r="AN183" i="32" s="1"/>
  <c r="AN184" i="32" s="1"/>
  <c r="AN185" i="32" s="1"/>
  <c r="AN186" i="32" s="1"/>
  <c r="AN187" i="32" s="1"/>
  <c r="AN188" i="32" s="1"/>
  <c r="AN189" i="32" s="1"/>
  <c r="AN190" i="32" s="1"/>
  <c r="AN191" i="32" s="1"/>
  <c r="AN192" i="32" s="1"/>
  <c r="AN193" i="32" s="1"/>
  <c r="AN194" i="32" s="1"/>
  <c r="AN195" i="32" s="1"/>
  <c r="AN196" i="32" s="1"/>
  <c r="AN197" i="32" s="1"/>
  <c r="AN198" i="32" s="1"/>
  <c r="AN199" i="32" s="1"/>
  <c r="AN200" i="32" s="1"/>
  <c r="AN201" i="32" s="1"/>
  <c r="AN202" i="32" s="1"/>
  <c r="AN203" i="32" s="1"/>
  <c r="AN204" i="32" s="1"/>
  <c r="AN205" i="32" s="1"/>
  <c r="AN206" i="32" s="1"/>
  <c r="AN207" i="32" s="1"/>
  <c r="AN208" i="32" s="1"/>
  <c r="AN209" i="32" s="1"/>
  <c r="AN210" i="32" s="1"/>
  <c r="AN211" i="32" s="1"/>
  <c r="AN212" i="32" s="1"/>
  <c r="AN213" i="32" s="1"/>
  <c r="AN214" i="32" s="1"/>
  <c r="AN215" i="32" s="1"/>
  <c r="K225" i="32" s="1"/>
  <c r="L225" i="32" s="1"/>
  <c r="J225" i="32"/>
  <c r="DJ44" i="34"/>
  <c r="DI45" i="34"/>
  <c r="FX46" i="34"/>
  <c r="FW47" i="34"/>
  <c r="HB48" i="34"/>
  <c r="HA49" i="34"/>
  <c r="CX46" i="34"/>
  <c r="CW47" i="34"/>
  <c r="DV46" i="34"/>
  <c r="DU47" i="34"/>
  <c r="BU46" i="34"/>
  <c r="BV45" i="34"/>
  <c r="Y45" i="34"/>
  <c r="Z44" i="34"/>
  <c r="GE45" i="34"/>
  <c r="GF44" i="34"/>
  <c r="EU46" i="34"/>
  <c r="EV45" i="34"/>
  <c r="BJ50" i="34"/>
  <c r="BI51" i="34"/>
  <c r="FE43" i="34"/>
  <c r="FF42" i="34"/>
  <c r="HD62" i="34"/>
  <c r="GX43" i="34"/>
  <c r="GW44" i="34"/>
  <c r="EO56" i="34"/>
  <c r="EP55" i="34"/>
  <c r="EL45" i="34"/>
  <c r="EK46" i="34"/>
  <c r="HI52" i="34"/>
  <c r="HJ51" i="34"/>
  <c r="BF41" i="34"/>
  <c r="BE42" i="34"/>
  <c r="GJ54" i="34"/>
  <c r="GI55" i="34"/>
  <c r="CQ43" i="34"/>
  <c r="CR42" i="34"/>
  <c r="BS46" i="34"/>
  <c r="BT45" i="34"/>
  <c r="GH42" i="34"/>
  <c r="GG43" i="34"/>
  <c r="ET46" i="34"/>
  <c r="ES47" i="34"/>
  <c r="ER46" i="34"/>
  <c r="EQ47" i="34"/>
  <c r="AH41" i="34"/>
  <c r="AG42" i="34"/>
  <c r="BA50" i="34"/>
  <c r="BB49" i="34"/>
  <c r="EB44" i="34"/>
  <c r="EA45" i="34"/>
  <c r="AJ44" i="34"/>
  <c r="AI45" i="34"/>
  <c r="CK45" i="34"/>
  <c r="CL44" i="34"/>
  <c r="GK46" i="34"/>
  <c r="GL45" i="34"/>
  <c r="BG45" i="34"/>
  <c r="BH44" i="34"/>
  <c r="CF54" i="34"/>
  <c r="CE55" i="34"/>
  <c r="CZ42" i="34"/>
  <c r="CY43" i="34"/>
  <c r="BX44" i="34"/>
  <c r="BW45" i="34"/>
  <c r="F73" i="14"/>
  <c r="B73" i="14"/>
  <c r="BL42" i="34"/>
  <c r="BK43" i="34"/>
  <c r="DL44" i="34"/>
  <c r="DK45" i="34"/>
  <c r="DE45" i="34"/>
  <c r="DF44" i="34"/>
  <c r="GZ62" i="34"/>
  <c r="FM54" i="34"/>
  <c r="FN53" i="34"/>
  <c r="DR44" i="34"/>
  <c r="DQ45" i="34"/>
  <c r="CM49" i="34"/>
  <c r="CN48" i="34"/>
  <c r="FS50" i="34"/>
  <c r="FT49" i="34"/>
  <c r="DA46" i="34"/>
  <c r="DB45" i="34"/>
  <c r="FP46" i="34"/>
  <c r="FO47" i="34"/>
  <c r="AO56" i="34"/>
  <c r="AP55" i="34"/>
  <c r="GB43" i="34"/>
  <c r="GA44" i="34"/>
  <c r="AK50" i="34"/>
  <c r="AL49" i="34"/>
  <c r="AB46" i="34"/>
  <c r="AA47" i="34"/>
  <c r="EI48" i="34"/>
  <c r="EJ47" i="34"/>
  <c r="DD44" i="34"/>
  <c r="DC45" i="34"/>
  <c r="GD44" i="34"/>
  <c r="GC45" i="34"/>
  <c r="FV44" i="34"/>
  <c r="FU45" i="34"/>
  <c r="BZ42" i="34"/>
  <c r="BY43" i="34"/>
  <c r="CV43" i="34"/>
  <c r="CU44" i="34"/>
  <c r="FA46" i="34"/>
  <c r="FB45" i="34"/>
  <c r="EC46" i="34"/>
  <c r="ED45" i="34"/>
  <c r="CB54" i="34"/>
  <c r="CA55" i="34"/>
  <c r="CT44" i="34"/>
  <c r="CS45" i="34"/>
  <c r="CP44" i="34"/>
  <c r="CO45" i="34"/>
  <c r="DH42" i="34"/>
  <c r="DG43" i="34"/>
  <c r="GN58" i="34"/>
  <c r="GM59" i="34"/>
  <c r="DP43" i="34"/>
  <c r="DO44" i="34"/>
  <c r="HG51" i="34"/>
  <c r="HH50" i="34"/>
  <c r="AC14" i="29"/>
  <c r="AB16" i="29" s="1"/>
  <c r="AB17" i="29" s="1"/>
  <c r="AB18" i="29" s="1"/>
  <c r="AB19" i="29" s="1"/>
  <c r="AB20" i="29" s="1"/>
  <c r="AB21" i="29" s="1"/>
  <c r="AB22" i="29" s="1"/>
  <c r="AB23" i="29" s="1"/>
  <c r="AB24" i="29" s="1"/>
  <c r="AB25" i="29" s="1"/>
  <c r="AB26" i="29" s="1"/>
  <c r="AB27" i="29" s="1"/>
  <c r="AB28" i="29" s="1"/>
  <c r="AB29" i="29" s="1"/>
  <c r="AB30" i="29" s="1"/>
  <c r="AB31" i="29" s="1"/>
  <c r="AB32" i="29" s="1"/>
  <c r="AB33" i="29" s="1"/>
  <c r="AB34" i="29" s="1"/>
  <c r="AB35" i="29" s="1"/>
  <c r="AB36" i="29" s="1"/>
  <c r="AB37" i="29" s="1"/>
  <c r="AB38" i="29" s="1"/>
  <c r="AB39" i="29" s="1"/>
  <c r="AB40" i="29" s="1"/>
  <c r="AB41" i="29" s="1"/>
  <c r="AB42" i="29" s="1"/>
  <c r="AB43" i="29" s="1"/>
  <c r="AB44" i="29" s="1"/>
  <c r="AB45" i="29" s="1"/>
  <c r="AB46" i="29" s="1"/>
  <c r="AB47" i="29" s="1"/>
  <c r="AB48" i="29" s="1"/>
  <c r="AB49" i="29" s="1"/>
  <c r="AB50" i="29" s="1"/>
  <c r="AB51" i="29" s="1"/>
  <c r="AB52" i="29" s="1"/>
  <c r="AB53" i="29" s="1"/>
  <c r="AB54" i="29" s="1"/>
  <c r="AB55" i="29" s="1"/>
  <c r="AB56" i="29" s="1"/>
  <c r="AB57" i="29" s="1"/>
  <c r="AB58" i="29" s="1"/>
  <c r="AB59" i="29" s="1"/>
  <c r="AB60" i="29" s="1"/>
  <c r="AB61" i="29" s="1"/>
  <c r="AB62" i="29" s="1"/>
  <c r="AB63" i="29" s="1"/>
  <c r="AB64" i="29" s="1"/>
  <c r="AB65" i="29" s="1"/>
  <c r="AB66" i="29" s="1"/>
  <c r="AB67" i="29" s="1"/>
  <c r="AB68" i="29" s="1"/>
  <c r="AB69" i="29" s="1"/>
  <c r="AB70" i="29" s="1"/>
  <c r="AB71" i="29" s="1"/>
  <c r="AB72" i="29" s="1"/>
  <c r="AB73" i="29" s="1"/>
  <c r="AB74" i="29" s="1"/>
  <c r="AB75" i="29" s="1"/>
  <c r="AB76" i="29" s="1"/>
  <c r="AB77" i="29" s="1"/>
  <c r="AB78" i="29" s="1"/>
  <c r="AB79" i="29" s="1"/>
  <c r="AB80" i="29" s="1"/>
  <c r="AB81" i="29" s="1"/>
  <c r="AB82" i="29" s="1"/>
  <c r="AB83" i="29" s="1"/>
  <c r="AB84" i="29" s="1"/>
  <c r="AB85" i="29" s="1"/>
  <c r="AB86" i="29" s="1"/>
  <c r="AB87" i="29" s="1"/>
  <c r="AB88" i="29" s="1"/>
  <c r="AB89" i="29" s="1"/>
  <c r="AB90" i="29" s="1"/>
  <c r="AB91" i="29" s="1"/>
  <c r="AB92" i="29" s="1"/>
  <c r="AB93" i="29" s="1"/>
  <c r="AB94" i="29" s="1"/>
  <c r="AB95" i="29" s="1"/>
  <c r="AB96" i="29" s="1"/>
  <c r="AB97" i="29" s="1"/>
  <c r="AB98" i="29" s="1"/>
  <c r="AB99" i="29" s="1"/>
  <c r="AB100" i="29" s="1"/>
  <c r="AB101" i="29" s="1"/>
  <c r="AB102" i="29" s="1"/>
  <c r="AB103" i="29" s="1"/>
  <c r="AB104" i="29" s="1"/>
  <c r="AB105" i="29" s="1"/>
  <c r="AB106" i="29" s="1"/>
  <c r="AB107" i="29" s="1"/>
  <c r="AB108" i="29" s="1"/>
  <c r="AB109" i="29" s="1"/>
  <c r="AB110" i="29" s="1"/>
  <c r="AB111" i="29" s="1"/>
  <c r="AB112" i="29" s="1"/>
  <c r="AB113" i="29" s="1"/>
  <c r="AB114" i="29" s="1"/>
  <c r="AB115" i="29" s="1"/>
  <c r="AB116" i="29" s="1"/>
  <c r="AB117" i="29" s="1"/>
  <c r="AB118" i="29" s="1"/>
  <c r="AB119" i="29" s="1"/>
  <c r="AB120" i="29" s="1"/>
  <c r="AB121" i="29" s="1"/>
  <c r="AB122" i="29" s="1"/>
  <c r="AB123" i="29" s="1"/>
  <c r="AB124" i="29" s="1"/>
  <c r="AB125" i="29" s="1"/>
  <c r="AB126" i="29" s="1"/>
  <c r="AB127" i="29" s="1"/>
  <c r="AB128" i="29" s="1"/>
  <c r="AB129" i="29" s="1"/>
  <c r="AB130" i="29" s="1"/>
  <c r="AB131" i="29" s="1"/>
  <c r="AB132" i="29" s="1"/>
  <c r="AB133" i="29" s="1"/>
  <c r="AB134" i="29" s="1"/>
  <c r="AB135" i="29" s="1"/>
  <c r="AB136" i="29" s="1"/>
  <c r="AB137" i="29" s="1"/>
  <c r="AB138" i="29" s="1"/>
  <c r="AB139" i="29" s="1"/>
  <c r="AB140" i="29" s="1"/>
  <c r="AB141" i="29" s="1"/>
  <c r="AB142" i="29" s="1"/>
  <c r="AB143" i="29" s="1"/>
  <c r="AB144" i="29" s="1"/>
  <c r="AB145" i="29" s="1"/>
  <c r="AB146" i="29" s="1"/>
  <c r="AB147" i="29" s="1"/>
  <c r="AB148" i="29" s="1"/>
  <c r="AB149" i="29" s="1"/>
  <c r="AB150" i="29" s="1"/>
  <c r="AB151" i="29" s="1"/>
  <c r="AB152" i="29" s="1"/>
  <c r="AB153" i="29" s="1"/>
  <c r="AB154" i="29" s="1"/>
  <c r="AB155" i="29" s="1"/>
  <c r="AB156" i="29" s="1"/>
  <c r="AB157" i="29" s="1"/>
  <c r="AB158" i="29" s="1"/>
  <c r="AB159" i="29" s="1"/>
  <c r="AB160" i="29" s="1"/>
  <c r="AB161" i="29" s="1"/>
  <c r="AB162" i="29" s="1"/>
  <c r="AB163" i="29" s="1"/>
  <c r="AB164" i="29" s="1"/>
  <c r="AB165" i="29" s="1"/>
  <c r="AB166" i="29" s="1"/>
  <c r="AB167" i="29" s="1"/>
  <c r="AB168" i="29" s="1"/>
  <c r="AB169" i="29" s="1"/>
  <c r="AB170" i="29" s="1"/>
  <c r="AB171" i="29" s="1"/>
  <c r="AB172" i="29" s="1"/>
  <c r="AB173" i="29" s="1"/>
  <c r="AB174" i="29" s="1"/>
  <c r="AB175" i="29" s="1"/>
  <c r="AB176" i="29" s="1"/>
  <c r="AB177" i="29" s="1"/>
  <c r="AB178" i="29" s="1"/>
  <c r="AB179" i="29" s="1"/>
  <c r="AB180" i="29" s="1"/>
  <c r="AB181" i="29" s="1"/>
  <c r="AB182" i="29" s="1"/>
  <c r="AB183" i="29" s="1"/>
  <c r="AB184" i="29" s="1"/>
  <c r="AB185" i="29" s="1"/>
  <c r="AB186" i="29" s="1"/>
  <c r="AB187" i="29" s="1"/>
  <c r="AB188" i="29" s="1"/>
  <c r="AB189" i="29" s="1"/>
  <c r="AB190" i="29" s="1"/>
  <c r="AB191" i="29" s="1"/>
  <c r="AB192" i="29" s="1"/>
  <c r="AB193" i="29" s="1"/>
  <c r="AB194" i="29" s="1"/>
  <c r="AB195" i="29" s="1"/>
  <c r="AB196" i="29" s="1"/>
  <c r="AB197" i="29" s="1"/>
  <c r="AB198" i="29" s="1"/>
  <c r="AB199" i="29" s="1"/>
  <c r="AB200" i="29" s="1"/>
  <c r="AB201" i="29" s="1"/>
  <c r="AB202" i="29" s="1"/>
  <c r="AB203" i="29" s="1"/>
  <c r="AB204" i="29" s="1"/>
  <c r="AB205" i="29" s="1"/>
  <c r="AB206" i="29" s="1"/>
  <c r="AB207" i="29" s="1"/>
  <c r="AB208" i="29" s="1"/>
  <c r="AB209" i="29" s="1"/>
  <c r="AB210" i="29" s="1"/>
  <c r="AB211" i="29" s="1"/>
  <c r="AB212" i="29" s="1"/>
  <c r="AB213" i="29" s="1"/>
  <c r="AB214" i="29" s="1"/>
  <c r="AB215" i="29" s="1"/>
  <c r="K219" i="29" s="1"/>
  <c r="EZ46" i="34"/>
  <c r="EY47" i="34"/>
  <c r="FJ46" i="34"/>
  <c r="FI47" i="34"/>
  <c r="CH46" i="34"/>
  <c r="CG47" i="34"/>
  <c r="EX41" i="34"/>
  <c r="EW42" i="34"/>
  <c r="W42" i="34"/>
  <c r="X41" i="34"/>
  <c r="AR42" i="34"/>
  <c r="AQ43" i="34"/>
  <c r="FD44" i="34"/>
  <c r="FC45" i="34"/>
  <c r="DZ44" i="34"/>
  <c r="DY45" i="34"/>
  <c r="BQ45" i="34"/>
  <c r="BR44" i="34"/>
  <c r="GR54" i="34"/>
  <c r="GQ55" i="34"/>
  <c r="BM52" i="34"/>
  <c r="BN51" i="34"/>
  <c r="FZ44" i="34"/>
  <c r="FY45" i="34"/>
  <c r="J224" i="32"/>
  <c r="C10" i="18"/>
  <c r="AM14" i="32" s="1"/>
  <c r="AL16" i="32" s="1"/>
  <c r="AL17" i="32" s="1"/>
  <c r="AL18" i="32" s="1"/>
  <c r="AL19" i="32" s="1"/>
  <c r="AL20" i="32" s="1"/>
  <c r="AL21" i="32" s="1"/>
  <c r="AL22" i="32" s="1"/>
  <c r="AL23" i="32" s="1"/>
  <c r="AL24" i="32" s="1"/>
  <c r="AL25" i="32" s="1"/>
  <c r="AL26" i="32" s="1"/>
  <c r="AL27" i="32" s="1"/>
  <c r="AL28" i="32" s="1"/>
  <c r="AL29" i="32" s="1"/>
  <c r="AL30" i="32" s="1"/>
  <c r="AL31" i="32" s="1"/>
  <c r="AL32" i="32" s="1"/>
  <c r="AL33" i="32" s="1"/>
  <c r="AL34" i="32" s="1"/>
  <c r="AL35" i="32" s="1"/>
  <c r="AL36" i="32" s="1"/>
  <c r="AL37" i="32" s="1"/>
  <c r="AL38" i="32" s="1"/>
  <c r="AL39" i="32" s="1"/>
  <c r="AL40" i="32" s="1"/>
  <c r="AL41" i="32" s="1"/>
  <c r="AL42" i="32" s="1"/>
  <c r="AL43" i="32" s="1"/>
  <c r="AL44" i="32" s="1"/>
  <c r="AL45" i="32" s="1"/>
  <c r="AL46" i="32" s="1"/>
  <c r="AL47" i="32" s="1"/>
  <c r="AL48" i="32" s="1"/>
  <c r="AL49" i="32" s="1"/>
  <c r="AL50" i="32" s="1"/>
  <c r="AL51" i="32" s="1"/>
  <c r="AL52" i="32" s="1"/>
  <c r="AL53" i="32" s="1"/>
  <c r="AL54" i="32" s="1"/>
  <c r="AL55" i="32" s="1"/>
  <c r="AL56" i="32" s="1"/>
  <c r="AL57" i="32" s="1"/>
  <c r="AL58" i="32" s="1"/>
  <c r="AL59" i="32" s="1"/>
  <c r="AL60" i="32" s="1"/>
  <c r="AL61" i="32" s="1"/>
  <c r="AL62" i="32" s="1"/>
  <c r="AL63" i="32" s="1"/>
  <c r="AL64" i="32" s="1"/>
  <c r="AL65" i="32" s="1"/>
  <c r="AL66" i="32" s="1"/>
  <c r="AL67" i="32" s="1"/>
  <c r="AL68" i="32" s="1"/>
  <c r="AL69" i="32" s="1"/>
  <c r="AL70" i="32" s="1"/>
  <c r="AL71" i="32" s="1"/>
  <c r="AL72" i="32" s="1"/>
  <c r="AL73" i="32" s="1"/>
  <c r="AL74" i="32" s="1"/>
  <c r="AL75" i="32" s="1"/>
  <c r="AL76" i="32" s="1"/>
  <c r="AL77" i="32" s="1"/>
  <c r="AL78" i="32" s="1"/>
  <c r="AL79" i="32" s="1"/>
  <c r="AL80" i="32" s="1"/>
  <c r="AL81" i="32" s="1"/>
  <c r="AL82" i="32" s="1"/>
  <c r="AL83" i="32" s="1"/>
  <c r="AL84" i="32" s="1"/>
  <c r="AL85" i="32" s="1"/>
  <c r="AL86" i="32" s="1"/>
  <c r="AL87" i="32" s="1"/>
  <c r="AL88" i="32" s="1"/>
  <c r="AL89" i="32" s="1"/>
  <c r="AL90" i="32" s="1"/>
  <c r="AL91" i="32" s="1"/>
  <c r="AL92" i="32" s="1"/>
  <c r="AL93" i="32" s="1"/>
  <c r="AL94" i="32" s="1"/>
  <c r="AL95" i="32" s="1"/>
  <c r="AL96" i="32" s="1"/>
  <c r="AL97" i="32" s="1"/>
  <c r="AL98" i="32" s="1"/>
  <c r="AL99" i="32" s="1"/>
  <c r="AL100" i="32" s="1"/>
  <c r="AL101" i="32" s="1"/>
  <c r="AL102" i="32" s="1"/>
  <c r="AL103" i="32" s="1"/>
  <c r="AL104" i="32" s="1"/>
  <c r="AL105" i="32" s="1"/>
  <c r="AL106" i="32" s="1"/>
  <c r="AL107" i="32" s="1"/>
  <c r="AL108" i="32" s="1"/>
  <c r="AL109" i="32" s="1"/>
  <c r="AL110" i="32" s="1"/>
  <c r="AL111" i="32" s="1"/>
  <c r="AL112" i="32" s="1"/>
  <c r="AL113" i="32" s="1"/>
  <c r="AL114" i="32" s="1"/>
  <c r="AL115" i="32" s="1"/>
  <c r="AL116" i="32" s="1"/>
  <c r="AL117" i="32" s="1"/>
  <c r="AL118" i="32" s="1"/>
  <c r="AL119" i="32" s="1"/>
  <c r="AL120" i="32" s="1"/>
  <c r="AL121" i="32" s="1"/>
  <c r="AL122" i="32" s="1"/>
  <c r="AL123" i="32" s="1"/>
  <c r="AL124" i="32" s="1"/>
  <c r="AL125" i="32" s="1"/>
  <c r="AL126" i="32" s="1"/>
  <c r="AL127" i="32" s="1"/>
  <c r="AL128" i="32" s="1"/>
  <c r="AL129" i="32" s="1"/>
  <c r="AL130" i="32" s="1"/>
  <c r="AL131" i="32" s="1"/>
  <c r="AL132" i="32" s="1"/>
  <c r="AL133" i="32" s="1"/>
  <c r="AL134" i="32" s="1"/>
  <c r="AL135" i="32" s="1"/>
  <c r="AL136" i="32" s="1"/>
  <c r="AL137" i="32" s="1"/>
  <c r="AL138" i="32" s="1"/>
  <c r="AL139" i="32" s="1"/>
  <c r="AL140" i="32" s="1"/>
  <c r="AL141" i="32" s="1"/>
  <c r="AL142" i="32" s="1"/>
  <c r="AL143" i="32" s="1"/>
  <c r="AL144" i="32" s="1"/>
  <c r="AL145" i="32" s="1"/>
  <c r="AL146" i="32" s="1"/>
  <c r="AL147" i="32" s="1"/>
  <c r="AL148" i="32" s="1"/>
  <c r="AL149" i="32" s="1"/>
  <c r="AL150" i="32" s="1"/>
  <c r="AL151" i="32" s="1"/>
  <c r="AL152" i="32" s="1"/>
  <c r="AL153" i="32" s="1"/>
  <c r="AL154" i="32" s="1"/>
  <c r="AL155" i="32" s="1"/>
  <c r="AL156" i="32" s="1"/>
  <c r="AL157" i="32" s="1"/>
  <c r="AL158" i="32" s="1"/>
  <c r="AL159" i="32" s="1"/>
  <c r="AL160" i="32" s="1"/>
  <c r="AL161" i="32" s="1"/>
  <c r="AL162" i="32" s="1"/>
  <c r="AL163" i="32" s="1"/>
  <c r="AL164" i="32" s="1"/>
  <c r="AL165" i="32" s="1"/>
  <c r="AL166" i="32" s="1"/>
  <c r="AL167" i="32" s="1"/>
  <c r="AL168" i="32" s="1"/>
  <c r="AL169" i="32" s="1"/>
  <c r="AL170" i="32" s="1"/>
  <c r="AL171" i="32" s="1"/>
  <c r="AL172" i="32" s="1"/>
  <c r="AL173" i="32" s="1"/>
  <c r="AL174" i="32" s="1"/>
  <c r="AL175" i="32" s="1"/>
  <c r="AL176" i="32" s="1"/>
  <c r="AL177" i="32" s="1"/>
  <c r="AL178" i="32" s="1"/>
  <c r="AL179" i="32" s="1"/>
  <c r="AL180" i="32" s="1"/>
  <c r="AL181" i="32" s="1"/>
  <c r="AL182" i="32" s="1"/>
  <c r="AL183" i="32" s="1"/>
  <c r="AL184" i="32" s="1"/>
  <c r="AL185" i="32" s="1"/>
  <c r="AL186" i="32" s="1"/>
  <c r="AL187" i="32" s="1"/>
  <c r="AL188" i="32" s="1"/>
  <c r="AL189" i="32" s="1"/>
  <c r="AL190" i="32" s="1"/>
  <c r="AL191" i="32" s="1"/>
  <c r="AL192" i="32" s="1"/>
  <c r="AL193" i="32" s="1"/>
  <c r="AL194" i="32" s="1"/>
  <c r="AL195" i="32" s="1"/>
  <c r="AL196" i="32" s="1"/>
  <c r="AL197" i="32" s="1"/>
  <c r="AL198" i="32" s="1"/>
  <c r="AL199" i="32" s="1"/>
  <c r="AL200" i="32" s="1"/>
  <c r="AL201" i="32" s="1"/>
  <c r="AL202" i="32" s="1"/>
  <c r="AL203" i="32" s="1"/>
  <c r="AL204" i="32" s="1"/>
  <c r="AL205" i="32" s="1"/>
  <c r="AL206" i="32" s="1"/>
  <c r="AL207" i="32" s="1"/>
  <c r="AL208" i="32" s="1"/>
  <c r="AL209" i="32" s="1"/>
  <c r="AL210" i="32" s="1"/>
  <c r="AL211" i="32" s="1"/>
  <c r="AL212" i="32" s="1"/>
  <c r="AL213" i="32" s="1"/>
  <c r="AL214" i="32" s="1"/>
  <c r="AL215" i="32" s="1"/>
  <c r="K224" i="32" s="1"/>
  <c r="L224" i="32" s="1"/>
  <c r="FR44" i="34"/>
  <c r="FQ45" i="34"/>
  <c r="AE56" i="34"/>
  <c r="AF55" i="34"/>
  <c r="EM46" i="34"/>
  <c r="EN45" i="34"/>
  <c r="DM45" i="34"/>
  <c r="DN44" i="34"/>
  <c r="CC46" i="34"/>
  <c r="CD45" i="34"/>
  <c r="J221" i="32"/>
  <c r="C7" i="18"/>
  <c r="AG14" i="32" s="1"/>
  <c r="AF16" i="32" s="1"/>
  <c r="AF17" i="32" s="1"/>
  <c r="AF18" i="32" s="1"/>
  <c r="AF19" i="32" s="1"/>
  <c r="AF20" i="32" s="1"/>
  <c r="AF21" i="32" s="1"/>
  <c r="AF22" i="32" s="1"/>
  <c r="AF23" i="32" s="1"/>
  <c r="AF24" i="32" s="1"/>
  <c r="AF25" i="32" s="1"/>
  <c r="AF26" i="32" s="1"/>
  <c r="AF27" i="32" s="1"/>
  <c r="AF28" i="32" s="1"/>
  <c r="AF29" i="32" s="1"/>
  <c r="AF30" i="32" s="1"/>
  <c r="AF31" i="32" s="1"/>
  <c r="AF32" i="32" s="1"/>
  <c r="AF33" i="32" s="1"/>
  <c r="AF34" i="32" s="1"/>
  <c r="AF35" i="32" s="1"/>
  <c r="AF36" i="32" s="1"/>
  <c r="AF37" i="32" s="1"/>
  <c r="AF38" i="32" s="1"/>
  <c r="AF39" i="32" s="1"/>
  <c r="AF40" i="32" s="1"/>
  <c r="AF41" i="32" s="1"/>
  <c r="AF42" i="32" s="1"/>
  <c r="AF43" i="32" s="1"/>
  <c r="AF44" i="32" s="1"/>
  <c r="AF45" i="32" s="1"/>
  <c r="AF46" i="32" s="1"/>
  <c r="AF47" i="32" s="1"/>
  <c r="AF48" i="32" s="1"/>
  <c r="AF49" i="32" s="1"/>
  <c r="AF50" i="32" s="1"/>
  <c r="AF51" i="32" s="1"/>
  <c r="AF52" i="32" s="1"/>
  <c r="AF53" i="32" s="1"/>
  <c r="AF54" i="32" s="1"/>
  <c r="AF55" i="32" s="1"/>
  <c r="AF56" i="32" s="1"/>
  <c r="AF57" i="32" s="1"/>
  <c r="AF58" i="32" s="1"/>
  <c r="AF59" i="32" s="1"/>
  <c r="AF60" i="32" s="1"/>
  <c r="AF61" i="32" s="1"/>
  <c r="AF62" i="32" s="1"/>
  <c r="AF63" i="32" s="1"/>
  <c r="AF64" i="32" s="1"/>
  <c r="AF65" i="32" s="1"/>
  <c r="AF66" i="32" s="1"/>
  <c r="AF67" i="32" s="1"/>
  <c r="AF68" i="32" s="1"/>
  <c r="AF69" i="32" s="1"/>
  <c r="AF70" i="32" s="1"/>
  <c r="AF71" i="32" s="1"/>
  <c r="AF72" i="32" s="1"/>
  <c r="AF73" i="32" s="1"/>
  <c r="AF74" i="32" s="1"/>
  <c r="AF75" i="32" s="1"/>
  <c r="AF76" i="32" s="1"/>
  <c r="AF77" i="32" s="1"/>
  <c r="AF78" i="32" s="1"/>
  <c r="AF79" i="32" s="1"/>
  <c r="AF80" i="32" s="1"/>
  <c r="AF81" i="32" s="1"/>
  <c r="AF82" i="32" s="1"/>
  <c r="AF83" i="32" s="1"/>
  <c r="AF84" i="32" s="1"/>
  <c r="AF85" i="32" s="1"/>
  <c r="AF86" i="32" s="1"/>
  <c r="AF87" i="32" s="1"/>
  <c r="AF88" i="32" s="1"/>
  <c r="AF89" i="32" s="1"/>
  <c r="AF90" i="32" s="1"/>
  <c r="AF91" i="32" s="1"/>
  <c r="AF92" i="32" s="1"/>
  <c r="AF93" i="32" s="1"/>
  <c r="AF94" i="32" s="1"/>
  <c r="AF95" i="32" s="1"/>
  <c r="AF96" i="32" s="1"/>
  <c r="AF97" i="32" s="1"/>
  <c r="AF98" i="32" s="1"/>
  <c r="AF99" i="32" s="1"/>
  <c r="AF100" i="32" s="1"/>
  <c r="AF101" i="32" s="1"/>
  <c r="AF102" i="32" s="1"/>
  <c r="AF103" i="32" s="1"/>
  <c r="AF104" i="32" s="1"/>
  <c r="AF105" i="32" s="1"/>
  <c r="AF106" i="32" s="1"/>
  <c r="AF107" i="32" s="1"/>
  <c r="AF108" i="32" s="1"/>
  <c r="AF109" i="32" s="1"/>
  <c r="AF110" i="32" s="1"/>
  <c r="AF111" i="32" s="1"/>
  <c r="AF112" i="32" s="1"/>
  <c r="AF113" i="32" s="1"/>
  <c r="AF114" i="32" s="1"/>
  <c r="AF115" i="32" s="1"/>
  <c r="AF116" i="32" s="1"/>
  <c r="AF117" i="32" s="1"/>
  <c r="AF118" i="32" s="1"/>
  <c r="AF119" i="32" s="1"/>
  <c r="AF120" i="32" s="1"/>
  <c r="AF121" i="32" s="1"/>
  <c r="AF122" i="32" s="1"/>
  <c r="AF123" i="32" s="1"/>
  <c r="AF124" i="32" s="1"/>
  <c r="AF125" i="32" s="1"/>
  <c r="AF126" i="32" s="1"/>
  <c r="AF127" i="32" s="1"/>
  <c r="AF128" i="32" s="1"/>
  <c r="AF129" i="32" s="1"/>
  <c r="AF130" i="32" s="1"/>
  <c r="AF131" i="32" s="1"/>
  <c r="AF132" i="32" s="1"/>
  <c r="AF133" i="32" s="1"/>
  <c r="AF134" i="32" s="1"/>
  <c r="AF135" i="32" s="1"/>
  <c r="AF136" i="32" s="1"/>
  <c r="AF137" i="32" s="1"/>
  <c r="AF138" i="32" s="1"/>
  <c r="AF139" i="32" s="1"/>
  <c r="AF140" i="32" s="1"/>
  <c r="AF141" i="32" s="1"/>
  <c r="AF142" i="32" s="1"/>
  <c r="AF143" i="32" s="1"/>
  <c r="AF144" i="32" s="1"/>
  <c r="AF145" i="32" s="1"/>
  <c r="AF146" i="32" s="1"/>
  <c r="AF147" i="32" s="1"/>
  <c r="AF148" i="32" s="1"/>
  <c r="AF149" i="32" s="1"/>
  <c r="AF150" i="32" s="1"/>
  <c r="AF151" i="32" s="1"/>
  <c r="AF152" i="32" s="1"/>
  <c r="AF153" i="32" s="1"/>
  <c r="AF154" i="32" s="1"/>
  <c r="AF155" i="32" s="1"/>
  <c r="AF156" i="32" s="1"/>
  <c r="AF157" i="32" s="1"/>
  <c r="AF158" i="32" s="1"/>
  <c r="AF159" i="32" s="1"/>
  <c r="AF160" i="32" s="1"/>
  <c r="AF161" i="32" s="1"/>
  <c r="AF162" i="32" s="1"/>
  <c r="AF163" i="32" s="1"/>
  <c r="AF164" i="32" s="1"/>
  <c r="AF165" i="32" s="1"/>
  <c r="AF166" i="32" s="1"/>
  <c r="AF167" i="32" s="1"/>
  <c r="AF168" i="32" s="1"/>
  <c r="AF169" i="32" s="1"/>
  <c r="AF170" i="32" s="1"/>
  <c r="AF171" i="32" s="1"/>
  <c r="AF172" i="32" s="1"/>
  <c r="AF173" i="32" s="1"/>
  <c r="AF174" i="32" s="1"/>
  <c r="AF175" i="32" s="1"/>
  <c r="AF176" i="32" s="1"/>
  <c r="AF177" i="32" s="1"/>
  <c r="AF178" i="32" s="1"/>
  <c r="AF179" i="32" s="1"/>
  <c r="AF180" i="32" s="1"/>
  <c r="AF181" i="32" s="1"/>
  <c r="AF182" i="32" s="1"/>
  <c r="AF183" i="32" s="1"/>
  <c r="AF184" i="32" s="1"/>
  <c r="AF185" i="32" s="1"/>
  <c r="AF186" i="32" s="1"/>
  <c r="AF187" i="32" s="1"/>
  <c r="AF188" i="32" s="1"/>
  <c r="AF189" i="32" s="1"/>
  <c r="AF190" i="32" s="1"/>
  <c r="AF191" i="32" s="1"/>
  <c r="AF192" i="32" s="1"/>
  <c r="AF193" i="32" s="1"/>
  <c r="AF194" i="32" s="1"/>
  <c r="AF195" i="32" s="1"/>
  <c r="AF196" i="32" s="1"/>
  <c r="AF197" i="32" s="1"/>
  <c r="AF198" i="32" s="1"/>
  <c r="AF199" i="32" s="1"/>
  <c r="AF200" i="32" s="1"/>
  <c r="AF201" i="32" s="1"/>
  <c r="AF202" i="32" s="1"/>
  <c r="AF203" i="32" s="1"/>
  <c r="AF204" i="32" s="1"/>
  <c r="AF205" i="32" s="1"/>
  <c r="AF206" i="32" s="1"/>
  <c r="AF207" i="32" s="1"/>
  <c r="AF208" i="32" s="1"/>
  <c r="AF209" i="32" s="1"/>
  <c r="AF210" i="32" s="1"/>
  <c r="AF211" i="32" s="1"/>
  <c r="AF212" i="32" s="1"/>
  <c r="AF213" i="32" s="1"/>
  <c r="AF214" i="32" s="1"/>
  <c r="AF215" i="32" s="1"/>
  <c r="K221" i="32" s="1"/>
  <c r="L221" i="32" s="1"/>
  <c r="L220" i="28"/>
  <c r="J5" i="29"/>
  <c r="GO45" i="34"/>
  <c r="GP44" i="34"/>
  <c r="DT44" i="34"/>
  <c r="DS45" i="34"/>
  <c r="AC43" i="34"/>
  <c r="AD42" i="34"/>
  <c r="EH44" i="34"/>
  <c r="EG45" i="34"/>
  <c r="AT50" i="34"/>
  <c r="AS51" i="34"/>
  <c r="GV44" i="34"/>
  <c r="GU45" i="34"/>
  <c r="CI49" i="34"/>
  <c r="CJ48" i="34"/>
  <c r="EE58" i="34"/>
  <c r="EF57" i="34"/>
  <c r="DC46" i="34" l="1"/>
  <c r="DD45" i="34"/>
  <c r="ED46" i="34"/>
  <c r="EC47" i="34"/>
  <c r="CE56" i="34"/>
  <c r="CF55" i="34"/>
  <c r="GX44" i="34"/>
  <c r="GW45" i="34"/>
  <c r="Y46" i="34"/>
  <c r="Z45" i="34"/>
  <c r="DP44" i="34"/>
  <c r="DO45" i="34"/>
  <c r="DI46" i="34"/>
  <c r="DJ45" i="34"/>
  <c r="CG48" i="34"/>
  <c r="CH47" i="34"/>
  <c r="GM60" i="34"/>
  <c r="GN59" i="34"/>
  <c r="DF45" i="34"/>
  <c r="DE46" i="34"/>
  <c r="BB50" i="34"/>
  <c r="BA51" i="34"/>
  <c r="CR43" i="34"/>
  <c r="CQ44" i="34"/>
  <c r="BP42" i="34"/>
  <c r="BO43" i="34"/>
  <c r="AH42" i="34"/>
  <c r="AG43" i="34"/>
  <c r="BV46" i="34"/>
  <c r="BU47" i="34"/>
  <c r="GU46" i="34"/>
  <c r="GV45" i="34"/>
  <c r="J220" i="29"/>
  <c r="C6" i="15"/>
  <c r="FR45" i="34"/>
  <c r="FQ46" i="34"/>
  <c r="DY46" i="34"/>
  <c r="DZ45" i="34"/>
  <c r="FI48" i="34"/>
  <c r="FJ47" i="34"/>
  <c r="DG44" i="34"/>
  <c r="DH43" i="34"/>
  <c r="CU45" i="34"/>
  <c r="CV44" i="34"/>
  <c r="AB47" i="34"/>
  <c r="AA48" i="34"/>
  <c r="BG46" i="34"/>
  <c r="BH45" i="34"/>
  <c r="DU48" i="34"/>
  <c r="DV47" i="34"/>
  <c r="AW56" i="34"/>
  <c r="AX55" i="34"/>
  <c r="GQ56" i="34"/>
  <c r="GR55" i="34"/>
  <c r="BT46" i="34"/>
  <c r="BS47" i="34"/>
  <c r="EM47" i="34"/>
  <c r="EN46" i="34"/>
  <c r="GP45" i="34"/>
  <c r="GO46" i="34"/>
  <c r="BR45" i="34"/>
  <c r="BQ46" i="34"/>
  <c r="FB46" i="34"/>
  <c r="FA47" i="34"/>
  <c r="DK46" i="34"/>
  <c r="DL45" i="34"/>
  <c r="GI56" i="34"/>
  <c r="GJ55" i="34"/>
  <c r="FT50" i="34"/>
  <c r="FS51" i="34"/>
  <c r="BL43" i="34"/>
  <c r="BK44" i="34"/>
  <c r="EQ48" i="34"/>
  <c r="ER47" i="34"/>
  <c r="BE43" i="34"/>
  <c r="BF42" i="34"/>
  <c r="FF43" i="34"/>
  <c r="FE44" i="34"/>
  <c r="AM58" i="34"/>
  <c r="AN57" i="34"/>
  <c r="FC46" i="34"/>
  <c r="FD45" i="34"/>
  <c r="EY48" i="34"/>
  <c r="EZ47" i="34"/>
  <c r="CO46" i="34"/>
  <c r="CP45" i="34"/>
  <c r="BZ43" i="34"/>
  <c r="BY44" i="34"/>
  <c r="GK47" i="34"/>
  <c r="GL46" i="34"/>
  <c r="BJ51" i="34"/>
  <c r="BI52" i="34"/>
  <c r="CX47" i="34"/>
  <c r="CW48" i="34"/>
  <c r="FH43" i="34"/>
  <c r="FG44" i="34"/>
  <c r="DW48" i="34"/>
  <c r="DX47" i="34"/>
  <c r="CM50" i="34"/>
  <c r="CN49" i="34"/>
  <c r="ES48" i="34"/>
  <c r="ET47" i="34"/>
  <c r="DS46" i="34"/>
  <c r="DT45" i="34"/>
  <c r="EO57" i="34"/>
  <c r="EP56" i="34"/>
  <c r="EF58" i="34"/>
  <c r="EE59" i="34"/>
  <c r="EI49" i="34"/>
  <c r="EJ48" i="34"/>
  <c r="AL50" i="34"/>
  <c r="AK51" i="34"/>
  <c r="EG46" i="34"/>
  <c r="EH45" i="34"/>
  <c r="FY46" i="34"/>
  <c r="FZ45" i="34"/>
  <c r="AR43" i="34"/>
  <c r="AQ44" i="34"/>
  <c r="CT45" i="34"/>
  <c r="CS46" i="34"/>
  <c r="FU46" i="34"/>
  <c r="FV45" i="34"/>
  <c r="GB44" i="34"/>
  <c r="GA45" i="34"/>
  <c r="DQ46" i="34"/>
  <c r="DR45" i="34"/>
  <c r="CL45" i="34"/>
  <c r="CK46" i="34"/>
  <c r="HI53" i="34"/>
  <c r="HJ52" i="34"/>
  <c r="HB49" i="34"/>
  <c r="HA50" i="34"/>
  <c r="J4" i="30"/>
  <c r="L219" i="29"/>
  <c r="BW46" i="34"/>
  <c r="BX45" i="34"/>
  <c r="AI46" i="34"/>
  <c r="AJ45" i="34"/>
  <c r="GH43" i="34"/>
  <c r="GG44" i="34"/>
  <c r="EL46" i="34"/>
  <c r="EK47" i="34"/>
  <c r="EV46" i="34"/>
  <c r="EU47" i="34"/>
  <c r="GT58" i="34"/>
  <c r="GS59" i="34"/>
  <c r="HE53" i="34"/>
  <c r="HF52" i="34"/>
  <c r="CD46" i="34"/>
  <c r="CC47" i="34"/>
  <c r="CA56" i="34"/>
  <c r="CB55" i="34"/>
  <c r="GC46" i="34"/>
  <c r="GD45" i="34"/>
  <c r="FW48" i="34"/>
  <c r="FX47" i="34"/>
  <c r="FK46" i="34"/>
  <c r="FL45" i="34"/>
  <c r="EX42" i="34"/>
  <c r="EW43" i="34"/>
  <c r="FP47" i="34"/>
  <c r="FO48" i="34"/>
  <c r="AU45" i="34"/>
  <c r="AV44" i="34"/>
  <c r="CI50" i="34"/>
  <c r="CJ49" i="34"/>
  <c r="AE57" i="34"/>
  <c r="AF56" i="34"/>
  <c r="DB46" i="34"/>
  <c r="DA47" i="34"/>
  <c r="AS52" i="34"/>
  <c r="AT51" i="34"/>
  <c r="AC44" i="34"/>
  <c r="AD43" i="34"/>
  <c r="DN45" i="34"/>
  <c r="DM46" i="34"/>
  <c r="BM53" i="34"/>
  <c r="BN52" i="34"/>
  <c r="X42" i="34"/>
  <c r="W43" i="34"/>
  <c r="HG52" i="34"/>
  <c r="HH51" i="34"/>
  <c r="AO57" i="34"/>
  <c r="AP56" i="34"/>
  <c r="FN54" i="34"/>
  <c r="FM55" i="34"/>
  <c r="CZ43" i="34"/>
  <c r="CY44" i="34"/>
  <c r="EA46" i="34"/>
  <c r="EB45" i="34"/>
  <c r="GE46" i="34"/>
  <c r="GF45" i="34"/>
  <c r="AZ48" i="34"/>
  <c r="AY49" i="34"/>
  <c r="EZ48" i="34" l="1"/>
  <c r="EY49" i="34"/>
  <c r="BG47" i="34"/>
  <c r="BH46" i="34"/>
  <c r="BL44" i="34"/>
  <c r="BK45" i="34"/>
  <c r="EK48" i="34"/>
  <c r="EL47" i="34"/>
  <c r="AR44" i="34"/>
  <c r="AQ45" i="34"/>
  <c r="CW49" i="34"/>
  <c r="CX48" i="34"/>
  <c r="FT51" i="34"/>
  <c r="FS52" i="34"/>
  <c r="AB48" i="34"/>
  <c r="AA49" i="34"/>
  <c r="AE14" i="29"/>
  <c r="AD16" i="29" s="1"/>
  <c r="AD17" i="29" s="1"/>
  <c r="AD18" i="29" s="1"/>
  <c r="AD19" i="29" s="1"/>
  <c r="AD20" i="29" s="1"/>
  <c r="AD21" i="29" s="1"/>
  <c r="AD22" i="29" s="1"/>
  <c r="AD23" i="29" s="1"/>
  <c r="AD24" i="29" s="1"/>
  <c r="AD25" i="29" s="1"/>
  <c r="AD26" i="29" s="1"/>
  <c r="AD27" i="29" s="1"/>
  <c r="AD28" i="29" s="1"/>
  <c r="AD29" i="29" s="1"/>
  <c r="AD30" i="29" s="1"/>
  <c r="AD31" i="29" s="1"/>
  <c r="AD32" i="29" s="1"/>
  <c r="AD33" i="29" s="1"/>
  <c r="AD34" i="29" s="1"/>
  <c r="AD35" i="29" s="1"/>
  <c r="AD36" i="29" s="1"/>
  <c r="AD37" i="29" s="1"/>
  <c r="AD38" i="29" s="1"/>
  <c r="AD39" i="29" s="1"/>
  <c r="AD40" i="29" s="1"/>
  <c r="AD41" i="29" s="1"/>
  <c r="AD42" i="29" s="1"/>
  <c r="AD43" i="29" s="1"/>
  <c r="AD44" i="29" s="1"/>
  <c r="AD45" i="29" s="1"/>
  <c r="AD46" i="29" s="1"/>
  <c r="AD47" i="29" s="1"/>
  <c r="AD48" i="29" s="1"/>
  <c r="AD49" i="29" s="1"/>
  <c r="AD50" i="29" s="1"/>
  <c r="AD51" i="29" s="1"/>
  <c r="AD52" i="29" s="1"/>
  <c r="AD53" i="29" s="1"/>
  <c r="AD54" i="29" s="1"/>
  <c r="AD55" i="29" s="1"/>
  <c r="AD56" i="29" s="1"/>
  <c r="AD57" i="29" s="1"/>
  <c r="AD58" i="29" s="1"/>
  <c r="AD59" i="29" s="1"/>
  <c r="AD60" i="29" s="1"/>
  <c r="AD61" i="29" s="1"/>
  <c r="AD62" i="29" s="1"/>
  <c r="AD63" i="29" s="1"/>
  <c r="AD64" i="29" s="1"/>
  <c r="AD65" i="29" s="1"/>
  <c r="AD66" i="29" s="1"/>
  <c r="AD67" i="29" s="1"/>
  <c r="AD68" i="29" s="1"/>
  <c r="AD69" i="29" s="1"/>
  <c r="AD70" i="29" s="1"/>
  <c r="AD71" i="29" s="1"/>
  <c r="AD72" i="29" s="1"/>
  <c r="AD73" i="29" s="1"/>
  <c r="AD74" i="29" s="1"/>
  <c r="AD75" i="29" s="1"/>
  <c r="AD76" i="29" s="1"/>
  <c r="AD77" i="29" s="1"/>
  <c r="AD78" i="29" s="1"/>
  <c r="AD79" i="29" s="1"/>
  <c r="AD80" i="29" s="1"/>
  <c r="AD81" i="29" s="1"/>
  <c r="AD82" i="29" s="1"/>
  <c r="AD83" i="29" s="1"/>
  <c r="AD84" i="29" s="1"/>
  <c r="AD85" i="29" s="1"/>
  <c r="AD86" i="29" s="1"/>
  <c r="AD87" i="29" s="1"/>
  <c r="AD88" i="29" s="1"/>
  <c r="AD89" i="29" s="1"/>
  <c r="AD90" i="29" s="1"/>
  <c r="AD91" i="29" s="1"/>
  <c r="AD92" i="29" s="1"/>
  <c r="AD93" i="29" s="1"/>
  <c r="AD94" i="29" s="1"/>
  <c r="AD95" i="29" s="1"/>
  <c r="AD96" i="29" s="1"/>
  <c r="AD97" i="29" s="1"/>
  <c r="AD98" i="29" s="1"/>
  <c r="AD99" i="29" s="1"/>
  <c r="AD100" i="29" s="1"/>
  <c r="AD101" i="29" s="1"/>
  <c r="AD102" i="29" s="1"/>
  <c r="AD103" i="29" s="1"/>
  <c r="AD104" i="29" s="1"/>
  <c r="AD105" i="29" s="1"/>
  <c r="AD106" i="29" s="1"/>
  <c r="AD107" i="29" s="1"/>
  <c r="AD108" i="29" s="1"/>
  <c r="AD109" i="29" s="1"/>
  <c r="AD110" i="29" s="1"/>
  <c r="AD111" i="29" s="1"/>
  <c r="AD112" i="29" s="1"/>
  <c r="AD113" i="29" s="1"/>
  <c r="AD114" i="29" s="1"/>
  <c r="AD115" i="29" s="1"/>
  <c r="AD116" i="29" s="1"/>
  <c r="AD117" i="29" s="1"/>
  <c r="AD118" i="29" s="1"/>
  <c r="AD119" i="29" s="1"/>
  <c r="AD120" i="29" s="1"/>
  <c r="AD121" i="29" s="1"/>
  <c r="AD122" i="29" s="1"/>
  <c r="AD123" i="29" s="1"/>
  <c r="AD124" i="29" s="1"/>
  <c r="AD125" i="29" s="1"/>
  <c r="AD126" i="29" s="1"/>
  <c r="AD127" i="29" s="1"/>
  <c r="AD128" i="29" s="1"/>
  <c r="AD129" i="29" s="1"/>
  <c r="AD130" i="29" s="1"/>
  <c r="AD131" i="29" s="1"/>
  <c r="AD132" i="29" s="1"/>
  <c r="AD133" i="29" s="1"/>
  <c r="AD134" i="29" s="1"/>
  <c r="AD135" i="29" s="1"/>
  <c r="AD136" i="29" s="1"/>
  <c r="AD137" i="29" s="1"/>
  <c r="AD138" i="29" s="1"/>
  <c r="AD139" i="29" s="1"/>
  <c r="AD140" i="29" s="1"/>
  <c r="AD141" i="29" s="1"/>
  <c r="AD142" i="29" s="1"/>
  <c r="AD143" i="29" s="1"/>
  <c r="AD144" i="29" s="1"/>
  <c r="AD145" i="29" s="1"/>
  <c r="AD146" i="29" s="1"/>
  <c r="AD147" i="29" s="1"/>
  <c r="AD148" i="29" s="1"/>
  <c r="AD149" i="29" s="1"/>
  <c r="AD150" i="29" s="1"/>
  <c r="AD151" i="29" s="1"/>
  <c r="AD152" i="29" s="1"/>
  <c r="AD153" i="29" s="1"/>
  <c r="AD154" i="29" s="1"/>
  <c r="AD155" i="29" s="1"/>
  <c r="AD156" i="29" s="1"/>
  <c r="AD157" i="29" s="1"/>
  <c r="AD158" i="29" s="1"/>
  <c r="AD159" i="29" s="1"/>
  <c r="AD160" i="29" s="1"/>
  <c r="AD161" i="29" s="1"/>
  <c r="AD162" i="29" s="1"/>
  <c r="AD163" i="29" s="1"/>
  <c r="AD164" i="29" s="1"/>
  <c r="AD165" i="29" s="1"/>
  <c r="AD166" i="29" s="1"/>
  <c r="AD167" i="29" s="1"/>
  <c r="AD168" i="29" s="1"/>
  <c r="AD169" i="29" s="1"/>
  <c r="AD170" i="29" s="1"/>
  <c r="AD171" i="29" s="1"/>
  <c r="AD172" i="29" s="1"/>
  <c r="AD173" i="29" s="1"/>
  <c r="AD174" i="29" s="1"/>
  <c r="AD175" i="29" s="1"/>
  <c r="AD176" i="29" s="1"/>
  <c r="AD177" i="29" s="1"/>
  <c r="AD178" i="29" s="1"/>
  <c r="AD179" i="29" s="1"/>
  <c r="AD180" i="29" s="1"/>
  <c r="AD181" i="29" s="1"/>
  <c r="AD182" i="29" s="1"/>
  <c r="AD183" i="29" s="1"/>
  <c r="AD184" i="29" s="1"/>
  <c r="AD185" i="29" s="1"/>
  <c r="AD186" i="29" s="1"/>
  <c r="AD187" i="29" s="1"/>
  <c r="AD188" i="29" s="1"/>
  <c r="AD189" i="29" s="1"/>
  <c r="AD190" i="29" s="1"/>
  <c r="AD191" i="29" s="1"/>
  <c r="AD192" i="29" s="1"/>
  <c r="AD193" i="29" s="1"/>
  <c r="AD194" i="29" s="1"/>
  <c r="AD195" i="29" s="1"/>
  <c r="AD196" i="29" s="1"/>
  <c r="AD197" i="29" s="1"/>
  <c r="AD198" i="29" s="1"/>
  <c r="AD199" i="29" s="1"/>
  <c r="AD200" i="29" s="1"/>
  <c r="AD201" i="29" s="1"/>
  <c r="AD202" i="29" s="1"/>
  <c r="AD203" i="29" s="1"/>
  <c r="AD204" i="29" s="1"/>
  <c r="AD205" i="29" s="1"/>
  <c r="AD206" i="29" s="1"/>
  <c r="AD207" i="29" s="1"/>
  <c r="AD208" i="29" s="1"/>
  <c r="AD209" i="29" s="1"/>
  <c r="AD210" i="29" s="1"/>
  <c r="AD211" i="29" s="1"/>
  <c r="AD212" i="29" s="1"/>
  <c r="AD213" i="29" s="1"/>
  <c r="AD214" i="29" s="1"/>
  <c r="AD215" i="29" s="1"/>
  <c r="K220" i="29" s="1"/>
  <c r="D12" i="15"/>
  <c r="F21" i="15" s="1"/>
  <c r="BB51" i="34"/>
  <c r="BA52" i="34"/>
  <c r="EU48" i="34"/>
  <c r="EV47" i="34"/>
  <c r="DO46" i="34"/>
  <c r="DP45" i="34"/>
  <c r="EB46" i="34"/>
  <c r="EA47" i="34"/>
  <c r="BN53" i="34"/>
  <c r="BM54" i="34"/>
  <c r="CJ50" i="34"/>
  <c r="CI51" i="34"/>
  <c r="GD46" i="34"/>
  <c r="GC47" i="34"/>
  <c r="HJ53" i="34"/>
  <c r="HI54" i="34"/>
  <c r="EO58" i="34"/>
  <c r="EP57" i="34"/>
  <c r="FC47" i="34"/>
  <c r="FD46" i="34"/>
  <c r="EM48" i="34"/>
  <c r="EN47" i="34"/>
  <c r="Y47" i="34"/>
  <c r="Z46" i="34"/>
  <c r="GG45" i="34"/>
  <c r="GH44" i="34"/>
  <c r="CL46" i="34"/>
  <c r="CK47" i="34"/>
  <c r="BI53" i="34"/>
  <c r="BJ52" i="34"/>
  <c r="BS48" i="34"/>
  <c r="BT47" i="34"/>
  <c r="DF46" i="34"/>
  <c r="DE47" i="34"/>
  <c r="GX45" i="34"/>
  <c r="GW46" i="34"/>
  <c r="X43" i="34"/>
  <c r="W44" i="34"/>
  <c r="CS47" i="34"/>
  <c r="CT46" i="34"/>
  <c r="DN46" i="34"/>
  <c r="DM47" i="34"/>
  <c r="AU46" i="34"/>
  <c r="AV45" i="34"/>
  <c r="CA57" i="34"/>
  <c r="CB56" i="34"/>
  <c r="FZ46" i="34"/>
  <c r="FY47" i="34"/>
  <c r="DT46" i="34"/>
  <c r="DS47" i="34"/>
  <c r="AN58" i="34"/>
  <c r="AM59" i="34"/>
  <c r="GI57" i="34"/>
  <c r="GJ56" i="34"/>
  <c r="CU46" i="34"/>
  <c r="CV45" i="34"/>
  <c r="GU47" i="34"/>
  <c r="GV46" i="34"/>
  <c r="EE60" i="34"/>
  <c r="EF59" i="34"/>
  <c r="FO49" i="34"/>
  <c r="FP48" i="34"/>
  <c r="BU48" i="34"/>
  <c r="BV47" i="34"/>
  <c r="GP46" i="34"/>
  <c r="GO47" i="34"/>
  <c r="AE58" i="34"/>
  <c r="AF57" i="34"/>
  <c r="DQ47" i="34"/>
  <c r="DR46" i="34"/>
  <c r="EG47" i="34"/>
  <c r="EH46" i="34"/>
  <c r="ES49" i="34"/>
  <c r="ET48" i="34"/>
  <c r="GK48" i="34"/>
  <c r="GL47" i="34"/>
  <c r="DL46" i="34"/>
  <c r="DK47" i="34"/>
  <c r="GQ57" i="34"/>
  <c r="GR56" i="34"/>
  <c r="DH44" i="34"/>
  <c r="DG45" i="34"/>
  <c r="GM61" i="34"/>
  <c r="GN61" i="34" s="1"/>
  <c r="GN60" i="34"/>
  <c r="CF56" i="34"/>
  <c r="CE57" i="34"/>
  <c r="CR44" i="34"/>
  <c r="CQ45" i="34"/>
  <c r="AD44" i="34"/>
  <c r="AC45" i="34"/>
  <c r="AJ46" i="34"/>
  <c r="AI47" i="34"/>
  <c r="EW44" i="34"/>
  <c r="EX43" i="34"/>
  <c r="GA46" i="34"/>
  <c r="GB45" i="34"/>
  <c r="AL51" i="34"/>
  <c r="AK52" i="34"/>
  <c r="BZ44" i="34"/>
  <c r="BY45" i="34"/>
  <c r="FA48" i="34"/>
  <c r="FB47" i="34"/>
  <c r="AH43" i="34"/>
  <c r="AG44" i="34"/>
  <c r="EC48" i="34"/>
  <c r="ED47" i="34"/>
  <c r="HA51" i="34"/>
  <c r="HB50" i="34"/>
  <c r="FR46" i="34"/>
  <c r="FQ47" i="34"/>
  <c r="FW49" i="34"/>
  <c r="FX48" i="34"/>
  <c r="FN55" i="34"/>
  <c r="FM56" i="34"/>
  <c r="CC48" i="34"/>
  <c r="CD47" i="34"/>
  <c r="AO58" i="34"/>
  <c r="AP57" i="34"/>
  <c r="AT52" i="34"/>
  <c r="AS53" i="34"/>
  <c r="HE54" i="34"/>
  <c r="HF53" i="34"/>
  <c r="BX46" i="34"/>
  <c r="BW47" i="34"/>
  <c r="CN50" i="34"/>
  <c r="CM51" i="34"/>
  <c r="BF43" i="34"/>
  <c r="BE44" i="34"/>
  <c r="AW57" i="34"/>
  <c r="AX56" i="34"/>
  <c r="FI49" i="34"/>
  <c r="FJ48" i="34"/>
  <c r="CG49" i="34"/>
  <c r="CH48" i="34"/>
  <c r="GF46" i="34"/>
  <c r="GE47" i="34"/>
  <c r="FE45" i="34"/>
  <c r="FF44" i="34"/>
  <c r="AZ49" i="34"/>
  <c r="AY50" i="34"/>
  <c r="DB47" i="34"/>
  <c r="DA48" i="34"/>
  <c r="BR46" i="34"/>
  <c r="BQ47" i="34"/>
  <c r="BP43" i="34"/>
  <c r="BO44" i="34"/>
  <c r="FG45" i="34"/>
  <c r="FH44" i="34"/>
  <c r="CZ44" i="34"/>
  <c r="CY45" i="34"/>
  <c r="GS60" i="34"/>
  <c r="GT59" i="34"/>
  <c r="HG53" i="34"/>
  <c r="HH52" i="34"/>
  <c r="FL46" i="34"/>
  <c r="FK47" i="34"/>
  <c r="C5" i="16"/>
  <c r="J219" i="30"/>
  <c r="FU47" i="34"/>
  <c r="FV46" i="34"/>
  <c r="EI50" i="34"/>
  <c r="EJ49" i="34"/>
  <c r="DW49" i="34"/>
  <c r="DX48" i="34"/>
  <c r="CP46" i="34"/>
  <c r="CO47" i="34"/>
  <c r="EQ49" i="34"/>
  <c r="ER48" i="34"/>
  <c r="DU49" i="34"/>
  <c r="DV48" i="34"/>
  <c r="DZ46" i="34"/>
  <c r="DY47" i="34"/>
  <c r="DJ46" i="34"/>
  <c r="DI47" i="34"/>
  <c r="DD46" i="34"/>
  <c r="DC47" i="34"/>
  <c r="EI51" i="34" l="1"/>
  <c r="EJ50" i="34"/>
  <c r="FE46" i="34"/>
  <c r="FF45" i="34"/>
  <c r="FA49" i="34"/>
  <c r="FB48" i="34"/>
  <c r="GI58" i="34"/>
  <c r="GJ57" i="34"/>
  <c r="BI54" i="34"/>
  <c r="BJ53" i="34"/>
  <c r="EP58" i="34"/>
  <c r="EO59" i="34"/>
  <c r="DO47" i="34"/>
  <c r="DP46" i="34"/>
  <c r="CW50" i="34"/>
  <c r="CX49" i="34"/>
  <c r="DN47" i="34"/>
  <c r="DM48" i="34"/>
  <c r="GE48" i="34"/>
  <c r="GF47" i="34"/>
  <c r="BW48" i="34"/>
  <c r="BX47" i="34"/>
  <c r="BZ45" i="34"/>
  <c r="BY46" i="34"/>
  <c r="CQ46" i="34"/>
  <c r="CR45" i="34"/>
  <c r="AM60" i="34"/>
  <c r="AN59" i="34"/>
  <c r="CK48" i="34"/>
  <c r="CL47" i="34"/>
  <c r="HJ54" i="34"/>
  <c r="HI55" i="34"/>
  <c r="AQ46" i="34"/>
  <c r="AR45" i="34"/>
  <c r="DY48" i="34"/>
  <c r="DZ47" i="34"/>
  <c r="FU48" i="34"/>
  <c r="FV47" i="34"/>
  <c r="FG46" i="34"/>
  <c r="FH45" i="34"/>
  <c r="FW50" i="34"/>
  <c r="FX49" i="34"/>
  <c r="GK49" i="34"/>
  <c r="GL48" i="34"/>
  <c r="BU49" i="34"/>
  <c r="BV48" i="34"/>
  <c r="CS48" i="34"/>
  <c r="CT47" i="34"/>
  <c r="EU49" i="34"/>
  <c r="EV48" i="34"/>
  <c r="DI48" i="34"/>
  <c r="DJ47" i="34"/>
  <c r="GO48" i="34"/>
  <c r="GP47" i="34"/>
  <c r="BP44" i="34"/>
  <c r="BO45" i="34"/>
  <c r="FQ48" i="34"/>
  <c r="FR47" i="34"/>
  <c r="AK53" i="34"/>
  <c r="AL52" i="34"/>
  <c r="CE58" i="34"/>
  <c r="CF57" i="34"/>
  <c r="DS48" i="34"/>
  <c r="DT47" i="34"/>
  <c r="W45" i="34"/>
  <c r="X44" i="34"/>
  <c r="GC48" i="34"/>
  <c r="GD47" i="34"/>
  <c r="BA53" i="34"/>
  <c r="BB52" i="34"/>
  <c r="FM57" i="34"/>
  <c r="FN56" i="34"/>
  <c r="DV49" i="34"/>
  <c r="DU50" i="34"/>
  <c r="AC14" i="30"/>
  <c r="AB16" i="30" s="1"/>
  <c r="AB17" i="30" s="1"/>
  <c r="AB18" i="30" s="1"/>
  <c r="AB19" i="30" s="1"/>
  <c r="AB20" i="30" s="1"/>
  <c r="AB21" i="30" s="1"/>
  <c r="AB22" i="30" s="1"/>
  <c r="AB23" i="30" s="1"/>
  <c r="AB24" i="30" s="1"/>
  <c r="AB25" i="30" s="1"/>
  <c r="AB26" i="30" s="1"/>
  <c r="AB27" i="30" s="1"/>
  <c r="AB28" i="30" s="1"/>
  <c r="AB29" i="30" s="1"/>
  <c r="AB30" i="30" s="1"/>
  <c r="AB31" i="30" s="1"/>
  <c r="AB32" i="30" s="1"/>
  <c r="AB33" i="30" s="1"/>
  <c r="AB34" i="30" s="1"/>
  <c r="AB35" i="30" s="1"/>
  <c r="AB36" i="30" s="1"/>
  <c r="AB37" i="30" s="1"/>
  <c r="AB38" i="30" s="1"/>
  <c r="AB39" i="30" s="1"/>
  <c r="AB40" i="30" s="1"/>
  <c r="AB41" i="30" s="1"/>
  <c r="AB42" i="30" s="1"/>
  <c r="AB43" i="30" s="1"/>
  <c r="AB44" i="30" s="1"/>
  <c r="AB45" i="30" s="1"/>
  <c r="AB46" i="30" s="1"/>
  <c r="AB47" i="30" s="1"/>
  <c r="AB48" i="30" s="1"/>
  <c r="AB49" i="30" s="1"/>
  <c r="AB50" i="30" s="1"/>
  <c r="AB51" i="30" s="1"/>
  <c r="AB52" i="30" s="1"/>
  <c r="AB53" i="30" s="1"/>
  <c r="AB54" i="30" s="1"/>
  <c r="AB55" i="30" s="1"/>
  <c r="AB56" i="30" s="1"/>
  <c r="AB57" i="30" s="1"/>
  <c r="AB58" i="30" s="1"/>
  <c r="AB59" i="30" s="1"/>
  <c r="AB60" i="30" s="1"/>
  <c r="AB61" i="30" s="1"/>
  <c r="AB62" i="30" s="1"/>
  <c r="AB63" i="30" s="1"/>
  <c r="AB64" i="30" s="1"/>
  <c r="AB65" i="30" s="1"/>
  <c r="AB66" i="30" s="1"/>
  <c r="AB67" i="30" s="1"/>
  <c r="AB68" i="30" s="1"/>
  <c r="AB69" i="30" s="1"/>
  <c r="AB70" i="30" s="1"/>
  <c r="AB71" i="30" s="1"/>
  <c r="AB72" i="30" s="1"/>
  <c r="AB73" i="30" s="1"/>
  <c r="AB74" i="30" s="1"/>
  <c r="AB75" i="30" s="1"/>
  <c r="AB76" i="30" s="1"/>
  <c r="AB77" i="30" s="1"/>
  <c r="AB78" i="30" s="1"/>
  <c r="AB79" i="30" s="1"/>
  <c r="AB80" i="30" s="1"/>
  <c r="AB81" i="30" s="1"/>
  <c r="AB82" i="30" s="1"/>
  <c r="AB83" i="30" s="1"/>
  <c r="AB84" i="30" s="1"/>
  <c r="AB85" i="30" s="1"/>
  <c r="AB86" i="30" s="1"/>
  <c r="AB87" i="30" s="1"/>
  <c r="AB88" i="30" s="1"/>
  <c r="AB89" i="30" s="1"/>
  <c r="AB90" i="30" s="1"/>
  <c r="AB91" i="30" s="1"/>
  <c r="AB92" i="30" s="1"/>
  <c r="AB93" i="30" s="1"/>
  <c r="AB94" i="30" s="1"/>
  <c r="AB95" i="30" s="1"/>
  <c r="AB96" i="30" s="1"/>
  <c r="AB97" i="30" s="1"/>
  <c r="AB98" i="30" s="1"/>
  <c r="AB99" i="30" s="1"/>
  <c r="AB100" i="30" s="1"/>
  <c r="AB101" i="30" s="1"/>
  <c r="AB102" i="30" s="1"/>
  <c r="AB103" i="30" s="1"/>
  <c r="AB104" i="30" s="1"/>
  <c r="AB105" i="30" s="1"/>
  <c r="AB106" i="30" s="1"/>
  <c r="AB107" i="30" s="1"/>
  <c r="AB108" i="30" s="1"/>
  <c r="AB109" i="30" s="1"/>
  <c r="AB110" i="30" s="1"/>
  <c r="AB111" i="30" s="1"/>
  <c r="AB112" i="30" s="1"/>
  <c r="AB113" i="30" s="1"/>
  <c r="AB114" i="30" s="1"/>
  <c r="AB115" i="30" s="1"/>
  <c r="AB116" i="30" s="1"/>
  <c r="AB117" i="30" s="1"/>
  <c r="AB118" i="30" s="1"/>
  <c r="AB119" i="30" s="1"/>
  <c r="AB120" i="30" s="1"/>
  <c r="AB121" i="30" s="1"/>
  <c r="AB122" i="30" s="1"/>
  <c r="AB123" i="30" s="1"/>
  <c r="AB124" i="30" s="1"/>
  <c r="AB125" i="30" s="1"/>
  <c r="AB126" i="30" s="1"/>
  <c r="AB127" i="30" s="1"/>
  <c r="AB128" i="30" s="1"/>
  <c r="AB129" i="30" s="1"/>
  <c r="AB130" i="30" s="1"/>
  <c r="AB131" i="30" s="1"/>
  <c r="AB132" i="30" s="1"/>
  <c r="AB133" i="30" s="1"/>
  <c r="AB134" i="30" s="1"/>
  <c r="AB135" i="30" s="1"/>
  <c r="AB136" i="30" s="1"/>
  <c r="AB137" i="30" s="1"/>
  <c r="AB138" i="30" s="1"/>
  <c r="AB139" i="30" s="1"/>
  <c r="AB140" i="30" s="1"/>
  <c r="AB141" i="30" s="1"/>
  <c r="AB142" i="30" s="1"/>
  <c r="AB143" i="30" s="1"/>
  <c r="AB144" i="30" s="1"/>
  <c r="AB145" i="30" s="1"/>
  <c r="AB146" i="30" s="1"/>
  <c r="AB147" i="30" s="1"/>
  <c r="AB148" i="30" s="1"/>
  <c r="AB149" i="30" s="1"/>
  <c r="AB150" i="30" s="1"/>
  <c r="AB151" i="30" s="1"/>
  <c r="AB152" i="30" s="1"/>
  <c r="AB153" i="30" s="1"/>
  <c r="AB154" i="30" s="1"/>
  <c r="AB155" i="30" s="1"/>
  <c r="AB156" i="30" s="1"/>
  <c r="AB157" i="30" s="1"/>
  <c r="AB158" i="30" s="1"/>
  <c r="AB159" i="30" s="1"/>
  <c r="AB160" i="30" s="1"/>
  <c r="AB161" i="30" s="1"/>
  <c r="AB162" i="30" s="1"/>
  <c r="AB163" i="30" s="1"/>
  <c r="AB164" i="30" s="1"/>
  <c r="AB165" i="30" s="1"/>
  <c r="AB166" i="30" s="1"/>
  <c r="AB167" i="30" s="1"/>
  <c r="AB168" i="30" s="1"/>
  <c r="AB169" i="30" s="1"/>
  <c r="AB170" i="30" s="1"/>
  <c r="AB171" i="30" s="1"/>
  <c r="AB172" i="30" s="1"/>
  <c r="AB173" i="30" s="1"/>
  <c r="AB174" i="30" s="1"/>
  <c r="AB175" i="30" s="1"/>
  <c r="AB176" i="30" s="1"/>
  <c r="AB177" i="30" s="1"/>
  <c r="AB178" i="30" s="1"/>
  <c r="AB179" i="30" s="1"/>
  <c r="AB180" i="30" s="1"/>
  <c r="AB181" i="30" s="1"/>
  <c r="AB182" i="30" s="1"/>
  <c r="AB183" i="30" s="1"/>
  <c r="AB184" i="30" s="1"/>
  <c r="AB185" i="30" s="1"/>
  <c r="AB186" i="30" s="1"/>
  <c r="AB187" i="30" s="1"/>
  <c r="AB188" i="30" s="1"/>
  <c r="AB189" i="30" s="1"/>
  <c r="AB190" i="30" s="1"/>
  <c r="AB191" i="30" s="1"/>
  <c r="AB192" i="30" s="1"/>
  <c r="AB193" i="30" s="1"/>
  <c r="AB194" i="30" s="1"/>
  <c r="AB195" i="30" s="1"/>
  <c r="AB196" i="30" s="1"/>
  <c r="AB197" i="30" s="1"/>
  <c r="AB198" i="30" s="1"/>
  <c r="AB199" i="30" s="1"/>
  <c r="AB200" i="30" s="1"/>
  <c r="AB201" i="30" s="1"/>
  <c r="AB202" i="30" s="1"/>
  <c r="AB203" i="30" s="1"/>
  <c r="AB204" i="30" s="1"/>
  <c r="AB205" i="30" s="1"/>
  <c r="AB206" i="30" s="1"/>
  <c r="AB207" i="30" s="1"/>
  <c r="AB208" i="30" s="1"/>
  <c r="AB209" i="30" s="1"/>
  <c r="AB210" i="30" s="1"/>
  <c r="AB211" i="30" s="1"/>
  <c r="AB212" i="30" s="1"/>
  <c r="AB213" i="30" s="1"/>
  <c r="AB214" i="30" s="1"/>
  <c r="AB215" i="30" s="1"/>
  <c r="K219" i="30" s="1"/>
  <c r="CG50" i="34"/>
  <c r="CH49" i="34"/>
  <c r="HF54" i="34"/>
  <c r="HE55" i="34"/>
  <c r="ES50" i="34"/>
  <c r="ET49" i="34"/>
  <c r="FP49" i="34"/>
  <c r="FO50" i="34"/>
  <c r="GH45" i="34"/>
  <c r="GG46" i="34"/>
  <c r="EK49" i="34"/>
  <c r="EL48" i="34"/>
  <c r="AC46" i="34"/>
  <c r="AD45" i="34"/>
  <c r="FY48" i="34"/>
  <c r="FZ47" i="34"/>
  <c r="GX46" i="34"/>
  <c r="GW47" i="34"/>
  <c r="CI52" i="34"/>
  <c r="CJ51" i="34"/>
  <c r="F73" i="15"/>
  <c r="B73" i="15"/>
  <c r="BL45" i="34"/>
  <c r="BK46" i="34"/>
  <c r="L220" i="29"/>
  <c r="J5" i="30"/>
  <c r="CZ45" i="34"/>
  <c r="CY46" i="34"/>
  <c r="DK48" i="34"/>
  <c r="DL47" i="34"/>
  <c r="FK48" i="34"/>
  <c r="FL47" i="34"/>
  <c r="AT53" i="34"/>
  <c r="AS54" i="34"/>
  <c r="DB48" i="34"/>
  <c r="DA49" i="34"/>
  <c r="DG46" i="34"/>
  <c r="DH45" i="34"/>
  <c r="DE48" i="34"/>
  <c r="DF47" i="34"/>
  <c r="BN54" i="34"/>
  <c r="BM55" i="34"/>
  <c r="AA50" i="34"/>
  <c r="AB49" i="34"/>
  <c r="CM52" i="34"/>
  <c r="CN51" i="34"/>
  <c r="EQ50" i="34"/>
  <c r="ER49" i="34"/>
  <c r="FI50" i="34"/>
  <c r="FJ49" i="34"/>
  <c r="HA52" i="34"/>
  <c r="HB51" i="34"/>
  <c r="GA47" i="34"/>
  <c r="GB46" i="34"/>
  <c r="EG48" i="34"/>
  <c r="EH47" i="34"/>
  <c r="EF60" i="34"/>
  <c r="EE61" i="34"/>
  <c r="Z47" i="34"/>
  <c r="Y48" i="34"/>
  <c r="CO48" i="34"/>
  <c r="CP47" i="34"/>
  <c r="HH53" i="34"/>
  <c r="HG54" i="34"/>
  <c r="AW58" i="34"/>
  <c r="AX57" i="34"/>
  <c r="AP58" i="34"/>
  <c r="AO59" i="34"/>
  <c r="ED48" i="34"/>
  <c r="EC49" i="34"/>
  <c r="EW45" i="34"/>
  <c r="EX44" i="34"/>
  <c r="DQ48" i="34"/>
  <c r="DR47" i="34"/>
  <c r="GU48" i="34"/>
  <c r="GV47" i="34"/>
  <c r="CA58" i="34"/>
  <c r="CB57" i="34"/>
  <c r="EN48" i="34"/>
  <c r="EM49" i="34"/>
  <c r="BG48" i="34"/>
  <c r="BH47" i="34"/>
  <c r="DD47" i="34"/>
  <c r="DC48" i="34"/>
  <c r="AZ50" i="34"/>
  <c r="AY51" i="34"/>
  <c r="BF44" i="34"/>
  <c r="BE45" i="34"/>
  <c r="AH44" i="34"/>
  <c r="AG45" i="34"/>
  <c r="AJ47" i="34"/>
  <c r="AI48" i="34"/>
  <c r="EA48" i="34"/>
  <c r="EB47" i="34"/>
  <c r="FT52" i="34"/>
  <c r="FS53" i="34"/>
  <c r="EY50" i="34"/>
  <c r="EZ49" i="34"/>
  <c r="BR47" i="34"/>
  <c r="BQ48" i="34"/>
  <c r="GN62" i="34"/>
  <c r="DW50" i="34"/>
  <c r="DX49" i="34"/>
  <c r="GT60" i="34"/>
  <c r="GS61" i="34"/>
  <c r="GT61" i="34" s="1"/>
  <c r="CC49" i="34"/>
  <c r="CD48" i="34"/>
  <c r="GQ58" i="34"/>
  <c r="GR57" i="34"/>
  <c r="AF58" i="34"/>
  <c r="AE59" i="34"/>
  <c r="CV46" i="34"/>
  <c r="CU47" i="34"/>
  <c r="AV46" i="34"/>
  <c r="AU47" i="34"/>
  <c r="BT48" i="34"/>
  <c r="BS49" i="34"/>
  <c r="FD47" i="34"/>
  <c r="FC48" i="34"/>
  <c r="EO60" i="34" l="1"/>
  <c r="EP59" i="34"/>
  <c r="AU48" i="34"/>
  <c r="AV47" i="34"/>
  <c r="EH48" i="34"/>
  <c r="EG49" i="34"/>
  <c r="AB50" i="34"/>
  <c r="AA51" i="34"/>
  <c r="FK49" i="34"/>
  <c r="FL48" i="34"/>
  <c r="CJ52" i="34"/>
  <c r="CI53" i="34"/>
  <c r="FM58" i="34"/>
  <c r="FN57" i="34"/>
  <c r="AL53" i="34"/>
  <c r="AK54" i="34"/>
  <c r="CS49" i="34"/>
  <c r="CT48" i="34"/>
  <c r="DY49" i="34"/>
  <c r="DZ48" i="34"/>
  <c r="FO51" i="34"/>
  <c r="FP50" i="34"/>
  <c r="DX50" i="34"/>
  <c r="DW51" i="34"/>
  <c r="BM56" i="34"/>
  <c r="BN55" i="34"/>
  <c r="GW48" i="34"/>
  <c r="GX47" i="34"/>
  <c r="BZ46" i="34"/>
  <c r="BY47" i="34"/>
  <c r="CA59" i="34"/>
  <c r="CB58" i="34"/>
  <c r="AX58" i="34"/>
  <c r="AW59" i="34"/>
  <c r="GA48" i="34"/>
  <c r="GB47" i="34"/>
  <c r="DK49" i="34"/>
  <c r="DL48" i="34"/>
  <c r="ES51" i="34"/>
  <c r="ET50" i="34"/>
  <c r="BB53" i="34"/>
  <c r="BA54" i="34"/>
  <c r="FQ49" i="34"/>
  <c r="FR48" i="34"/>
  <c r="BU50" i="34"/>
  <c r="BV49" i="34"/>
  <c r="AQ47" i="34"/>
  <c r="AR46" i="34"/>
  <c r="BW49" i="34"/>
  <c r="BX48" i="34"/>
  <c r="BJ54" i="34"/>
  <c r="BI55" i="34"/>
  <c r="AG46" i="34"/>
  <c r="AH45" i="34"/>
  <c r="CZ46" i="34"/>
  <c r="CY47" i="34"/>
  <c r="HE56" i="34"/>
  <c r="HF55" i="34"/>
  <c r="BO46" i="34"/>
  <c r="BP45" i="34"/>
  <c r="HI56" i="34"/>
  <c r="HJ55" i="34"/>
  <c r="EM50" i="34"/>
  <c r="EN49" i="34"/>
  <c r="CU48" i="34"/>
  <c r="CV47" i="34"/>
  <c r="BQ49" i="34"/>
  <c r="BR48" i="34"/>
  <c r="BF45" i="34"/>
  <c r="BE46" i="34"/>
  <c r="HH54" i="34"/>
  <c r="HG55" i="34"/>
  <c r="AE60" i="34"/>
  <c r="AF59" i="34"/>
  <c r="GV48" i="34"/>
  <c r="GU49" i="34"/>
  <c r="HA53" i="34"/>
  <c r="HB52" i="34"/>
  <c r="DE49" i="34"/>
  <c r="DF48" i="34"/>
  <c r="FZ48" i="34"/>
  <c r="FY49" i="34"/>
  <c r="GC49" i="34"/>
  <c r="GD48" i="34"/>
  <c r="GK50" i="34"/>
  <c r="GL49" i="34"/>
  <c r="GF48" i="34"/>
  <c r="GE49" i="34"/>
  <c r="GJ58" i="34"/>
  <c r="GI59" i="34"/>
  <c r="AO60" i="34"/>
  <c r="AP59" i="34"/>
  <c r="DM49" i="34"/>
  <c r="DN48" i="34"/>
  <c r="DQ49" i="34"/>
  <c r="DR48" i="34"/>
  <c r="CO49" i="34"/>
  <c r="CP48" i="34"/>
  <c r="FI51" i="34"/>
  <c r="FJ50" i="34"/>
  <c r="DH46" i="34"/>
  <c r="DG47" i="34"/>
  <c r="AC47" i="34"/>
  <c r="AD46" i="34"/>
  <c r="CH50" i="34"/>
  <c r="CG51" i="34"/>
  <c r="W46" i="34"/>
  <c r="X45" i="34"/>
  <c r="GO49" i="34"/>
  <c r="GP48" i="34"/>
  <c r="FW51" i="34"/>
  <c r="FX50" i="34"/>
  <c r="CK49" i="34"/>
  <c r="CL48" i="34"/>
  <c r="FA50" i="34"/>
  <c r="FB49" i="34"/>
  <c r="J4" i="31"/>
  <c r="L219" i="30"/>
  <c r="AY52" i="34"/>
  <c r="AZ51" i="34"/>
  <c r="GR58" i="34"/>
  <c r="GQ59" i="34"/>
  <c r="DC49" i="34"/>
  <c r="DD48" i="34"/>
  <c r="FC49" i="34"/>
  <c r="FD48" i="34"/>
  <c r="EW46" i="34"/>
  <c r="EX45" i="34"/>
  <c r="EQ51" i="34"/>
  <c r="ER50" i="34"/>
  <c r="EK50" i="34"/>
  <c r="EL49" i="34"/>
  <c r="DS49" i="34"/>
  <c r="DT48" i="34"/>
  <c r="DJ48" i="34"/>
  <c r="DI49" i="34"/>
  <c r="FH46" i="34"/>
  <c r="FG47" i="34"/>
  <c r="AM61" i="34"/>
  <c r="AN61" i="34" s="1"/>
  <c r="AN60" i="34"/>
  <c r="CX50" i="34"/>
  <c r="CW51" i="34"/>
  <c r="FE47" i="34"/>
  <c r="FF46" i="34"/>
  <c r="Y49" i="34"/>
  <c r="Z48" i="34"/>
  <c r="BK47" i="34"/>
  <c r="BL46" i="34"/>
  <c r="CC50" i="34"/>
  <c r="CD49" i="34"/>
  <c r="EC50" i="34"/>
  <c r="ED49" i="34"/>
  <c r="EF61" i="34"/>
  <c r="EF62" i="34" s="1"/>
  <c r="EE62" i="34"/>
  <c r="B20" i="36" s="1"/>
  <c r="AT54" i="34"/>
  <c r="AS55" i="34"/>
  <c r="GH46" i="34"/>
  <c r="GG47" i="34"/>
  <c r="DV50" i="34"/>
  <c r="DU51" i="34"/>
  <c r="AJ48" i="34"/>
  <c r="AI49" i="34"/>
  <c r="J220" i="30"/>
  <c r="C6" i="16"/>
  <c r="EY51" i="34"/>
  <c r="EZ50" i="34"/>
  <c r="FT53" i="34"/>
  <c r="FS54" i="34"/>
  <c r="DA50" i="34"/>
  <c r="DB49" i="34"/>
  <c r="BS50" i="34"/>
  <c r="BT49" i="34"/>
  <c r="GT62" i="34"/>
  <c r="EB48" i="34"/>
  <c r="EA49" i="34"/>
  <c r="BH48" i="34"/>
  <c r="BG49" i="34"/>
  <c r="CM53" i="34"/>
  <c r="CN52" i="34"/>
  <c r="CF58" i="34"/>
  <c r="CE59" i="34"/>
  <c r="EU50" i="34"/>
  <c r="EV49" i="34"/>
  <c r="FU49" i="34"/>
  <c r="FV48" i="34"/>
  <c r="CQ47" i="34"/>
  <c r="CR46" i="34"/>
  <c r="DO48" i="34"/>
  <c r="DP47" i="34"/>
  <c r="EI52" i="34"/>
  <c r="EJ51" i="34"/>
  <c r="CJ53" i="34" l="1"/>
  <c r="CI54" i="34"/>
  <c r="FE48" i="34"/>
  <c r="FF47" i="34"/>
  <c r="EK51" i="34"/>
  <c r="EL50" i="34"/>
  <c r="AY53" i="34"/>
  <c r="AZ52" i="34"/>
  <c r="X46" i="34"/>
  <c r="W47" i="34"/>
  <c r="DQ50" i="34"/>
  <c r="DR49" i="34"/>
  <c r="GC50" i="34"/>
  <c r="GD49" i="34"/>
  <c r="BP46" i="34"/>
  <c r="BO47" i="34"/>
  <c r="AQ48" i="34"/>
  <c r="AR47" i="34"/>
  <c r="GB48" i="34"/>
  <c r="GA49" i="34"/>
  <c r="EI53" i="34"/>
  <c r="EJ52" i="34"/>
  <c r="CN53" i="34"/>
  <c r="CM54" i="34"/>
  <c r="CW52" i="34"/>
  <c r="CX51" i="34"/>
  <c r="CG52" i="34"/>
  <c r="CH51" i="34"/>
  <c r="FZ49" i="34"/>
  <c r="FY50" i="34"/>
  <c r="BE47" i="34"/>
  <c r="BF46" i="34"/>
  <c r="AW60" i="34"/>
  <c r="AX59" i="34"/>
  <c r="FT54" i="34"/>
  <c r="FS55" i="34"/>
  <c r="ER51" i="34"/>
  <c r="EQ52" i="34"/>
  <c r="C5" i="17"/>
  <c r="J219" i="31"/>
  <c r="DM50" i="34"/>
  <c r="DN49" i="34"/>
  <c r="HF56" i="34"/>
  <c r="HE57" i="34"/>
  <c r="BV50" i="34"/>
  <c r="BU51" i="34"/>
  <c r="FO52" i="34"/>
  <c r="FP51" i="34"/>
  <c r="FL49" i="34"/>
  <c r="FK50" i="34"/>
  <c r="BG50" i="34"/>
  <c r="BH49" i="34"/>
  <c r="DP48" i="34"/>
  <c r="DO49" i="34"/>
  <c r="CY48" i="34"/>
  <c r="CZ47" i="34"/>
  <c r="AA52" i="34"/>
  <c r="AB51" i="34"/>
  <c r="EZ51" i="34"/>
  <c r="EY52" i="34"/>
  <c r="AE14" i="30"/>
  <c r="AD16" i="30" s="1"/>
  <c r="AD17" i="30" s="1"/>
  <c r="AD18" i="30" s="1"/>
  <c r="AD19" i="30" s="1"/>
  <c r="AD20" i="30" s="1"/>
  <c r="AD21" i="30" s="1"/>
  <c r="AD22" i="30" s="1"/>
  <c r="AD23" i="30" s="1"/>
  <c r="AD24" i="30" s="1"/>
  <c r="AD25" i="30" s="1"/>
  <c r="AD26" i="30" s="1"/>
  <c r="AD27" i="30" s="1"/>
  <c r="AD28" i="30" s="1"/>
  <c r="AD29" i="30" s="1"/>
  <c r="AD30" i="30" s="1"/>
  <c r="AD31" i="30" s="1"/>
  <c r="AD32" i="30" s="1"/>
  <c r="AD33" i="30" s="1"/>
  <c r="AD34" i="30" s="1"/>
  <c r="AD35" i="30" s="1"/>
  <c r="AD36" i="30" s="1"/>
  <c r="AD37" i="30" s="1"/>
  <c r="AD38" i="30" s="1"/>
  <c r="AD39" i="30" s="1"/>
  <c r="AD40" i="30" s="1"/>
  <c r="AD41" i="30" s="1"/>
  <c r="AD42" i="30" s="1"/>
  <c r="AD43" i="30" s="1"/>
  <c r="AD44" i="30" s="1"/>
  <c r="AD45" i="30" s="1"/>
  <c r="AD46" i="30" s="1"/>
  <c r="AD47" i="30" s="1"/>
  <c r="AD48" i="30" s="1"/>
  <c r="AD49" i="30" s="1"/>
  <c r="AD50" i="30" s="1"/>
  <c r="AD51" i="30" s="1"/>
  <c r="AD52" i="30" s="1"/>
  <c r="AD53" i="30" s="1"/>
  <c r="AD54" i="30" s="1"/>
  <c r="AD55" i="30" s="1"/>
  <c r="AD56" i="30" s="1"/>
  <c r="AD57" i="30" s="1"/>
  <c r="AD58" i="30" s="1"/>
  <c r="AD59" i="30" s="1"/>
  <c r="AD60" i="30" s="1"/>
  <c r="AD61" i="30" s="1"/>
  <c r="AD62" i="30" s="1"/>
  <c r="AD63" i="30" s="1"/>
  <c r="AD64" i="30" s="1"/>
  <c r="AD65" i="30" s="1"/>
  <c r="AD66" i="30" s="1"/>
  <c r="AD67" i="30" s="1"/>
  <c r="AD68" i="30" s="1"/>
  <c r="AD69" i="30" s="1"/>
  <c r="AD70" i="30" s="1"/>
  <c r="AD71" i="30" s="1"/>
  <c r="AD72" i="30" s="1"/>
  <c r="AD73" i="30" s="1"/>
  <c r="AD74" i="30" s="1"/>
  <c r="AD75" i="30" s="1"/>
  <c r="AD76" i="30" s="1"/>
  <c r="AD77" i="30" s="1"/>
  <c r="AD78" i="30" s="1"/>
  <c r="AD79" i="30" s="1"/>
  <c r="AD80" i="30" s="1"/>
  <c r="AD81" i="30" s="1"/>
  <c r="AD82" i="30" s="1"/>
  <c r="AD83" i="30" s="1"/>
  <c r="AD84" i="30" s="1"/>
  <c r="AD85" i="30" s="1"/>
  <c r="AD86" i="30" s="1"/>
  <c r="AD87" i="30" s="1"/>
  <c r="AD88" i="30" s="1"/>
  <c r="AD89" i="30" s="1"/>
  <c r="AD90" i="30" s="1"/>
  <c r="AD91" i="30" s="1"/>
  <c r="AD92" i="30" s="1"/>
  <c r="AD93" i="30" s="1"/>
  <c r="AD94" i="30" s="1"/>
  <c r="AD95" i="30" s="1"/>
  <c r="AD96" i="30" s="1"/>
  <c r="AD97" i="30" s="1"/>
  <c r="AD98" i="30" s="1"/>
  <c r="AD99" i="30" s="1"/>
  <c r="AD100" i="30" s="1"/>
  <c r="AD101" i="30" s="1"/>
  <c r="AD102" i="30" s="1"/>
  <c r="AD103" i="30" s="1"/>
  <c r="AD104" i="30" s="1"/>
  <c r="AD105" i="30" s="1"/>
  <c r="AD106" i="30" s="1"/>
  <c r="AD107" i="30" s="1"/>
  <c r="AD108" i="30" s="1"/>
  <c r="AD109" i="30" s="1"/>
  <c r="AD110" i="30" s="1"/>
  <c r="AD111" i="30" s="1"/>
  <c r="AD112" i="30" s="1"/>
  <c r="AD113" i="30" s="1"/>
  <c r="AD114" i="30" s="1"/>
  <c r="AD115" i="30" s="1"/>
  <c r="AD116" i="30" s="1"/>
  <c r="AD117" i="30" s="1"/>
  <c r="AD118" i="30" s="1"/>
  <c r="AD119" i="30" s="1"/>
  <c r="AD120" i="30" s="1"/>
  <c r="AD121" i="30" s="1"/>
  <c r="AD122" i="30" s="1"/>
  <c r="AD123" i="30" s="1"/>
  <c r="AD124" i="30" s="1"/>
  <c r="AD125" i="30" s="1"/>
  <c r="AD126" i="30" s="1"/>
  <c r="AD127" i="30" s="1"/>
  <c r="AD128" i="30" s="1"/>
  <c r="AD129" i="30" s="1"/>
  <c r="AD130" i="30" s="1"/>
  <c r="AD131" i="30" s="1"/>
  <c r="AD132" i="30" s="1"/>
  <c r="AD133" i="30" s="1"/>
  <c r="AD134" i="30" s="1"/>
  <c r="AD135" i="30" s="1"/>
  <c r="AD136" i="30" s="1"/>
  <c r="AD137" i="30" s="1"/>
  <c r="AD138" i="30" s="1"/>
  <c r="AD139" i="30" s="1"/>
  <c r="AD140" i="30" s="1"/>
  <c r="AD141" i="30" s="1"/>
  <c r="AD142" i="30" s="1"/>
  <c r="AD143" i="30" s="1"/>
  <c r="AD144" i="30" s="1"/>
  <c r="AD145" i="30" s="1"/>
  <c r="AD146" i="30" s="1"/>
  <c r="AD147" i="30" s="1"/>
  <c r="AD148" i="30" s="1"/>
  <c r="AD149" i="30" s="1"/>
  <c r="AD150" i="30" s="1"/>
  <c r="AD151" i="30" s="1"/>
  <c r="AD152" i="30" s="1"/>
  <c r="AD153" i="30" s="1"/>
  <c r="AD154" i="30" s="1"/>
  <c r="AD155" i="30" s="1"/>
  <c r="AD156" i="30" s="1"/>
  <c r="AD157" i="30" s="1"/>
  <c r="AD158" i="30" s="1"/>
  <c r="AD159" i="30" s="1"/>
  <c r="AD160" i="30" s="1"/>
  <c r="AD161" i="30" s="1"/>
  <c r="AD162" i="30" s="1"/>
  <c r="AD163" i="30" s="1"/>
  <c r="AD164" i="30" s="1"/>
  <c r="AD165" i="30" s="1"/>
  <c r="AD166" i="30" s="1"/>
  <c r="AD167" i="30" s="1"/>
  <c r="AD168" i="30" s="1"/>
  <c r="AD169" i="30" s="1"/>
  <c r="AD170" i="30" s="1"/>
  <c r="AD171" i="30" s="1"/>
  <c r="AD172" i="30" s="1"/>
  <c r="AD173" i="30" s="1"/>
  <c r="AD174" i="30" s="1"/>
  <c r="AD175" i="30" s="1"/>
  <c r="AD176" i="30" s="1"/>
  <c r="AD177" i="30" s="1"/>
  <c r="AD178" i="30" s="1"/>
  <c r="AD179" i="30" s="1"/>
  <c r="AD180" i="30" s="1"/>
  <c r="AD181" i="30" s="1"/>
  <c r="AD182" i="30" s="1"/>
  <c r="AD183" i="30" s="1"/>
  <c r="AD184" i="30" s="1"/>
  <c r="AD185" i="30" s="1"/>
  <c r="AD186" i="30" s="1"/>
  <c r="AD187" i="30" s="1"/>
  <c r="AD188" i="30" s="1"/>
  <c r="AD189" i="30" s="1"/>
  <c r="AD190" i="30" s="1"/>
  <c r="AD191" i="30" s="1"/>
  <c r="AD192" i="30" s="1"/>
  <c r="AD193" i="30" s="1"/>
  <c r="AD194" i="30" s="1"/>
  <c r="AD195" i="30" s="1"/>
  <c r="AD196" i="30" s="1"/>
  <c r="AD197" i="30" s="1"/>
  <c r="AD198" i="30" s="1"/>
  <c r="AD199" i="30" s="1"/>
  <c r="AD200" i="30" s="1"/>
  <c r="AD201" i="30" s="1"/>
  <c r="AD202" i="30" s="1"/>
  <c r="AD203" i="30" s="1"/>
  <c r="AD204" i="30" s="1"/>
  <c r="AD205" i="30" s="1"/>
  <c r="AD206" i="30" s="1"/>
  <c r="AD207" i="30" s="1"/>
  <c r="AD208" i="30" s="1"/>
  <c r="AD209" i="30" s="1"/>
  <c r="AD210" i="30" s="1"/>
  <c r="AD211" i="30" s="1"/>
  <c r="AD212" i="30" s="1"/>
  <c r="AD213" i="30" s="1"/>
  <c r="AD214" i="30" s="1"/>
  <c r="AD215" i="30" s="1"/>
  <c r="K220" i="30" s="1"/>
  <c r="D12" i="16"/>
  <c r="F21" i="16" s="1"/>
  <c r="EA50" i="34"/>
  <c r="EB49" i="34"/>
  <c r="EC51" i="34"/>
  <c r="ED50" i="34"/>
  <c r="AN62" i="34"/>
  <c r="EX46" i="34"/>
  <c r="EW47" i="34"/>
  <c r="FA51" i="34"/>
  <c r="FB50" i="34"/>
  <c r="AC48" i="34"/>
  <c r="AD47" i="34"/>
  <c r="AP60" i="34"/>
  <c r="AO61" i="34"/>
  <c r="AP61" i="34" s="1"/>
  <c r="AP62" i="34" s="1"/>
  <c r="DE50" i="34"/>
  <c r="DF49" i="34"/>
  <c r="BQ50" i="34"/>
  <c r="BR49" i="34"/>
  <c r="FQ50" i="34"/>
  <c r="FR49" i="34"/>
  <c r="CA60" i="34"/>
  <c r="CB59" i="34"/>
  <c r="DZ49" i="34"/>
  <c r="DY50" i="34"/>
  <c r="CQ48" i="34"/>
  <c r="CR47" i="34"/>
  <c r="DH47" i="34"/>
  <c r="DG48" i="34"/>
  <c r="GI60" i="34"/>
  <c r="GJ59" i="34"/>
  <c r="BB54" i="34"/>
  <c r="BA55" i="34"/>
  <c r="BY48" i="34"/>
  <c r="BZ47" i="34"/>
  <c r="EG50" i="34"/>
  <c r="EH49" i="34"/>
  <c r="HB53" i="34"/>
  <c r="HA54" i="34"/>
  <c r="CU49" i="34"/>
  <c r="CV48" i="34"/>
  <c r="AH46" i="34"/>
  <c r="AG47" i="34"/>
  <c r="CS50" i="34"/>
  <c r="CT49" i="34"/>
  <c r="CD50" i="34"/>
  <c r="CC51" i="34"/>
  <c r="GE50" i="34"/>
  <c r="GF49" i="34"/>
  <c r="GU50" i="34"/>
  <c r="GV49" i="34"/>
  <c r="BI56" i="34"/>
  <c r="BJ55" i="34"/>
  <c r="AL54" i="34"/>
  <c r="AK55" i="34"/>
  <c r="AT55" i="34"/>
  <c r="AS56" i="34"/>
  <c r="HG56" i="34"/>
  <c r="HH55" i="34"/>
  <c r="CL49" i="34"/>
  <c r="CK50" i="34"/>
  <c r="BT50" i="34"/>
  <c r="BS51" i="34"/>
  <c r="BK48" i="34"/>
  <c r="BL47" i="34"/>
  <c r="DC50" i="34"/>
  <c r="DD49" i="34"/>
  <c r="FX51" i="34"/>
  <c r="FW52" i="34"/>
  <c r="FJ51" i="34"/>
  <c r="FI52" i="34"/>
  <c r="EM51" i="34"/>
  <c r="EN50" i="34"/>
  <c r="ES52" i="34"/>
  <c r="ET51" i="34"/>
  <c r="GX48" i="34"/>
  <c r="GW49" i="34"/>
  <c r="AU49" i="34"/>
  <c r="AV48" i="34"/>
  <c r="DW52" i="34"/>
  <c r="DX51" i="34"/>
  <c r="AI50" i="34"/>
  <c r="AJ49" i="34"/>
  <c r="FC50" i="34"/>
  <c r="FD49" i="34"/>
  <c r="GQ60" i="34"/>
  <c r="GR59" i="34"/>
  <c r="FG48" i="34"/>
  <c r="FH47" i="34"/>
  <c r="FU50" i="34"/>
  <c r="FV49" i="34"/>
  <c r="DU52" i="34"/>
  <c r="DV51" i="34"/>
  <c r="DI50" i="34"/>
  <c r="DJ49" i="34"/>
  <c r="EU51" i="34"/>
  <c r="EV50" i="34"/>
  <c r="GG48" i="34"/>
  <c r="GH47" i="34"/>
  <c r="CE60" i="34"/>
  <c r="CF59" i="34"/>
  <c r="DB50" i="34"/>
  <c r="DA51" i="34"/>
  <c r="Y50" i="34"/>
  <c r="Z49" i="34"/>
  <c r="DS50" i="34"/>
  <c r="DT49" i="34"/>
  <c r="GP49" i="34"/>
  <c r="GO50" i="34"/>
  <c r="CO50" i="34"/>
  <c r="CP49" i="34"/>
  <c r="GK51" i="34"/>
  <c r="GL50" i="34"/>
  <c r="AE61" i="34"/>
  <c r="AF61" i="34" s="1"/>
  <c r="AF60" i="34"/>
  <c r="HI57" i="34"/>
  <c r="HJ56" i="34"/>
  <c r="BX49" i="34"/>
  <c r="BW50" i="34"/>
  <c r="DL49" i="34"/>
  <c r="DK50" i="34"/>
  <c r="BM57" i="34"/>
  <c r="BN56" i="34"/>
  <c r="FN58" i="34"/>
  <c r="FM59" i="34"/>
  <c r="EO61" i="34"/>
  <c r="EP61" i="34" s="1"/>
  <c r="EP60" i="34"/>
  <c r="FS56" i="34" l="1"/>
  <c r="FT55" i="34"/>
  <c r="DT50" i="34"/>
  <c r="DS51" i="34"/>
  <c r="DJ50" i="34"/>
  <c r="DI51" i="34"/>
  <c r="AJ50" i="34"/>
  <c r="AI51" i="34"/>
  <c r="HG57" i="34"/>
  <c r="HH56" i="34"/>
  <c r="BY49" i="34"/>
  <c r="BZ48" i="34"/>
  <c r="CB60" i="34"/>
  <c r="CA61" i="34"/>
  <c r="FA52" i="34"/>
  <c r="FB51" i="34"/>
  <c r="BU52" i="34"/>
  <c r="BV51" i="34"/>
  <c r="DQ51" i="34"/>
  <c r="DR50" i="34"/>
  <c r="FO53" i="34"/>
  <c r="FP52" i="34"/>
  <c r="CN54" i="34"/>
  <c r="CM55" i="34"/>
  <c r="FW53" i="34"/>
  <c r="FX52" i="34"/>
  <c r="AT56" i="34"/>
  <c r="AS57" i="34"/>
  <c r="BA56" i="34"/>
  <c r="BB55" i="34"/>
  <c r="EW48" i="34"/>
  <c r="EX47" i="34"/>
  <c r="AA53" i="34"/>
  <c r="AB52" i="34"/>
  <c r="W48" i="34"/>
  <c r="X47" i="34"/>
  <c r="HI58" i="34"/>
  <c r="HJ57" i="34"/>
  <c r="Y51" i="34"/>
  <c r="Z50" i="34"/>
  <c r="DU53" i="34"/>
  <c r="DV52" i="34"/>
  <c r="DW53" i="34"/>
  <c r="DX52" i="34"/>
  <c r="CT50" i="34"/>
  <c r="CS51" i="34"/>
  <c r="FQ51" i="34"/>
  <c r="FR50" i="34"/>
  <c r="HE58" i="34"/>
  <c r="HF57" i="34"/>
  <c r="AW61" i="34"/>
  <c r="AX61" i="34" s="1"/>
  <c r="AX60" i="34"/>
  <c r="EJ53" i="34"/>
  <c r="EI54" i="34"/>
  <c r="AK56" i="34"/>
  <c r="AL55" i="34"/>
  <c r="AG48" i="34"/>
  <c r="AH47" i="34"/>
  <c r="CY49" i="34"/>
  <c r="CZ48" i="34"/>
  <c r="GA50" i="34"/>
  <c r="GB49" i="34"/>
  <c r="DA52" i="34"/>
  <c r="DB51" i="34"/>
  <c r="EP62" i="34"/>
  <c r="AF62" i="34"/>
  <c r="FU51" i="34"/>
  <c r="FV50" i="34"/>
  <c r="AU50" i="34"/>
  <c r="AV49" i="34"/>
  <c r="DD50" i="34"/>
  <c r="DC51" i="34"/>
  <c r="GJ60" i="34"/>
  <c r="GI61" i="34"/>
  <c r="BR50" i="34"/>
  <c r="BQ51" i="34"/>
  <c r="DO50" i="34"/>
  <c r="DP49" i="34"/>
  <c r="BE48" i="34"/>
  <c r="BF47" i="34"/>
  <c r="AY54" i="34"/>
  <c r="AZ53" i="34"/>
  <c r="GW50" i="34"/>
  <c r="GX49" i="34"/>
  <c r="DG49" i="34"/>
  <c r="DH48" i="34"/>
  <c r="EC52" i="34"/>
  <c r="ED51" i="34"/>
  <c r="DN50" i="34"/>
  <c r="DM51" i="34"/>
  <c r="FZ50" i="34"/>
  <c r="FY51" i="34"/>
  <c r="FM60" i="34"/>
  <c r="FN59" i="34"/>
  <c r="BK49" i="34"/>
  <c r="BL48" i="34"/>
  <c r="BI57" i="34"/>
  <c r="BJ56" i="34"/>
  <c r="CV49" i="34"/>
  <c r="CU50" i="34"/>
  <c r="DF50" i="34"/>
  <c r="DE51" i="34"/>
  <c r="AQ49" i="34"/>
  <c r="AR48" i="34"/>
  <c r="EL51" i="34"/>
  <c r="EK52" i="34"/>
  <c r="BW51" i="34"/>
  <c r="BX50" i="34"/>
  <c r="CD51" i="34"/>
  <c r="CC52" i="34"/>
  <c r="GK52" i="34"/>
  <c r="GL51" i="34"/>
  <c r="CE61" i="34"/>
  <c r="CF61" i="34" s="1"/>
  <c r="CF60" i="34"/>
  <c r="BS52" i="34"/>
  <c r="BT51" i="34"/>
  <c r="HB54" i="34"/>
  <c r="HA55" i="34"/>
  <c r="EA51" i="34"/>
  <c r="EB50" i="34"/>
  <c r="BH50" i="34"/>
  <c r="BG51" i="34"/>
  <c r="AC14" i="31"/>
  <c r="AB16" i="31" s="1"/>
  <c r="AB17" i="31" s="1"/>
  <c r="AB18" i="31" s="1"/>
  <c r="AB19" i="31" s="1"/>
  <c r="AB20" i="31" s="1"/>
  <c r="AB21" i="31" s="1"/>
  <c r="AB22" i="31" s="1"/>
  <c r="AB23" i="31" s="1"/>
  <c r="AB24" i="31" s="1"/>
  <c r="AB25" i="31" s="1"/>
  <c r="AB26" i="31" s="1"/>
  <c r="AB27" i="31" s="1"/>
  <c r="AB28" i="31" s="1"/>
  <c r="AB29" i="31" s="1"/>
  <c r="AB30" i="31" s="1"/>
  <c r="AB31" i="31" s="1"/>
  <c r="AB32" i="31" s="1"/>
  <c r="AB33" i="31" s="1"/>
  <c r="AB34" i="31" s="1"/>
  <c r="AB35" i="31" s="1"/>
  <c r="AB36" i="31" s="1"/>
  <c r="AB37" i="31" s="1"/>
  <c r="AB38" i="31" s="1"/>
  <c r="AB39" i="31" s="1"/>
  <c r="AB40" i="31" s="1"/>
  <c r="AB41" i="31" s="1"/>
  <c r="AB42" i="31" s="1"/>
  <c r="AB43" i="31" s="1"/>
  <c r="AB44" i="31" s="1"/>
  <c r="AB45" i="31" s="1"/>
  <c r="AB46" i="31" s="1"/>
  <c r="AB47" i="31" s="1"/>
  <c r="AB48" i="31" s="1"/>
  <c r="AB49" i="31" s="1"/>
  <c r="AB50" i="31" s="1"/>
  <c r="AB51" i="31" s="1"/>
  <c r="AB52" i="31" s="1"/>
  <c r="AB53" i="31" s="1"/>
  <c r="AB54" i="31" s="1"/>
  <c r="AB55" i="31" s="1"/>
  <c r="AB56" i="31" s="1"/>
  <c r="AB57" i="31" s="1"/>
  <c r="AB58" i="31" s="1"/>
  <c r="AB59" i="31" s="1"/>
  <c r="AB60" i="31" s="1"/>
  <c r="AB61" i="31" s="1"/>
  <c r="AB62" i="31" s="1"/>
  <c r="AB63" i="31" s="1"/>
  <c r="AB64" i="31" s="1"/>
  <c r="AB65" i="31" s="1"/>
  <c r="AB66" i="31" s="1"/>
  <c r="AB67" i="31" s="1"/>
  <c r="AB68" i="31" s="1"/>
  <c r="AB69" i="31" s="1"/>
  <c r="AB70" i="31" s="1"/>
  <c r="AB71" i="31" s="1"/>
  <c r="AB72" i="31" s="1"/>
  <c r="AB73" i="31" s="1"/>
  <c r="AB74" i="31" s="1"/>
  <c r="AB75" i="31" s="1"/>
  <c r="AB76" i="31" s="1"/>
  <c r="AB77" i="31" s="1"/>
  <c r="AB78" i="31" s="1"/>
  <c r="AB79" i="31" s="1"/>
  <c r="AB80" i="31" s="1"/>
  <c r="AB81" i="31" s="1"/>
  <c r="AB82" i="31" s="1"/>
  <c r="AB83" i="31" s="1"/>
  <c r="AB84" i="31" s="1"/>
  <c r="AB85" i="31" s="1"/>
  <c r="AB86" i="31" s="1"/>
  <c r="AB87" i="31" s="1"/>
  <c r="AB88" i="31" s="1"/>
  <c r="AB89" i="31" s="1"/>
  <c r="AB90" i="31" s="1"/>
  <c r="AB91" i="31" s="1"/>
  <c r="AB92" i="31" s="1"/>
  <c r="AB93" i="31" s="1"/>
  <c r="AB94" i="31" s="1"/>
  <c r="AB95" i="31" s="1"/>
  <c r="AB96" i="31" s="1"/>
  <c r="AB97" i="31" s="1"/>
  <c r="AB98" i="31" s="1"/>
  <c r="AB99" i="31" s="1"/>
  <c r="AB100" i="31" s="1"/>
  <c r="AB101" i="31" s="1"/>
  <c r="AB102" i="31" s="1"/>
  <c r="AB103" i="31" s="1"/>
  <c r="AB104" i="31" s="1"/>
  <c r="AB105" i="31" s="1"/>
  <c r="AB106" i="31" s="1"/>
  <c r="AB107" i="31" s="1"/>
  <c r="AB108" i="31" s="1"/>
  <c r="AB109" i="31" s="1"/>
  <c r="AB110" i="31" s="1"/>
  <c r="AB111" i="31" s="1"/>
  <c r="AB112" i="31" s="1"/>
  <c r="AB113" i="31" s="1"/>
  <c r="AB114" i="31" s="1"/>
  <c r="AB115" i="31" s="1"/>
  <c r="AB116" i="31" s="1"/>
  <c r="AB117" i="31" s="1"/>
  <c r="AB118" i="31" s="1"/>
  <c r="AB119" i="31" s="1"/>
  <c r="AB120" i="31" s="1"/>
  <c r="AB121" i="31" s="1"/>
  <c r="AB122" i="31" s="1"/>
  <c r="AB123" i="31" s="1"/>
  <c r="AB124" i="31" s="1"/>
  <c r="AB125" i="31" s="1"/>
  <c r="AB126" i="31" s="1"/>
  <c r="AB127" i="31" s="1"/>
  <c r="AB128" i="31" s="1"/>
  <c r="AB129" i="31" s="1"/>
  <c r="AB130" i="31" s="1"/>
  <c r="AB131" i="31" s="1"/>
  <c r="AB132" i="31" s="1"/>
  <c r="AB133" i="31" s="1"/>
  <c r="AB134" i="31" s="1"/>
  <c r="AB135" i="31" s="1"/>
  <c r="AB136" i="31" s="1"/>
  <c r="AB137" i="31" s="1"/>
  <c r="AB138" i="31" s="1"/>
  <c r="AB139" i="31" s="1"/>
  <c r="AB140" i="31" s="1"/>
  <c r="AB141" i="31" s="1"/>
  <c r="AB142" i="31" s="1"/>
  <c r="AB143" i="31" s="1"/>
  <c r="AB144" i="31" s="1"/>
  <c r="AB145" i="31" s="1"/>
  <c r="AB146" i="31" s="1"/>
  <c r="AB147" i="31" s="1"/>
  <c r="AB148" i="31" s="1"/>
  <c r="AB149" i="31" s="1"/>
  <c r="AB150" i="31" s="1"/>
  <c r="AB151" i="31" s="1"/>
  <c r="AB152" i="31" s="1"/>
  <c r="AB153" i="31" s="1"/>
  <c r="AB154" i="31" s="1"/>
  <c r="AB155" i="31" s="1"/>
  <c r="AB156" i="31" s="1"/>
  <c r="AB157" i="31" s="1"/>
  <c r="AB158" i="31" s="1"/>
  <c r="AB159" i="31" s="1"/>
  <c r="AB160" i="31" s="1"/>
  <c r="AB161" i="31" s="1"/>
  <c r="AB162" i="31" s="1"/>
  <c r="AB163" i="31" s="1"/>
  <c r="AB164" i="31" s="1"/>
  <c r="AB165" i="31" s="1"/>
  <c r="AB166" i="31" s="1"/>
  <c r="AB167" i="31" s="1"/>
  <c r="AB168" i="31" s="1"/>
  <c r="AB169" i="31" s="1"/>
  <c r="AB170" i="31" s="1"/>
  <c r="AB171" i="31" s="1"/>
  <c r="AB172" i="31" s="1"/>
  <c r="AB173" i="31" s="1"/>
  <c r="AB174" i="31" s="1"/>
  <c r="AB175" i="31" s="1"/>
  <c r="AB176" i="31" s="1"/>
  <c r="AB177" i="31" s="1"/>
  <c r="AB178" i="31" s="1"/>
  <c r="AB179" i="31" s="1"/>
  <c r="AB180" i="31" s="1"/>
  <c r="AB181" i="31" s="1"/>
  <c r="AB182" i="31" s="1"/>
  <c r="AB183" i="31" s="1"/>
  <c r="AB184" i="31" s="1"/>
  <c r="AB185" i="31" s="1"/>
  <c r="AB186" i="31" s="1"/>
  <c r="AB187" i="31" s="1"/>
  <c r="AB188" i="31" s="1"/>
  <c r="AB189" i="31" s="1"/>
  <c r="AB190" i="31" s="1"/>
  <c r="AB191" i="31" s="1"/>
  <c r="AB192" i="31" s="1"/>
  <c r="AB193" i="31" s="1"/>
  <c r="AB194" i="31" s="1"/>
  <c r="AB195" i="31" s="1"/>
  <c r="AB196" i="31" s="1"/>
  <c r="AB197" i="31" s="1"/>
  <c r="AB198" i="31" s="1"/>
  <c r="AB199" i="31" s="1"/>
  <c r="AB200" i="31" s="1"/>
  <c r="AB201" i="31" s="1"/>
  <c r="AB202" i="31" s="1"/>
  <c r="AB203" i="31" s="1"/>
  <c r="AB204" i="31" s="1"/>
  <c r="AB205" i="31" s="1"/>
  <c r="AB206" i="31" s="1"/>
  <c r="AB207" i="31" s="1"/>
  <c r="AB208" i="31" s="1"/>
  <c r="AB209" i="31" s="1"/>
  <c r="AB210" i="31" s="1"/>
  <c r="AB211" i="31" s="1"/>
  <c r="AB212" i="31" s="1"/>
  <c r="AB213" i="31" s="1"/>
  <c r="AB214" i="31" s="1"/>
  <c r="AB215" i="31" s="1"/>
  <c r="K219" i="31" s="1"/>
  <c r="BP47" i="34"/>
  <c r="BO48" i="34"/>
  <c r="FI53" i="34"/>
  <c r="FJ52" i="34"/>
  <c r="FG49" i="34"/>
  <c r="FH48" i="34"/>
  <c r="BM58" i="34"/>
  <c r="BN57" i="34"/>
  <c r="CP50" i="34"/>
  <c r="CO51" i="34"/>
  <c r="GG49" i="34"/>
  <c r="GH48" i="34"/>
  <c r="GQ61" i="34"/>
  <c r="GR61" i="34" s="1"/>
  <c r="GR60" i="34"/>
  <c r="ES53" i="34"/>
  <c r="ET52" i="34"/>
  <c r="GU51" i="34"/>
  <c r="GV50" i="34"/>
  <c r="CQ49" i="34"/>
  <c r="CR48" i="34"/>
  <c r="F73" i="16"/>
  <c r="B73" i="16"/>
  <c r="FK51" i="34"/>
  <c r="FL50" i="34"/>
  <c r="EQ53" i="34"/>
  <c r="ER52" i="34"/>
  <c r="CG53" i="34"/>
  <c r="CH52" i="34"/>
  <c r="FF48" i="34"/>
  <c r="FE49" i="34"/>
  <c r="J5" i="31"/>
  <c r="L220" i="30"/>
  <c r="CJ54" i="34"/>
  <c r="CI55" i="34"/>
  <c r="DL50" i="34"/>
  <c r="DK51" i="34"/>
  <c r="GP50" i="34"/>
  <c r="GO51" i="34"/>
  <c r="CK51" i="34"/>
  <c r="CL50" i="34"/>
  <c r="DY51" i="34"/>
  <c r="DZ50" i="34"/>
  <c r="EU52" i="34"/>
  <c r="EV51" i="34"/>
  <c r="FC51" i="34"/>
  <c r="FD50" i="34"/>
  <c r="EN51" i="34"/>
  <c r="EM52" i="34"/>
  <c r="GE51" i="34"/>
  <c r="GF50" i="34"/>
  <c r="EG51" i="34"/>
  <c r="EH50" i="34"/>
  <c r="AC49" i="34"/>
  <c r="AD48" i="34"/>
  <c r="EY53" i="34"/>
  <c r="EZ52" i="34"/>
  <c r="CW53" i="34"/>
  <c r="CX52" i="34"/>
  <c r="GC51" i="34"/>
  <c r="GD50" i="34"/>
  <c r="EZ53" i="34" l="1"/>
  <c r="EY54" i="34"/>
  <c r="EU53" i="34"/>
  <c r="EV52" i="34"/>
  <c r="J220" i="31"/>
  <c r="C6" i="17"/>
  <c r="CR49" i="34"/>
  <c r="CQ50" i="34"/>
  <c r="BM59" i="34"/>
  <c r="BN58" i="34"/>
  <c r="EA52" i="34"/>
  <c r="EB51" i="34"/>
  <c r="BW52" i="34"/>
  <c r="BX51" i="34"/>
  <c r="BK50" i="34"/>
  <c r="BL49" i="34"/>
  <c r="GW51" i="34"/>
  <c r="GX50" i="34"/>
  <c r="CY50" i="34"/>
  <c r="CZ49" i="34"/>
  <c r="FQ52" i="34"/>
  <c r="FR51" i="34"/>
  <c r="W49" i="34"/>
  <c r="X48" i="34"/>
  <c r="BZ49" i="34"/>
  <c r="BY50" i="34"/>
  <c r="FE50" i="34"/>
  <c r="FF49" i="34"/>
  <c r="HA56" i="34"/>
  <c r="HB55" i="34"/>
  <c r="CS52" i="34"/>
  <c r="CT51" i="34"/>
  <c r="EK53" i="34"/>
  <c r="EL52" i="34"/>
  <c r="AD49" i="34"/>
  <c r="AC50" i="34"/>
  <c r="DZ51" i="34"/>
  <c r="DY52" i="34"/>
  <c r="GU52" i="34"/>
  <c r="GV51" i="34"/>
  <c r="FG50" i="34"/>
  <c r="FH49" i="34"/>
  <c r="FM61" i="34"/>
  <c r="FN61" i="34" s="1"/>
  <c r="FN62" i="34" s="1"/>
  <c r="FN60" i="34"/>
  <c r="AZ54" i="34"/>
  <c r="AY55" i="34"/>
  <c r="AV50" i="34"/>
  <c r="AU51" i="34"/>
  <c r="AH48" i="34"/>
  <c r="AG49" i="34"/>
  <c r="AB53" i="34"/>
  <c r="AA54" i="34"/>
  <c r="FP53" i="34"/>
  <c r="FO54" i="34"/>
  <c r="HH57" i="34"/>
  <c r="HG58" i="34"/>
  <c r="AJ51" i="34"/>
  <c r="AI52" i="34"/>
  <c r="FY52" i="34"/>
  <c r="FZ51" i="34"/>
  <c r="EG52" i="34"/>
  <c r="EH51" i="34"/>
  <c r="CK52" i="34"/>
  <c r="CL51" i="34"/>
  <c r="CH53" i="34"/>
  <c r="CG54" i="34"/>
  <c r="ES54" i="34"/>
  <c r="ET53" i="34"/>
  <c r="FJ53" i="34"/>
  <c r="FI54" i="34"/>
  <c r="BS53" i="34"/>
  <c r="BT52" i="34"/>
  <c r="AQ50" i="34"/>
  <c r="AR49" i="34"/>
  <c r="BF48" i="34"/>
  <c r="BE49" i="34"/>
  <c r="FU52" i="34"/>
  <c r="FV51" i="34"/>
  <c r="AK57" i="34"/>
  <c r="AL56" i="34"/>
  <c r="DW54" i="34"/>
  <c r="DX53" i="34"/>
  <c r="EW49" i="34"/>
  <c r="EX48" i="34"/>
  <c r="DR51" i="34"/>
  <c r="DQ52" i="34"/>
  <c r="DN51" i="34"/>
  <c r="DM52" i="34"/>
  <c r="EJ54" i="34"/>
  <c r="EI55" i="34"/>
  <c r="DJ51" i="34"/>
  <c r="DI52" i="34"/>
  <c r="CM56" i="34"/>
  <c r="CN55" i="34"/>
  <c r="GF51" i="34"/>
  <c r="GE52" i="34"/>
  <c r="CF62" i="34"/>
  <c r="DO51" i="34"/>
  <c r="DP50" i="34"/>
  <c r="DU54" i="34"/>
  <c r="DV53" i="34"/>
  <c r="BA57" i="34"/>
  <c r="BB56" i="34"/>
  <c r="BV52" i="34"/>
  <c r="BU53" i="34"/>
  <c r="GO52" i="34"/>
  <c r="GP51" i="34"/>
  <c r="BO49" i="34"/>
  <c r="BP48" i="34"/>
  <c r="EM53" i="34"/>
  <c r="EN52" i="34"/>
  <c r="DK52" i="34"/>
  <c r="DL51" i="34"/>
  <c r="CV50" i="34"/>
  <c r="CU51" i="34"/>
  <c r="BQ52" i="34"/>
  <c r="BR51" i="34"/>
  <c r="AS58" i="34"/>
  <c r="AT57" i="34"/>
  <c r="DS52" i="34"/>
  <c r="DT51" i="34"/>
  <c r="L219" i="31"/>
  <c r="J4" i="32"/>
  <c r="GK53" i="34"/>
  <c r="GL52" i="34"/>
  <c r="ED52" i="34"/>
  <c r="EC53" i="34"/>
  <c r="DB52" i="34"/>
  <c r="DA53" i="34"/>
  <c r="AX62" i="34"/>
  <c r="Y52" i="34"/>
  <c r="Z51" i="34"/>
  <c r="FA53" i="34"/>
  <c r="FB52" i="34"/>
  <c r="DC52" i="34"/>
  <c r="DD51" i="34"/>
  <c r="DE52" i="34"/>
  <c r="DF51" i="34"/>
  <c r="ER53" i="34"/>
  <c r="EQ54" i="34"/>
  <c r="GG50" i="34"/>
  <c r="GH49" i="34"/>
  <c r="CI56" i="34"/>
  <c r="CJ55" i="34"/>
  <c r="CO52" i="34"/>
  <c r="CP51" i="34"/>
  <c r="BG52" i="34"/>
  <c r="BH51" i="34"/>
  <c r="CD52" i="34"/>
  <c r="CC53" i="34"/>
  <c r="GI62" i="34"/>
  <c r="B24" i="36" s="1"/>
  <c r="GJ61" i="34"/>
  <c r="GJ62" i="34" s="1"/>
  <c r="CB61" i="34"/>
  <c r="CB62" i="34" s="1"/>
  <c r="CA62" i="34"/>
  <c r="B16" i="36" s="1"/>
  <c r="GR62" i="34"/>
  <c r="GC52" i="34"/>
  <c r="GD51" i="34"/>
  <c r="FK52" i="34"/>
  <c r="FL51" i="34"/>
  <c r="CX53" i="34"/>
  <c r="CW54" i="34"/>
  <c r="FD51" i="34"/>
  <c r="FC52" i="34"/>
  <c r="BI58" i="34"/>
  <c r="BJ57" i="34"/>
  <c r="DH49" i="34"/>
  <c r="DG50" i="34"/>
  <c r="GB50" i="34"/>
  <c r="GA51" i="34"/>
  <c r="HE59" i="34"/>
  <c r="HF58" i="34"/>
  <c r="HJ58" i="34"/>
  <c r="HI59" i="34"/>
  <c r="FX53" i="34"/>
  <c r="FW54" i="34"/>
  <c r="FT56" i="34"/>
  <c r="FS57" i="34"/>
  <c r="BO50" i="34" l="1"/>
  <c r="BP49" i="34"/>
  <c r="DG51" i="34"/>
  <c r="DH50" i="34"/>
  <c r="CI57" i="34"/>
  <c r="CJ56" i="34"/>
  <c r="Y53" i="34"/>
  <c r="Z52" i="34"/>
  <c r="EW50" i="34"/>
  <c r="EX49" i="34"/>
  <c r="BT53" i="34"/>
  <c r="BS54" i="34"/>
  <c r="FY53" i="34"/>
  <c r="FZ52" i="34"/>
  <c r="W50" i="34"/>
  <c r="X49" i="34"/>
  <c r="EA53" i="34"/>
  <c r="EB52" i="34"/>
  <c r="DS53" i="34"/>
  <c r="DT52" i="34"/>
  <c r="AT58" i="34"/>
  <c r="AS59" i="34"/>
  <c r="GP52" i="34"/>
  <c r="GO53" i="34"/>
  <c r="FJ54" i="34"/>
  <c r="FI55" i="34"/>
  <c r="AI53" i="34"/>
  <c r="AJ52" i="34"/>
  <c r="AY56" i="34"/>
  <c r="AZ55" i="34"/>
  <c r="AU52" i="34"/>
  <c r="AV51" i="34"/>
  <c r="GG51" i="34"/>
  <c r="GH50" i="34"/>
  <c r="DB53" i="34"/>
  <c r="DA54" i="34"/>
  <c r="BU54" i="34"/>
  <c r="BV53" i="34"/>
  <c r="CM57" i="34"/>
  <c r="CN56" i="34"/>
  <c r="DX54" i="34"/>
  <c r="DW55" i="34"/>
  <c r="EL53" i="34"/>
  <c r="EK54" i="34"/>
  <c r="FQ53" i="34"/>
  <c r="FR52" i="34"/>
  <c r="BM60" i="34"/>
  <c r="BN59" i="34"/>
  <c r="BQ53" i="34"/>
  <c r="BR52" i="34"/>
  <c r="DI53" i="34"/>
  <c r="DJ52" i="34"/>
  <c r="HH58" i="34"/>
  <c r="HG59" i="34"/>
  <c r="CR50" i="34"/>
  <c r="CQ51" i="34"/>
  <c r="BJ58" i="34"/>
  <c r="BI59" i="34"/>
  <c r="ER54" i="34"/>
  <c r="EQ55" i="34"/>
  <c r="FX54" i="34"/>
  <c r="FW55" i="34"/>
  <c r="FD52" i="34"/>
  <c r="FC53" i="34"/>
  <c r="ED53" i="34"/>
  <c r="EC54" i="34"/>
  <c r="CV51" i="34"/>
  <c r="CU52" i="34"/>
  <c r="AL57" i="34"/>
  <c r="AK58" i="34"/>
  <c r="ES55" i="34"/>
  <c r="ET54" i="34"/>
  <c r="CS53" i="34"/>
  <c r="CT52" i="34"/>
  <c r="CZ50" i="34"/>
  <c r="CY51" i="34"/>
  <c r="GE53" i="34"/>
  <c r="GF52" i="34"/>
  <c r="CD53" i="34"/>
  <c r="CC54" i="34"/>
  <c r="EI56" i="34"/>
  <c r="EJ55" i="34"/>
  <c r="AE14" i="31"/>
  <c r="AD16" i="31" s="1"/>
  <c r="AD17" i="31" s="1"/>
  <c r="AD18" i="31" s="1"/>
  <c r="AD19" i="31" s="1"/>
  <c r="AD20" i="31" s="1"/>
  <c r="AD21" i="31" s="1"/>
  <c r="AD22" i="31" s="1"/>
  <c r="AD23" i="31" s="1"/>
  <c r="AD24" i="31" s="1"/>
  <c r="AD25" i="31" s="1"/>
  <c r="AD26" i="31" s="1"/>
  <c r="AD27" i="31" s="1"/>
  <c r="AD28" i="31" s="1"/>
  <c r="AD29" i="31" s="1"/>
  <c r="AD30" i="31" s="1"/>
  <c r="AD31" i="31" s="1"/>
  <c r="AD32" i="31" s="1"/>
  <c r="AD33" i="31" s="1"/>
  <c r="AD34" i="31" s="1"/>
  <c r="AD35" i="31" s="1"/>
  <c r="AD36" i="31" s="1"/>
  <c r="AD37" i="31" s="1"/>
  <c r="AD38" i="31" s="1"/>
  <c r="AD39" i="31" s="1"/>
  <c r="AD40" i="31" s="1"/>
  <c r="AD41" i="31" s="1"/>
  <c r="AD42" i="31" s="1"/>
  <c r="AD43" i="31" s="1"/>
  <c r="AD44" i="31" s="1"/>
  <c r="AD45" i="31" s="1"/>
  <c r="AD46" i="31" s="1"/>
  <c r="AD47" i="31" s="1"/>
  <c r="AD48" i="31" s="1"/>
  <c r="AD49" i="31" s="1"/>
  <c r="AD50" i="31" s="1"/>
  <c r="AD51" i="31" s="1"/>
  <c r="AD52" i="31" s="1"/>
  <c r="AD53" i="31" s="1"/>
  <c r="AD54" i="31" s="1"/>
  <c r="AD55" i="31" s="1"/>
  <c r="AD56" i="31" s="1"/>
  <c r="AD57" i="31" s="1"/>
  <c r="AD58" i="31" s="1"/>
  <c r="AD59" i="31" s="1"/>
  <c r="AD60" i="31" s="1"/>
  <c r="AD61" i="31" s="1"/>
  <c r="AD62" i="31" s="1"/>
  <c r="AD63" i="31" s="1"/>
  <c r="AD64" i="31" s="1"/>
  <c r="AD65" i="31" s="1"/>
  <c r="AD66" i="31" s="1"/>
  <c r="AD67" i="31" s="1"/>
  <c r="AD68" i="31" s="1"/>
  <c r="AD69" i="31" s="1"/>
  <c r="AD70" i="31" s="1"/>
  <c r="AD71" i="31" s="1"/>
  <c r="AD72" i="31" s="1"/>
  <c r="AD73" i="31" s="1"/>
  <c r="AD74" i="31" s="1"/>
  <c r="AD75" i="31" s="1"/>
  <c r="AD76" i="31" s="1"/>
  <c r="AD77" i="31" s="1"/>
  <c r="AD78" i="31" s="1"/>
  <c r="AD79" i="31" s="1"/>
  <c r="AD80" i="31" s="1"/>
  <c r="AD81" i="31" s="1"/>
  <c r="AD82" i="31" s="1"/>
  <c r="AD83" i="31" s="1"/>
  <c r="AD84" i="31" s="1"/>
  <c r="AD85" i="31" s="1"/>
  <c r="AD86" i="31" s="1"/>
  <c r="AD87" i="31" s="1"/>
  <c r="AD88" i="31" s="1"/>
  <c r="AD89" i="31" s="1"/>
  <c r="AD90" i="31" s="1"/>
  <c r="AD91" i="31" s="1"/>
  <c r="AD92" i="31" s="1"/>
  <c r="AD93" i="31" s="1"/>
  <c r="AD94" i="31" s="1"/>
  <c r="AD95" i="31" s="1"/>
  <c r="AD96" i="31" s="1"/>
  <c r="AD97" i="31" s="1"/>
  <c r="AD98" i="31" s="1"/>
  <c r="AD99" i="31" s="1"/>
  <c r="AD100" i="31" s="1"/>
  <c r="AD101" i="31" s="1"/>
  <c r="AD102" i="31" s="1"/>
  <c r="AD103" i="31" s="1"/>
  <c r="AD104" i="31" s="1"/>
  <c r="AD105" i="31" s="1"/>
  <c r="AD106" i="31" s="1"/>
  <c r="AD107" i="31" s="1"/>
  <c r="AD108" i="31" s="1"/>
  <c r="AD109" i="31" s="1"/>
  <c r="AD110" i="31" s="1"/>
  <c r="AD111" i="31" s="1"/>
  <c r="AD112" i="31" s="1"/>
  <c r="AD113" i="31" s="1"/>
  <c r="AD114" i="31" s="1"/>
  <c r="AD115" i="31" s="1"/>
  <c r="AD116" i="31" s="1"/>
  <c r="AD117" i="31" s="1"/>
  <c r="AD118" i="31" s="1"/>
  <c r="AD119" i="31" s="1"/>
  <c r="AD120" i="31" s="1"/>
  <c r="AD121" i="31" s="1"/>
  <c r="AD122" i="31" s="1"/>
  <c r="AD123" i="31" s="1"/>
  <c r="AD124" i="31" s="1"/>
  <c r="AD125" i="31" s="1"/>
  <c r="AD126" i="31" s="1"/>
  <c r="AD127" i="31" s="1"/>
  <c r="AD128" i="31" s="1"/>
  <c r="AD129" i="31" s="1"/>
  <c r="AD130" i="31" s="1"/>
  <c r="AD131" i="31" s="1"/>
  <c r="AD132" i="31" s="1"/>
  <c r="AD133" i="31" s="1"/>
  <c r="AD134" i="31" s="1"/>
  <c r="AD135" i="31" s="1"/>
  <c r="AD136" i="31" s="1"/>
  <c r="AD137" i="31" s="1"/>
  <c r="AD138" i="31" s="1"/>
  <c r="AD139" i="31" s="1"/>
  <c r="AD140" i="31" s="1"/>
  <c r="AD141" i="31" s="1"/>
  <c r="AD142" i="31" s="1"/>
  <c r="AD143" i="31" s="1"/>
  <c r="AD144" i="31" s="1"/>
  <c r="AD145" i="31" s="1"/>
  <c r="AD146" i="31" s="1"/>
  <c r="AD147" i="31" s="1"/>
  <c r="AD148" i="31" s="1"/>
  <c r="AD149" i="31" s="1"/>
  <c r="AD150" i="31" s="1"/>
  <c r="AD151" i="31" s="1"/>
  <c r="AD152" i="31" s="1"/>
  <c r="AD153" i="31" s="1"/>
  <c r="AD154" i="31" s="1"/>
  <c r="AD155" i="31" s="1"/>
  <c r="AD156" i="31" s="1"/>
  <c r="AD157" i="31" s="1"/>
  <c r="AD158" i="31" s="1"/>
  <c r="AD159" i="31" s="1"/>
  <c r="AD160" i="31" s="1"/>
  <c r="AD161" i="31" s="1"/>
  <c r="AD162" i="31" s="1"/>
  <c r="AD163" i="31" s="1"/>
  <c r="AD164" i="31" s="1"/>
  <c r="AD165" i="31" s="1"/>
  <c r="AD166" i="31" s="1"/>
  <c r="AD167" i="31" s="1"/>
  <c r="AD168" i="31" s="1"/>
  <c r="AD169" i="31" s="1"/>
  <c r="AD170" i="31" s="1"/>
  <c r="AD171" i="31" s="1"/>
  <c r="AD172" i="31" s="1"/>
  <c r="AD173" i="31" s="1"/>
  <c r="AD174" i="31" s="1"/>
  <c r="AD175" i="31" s="1"/>
  <c r="AD176" i="31" s="1"/>
  <c r="AD177" i="31" s="1"/>
  <c r="AD178" i="31" s="1"/>
  <c r="AD179" i="31" s="1"/>
  <c r="AD180" i="31" s="1"/>
  <c r="AD181" i="31" s="1"/>
  <c r="AD182" i="31" s="1"/>
  <c r="AD183" i="31" s="1"/>
  <c r="AD184" i="31" s="1"/>
  <c r="AD185" i="31" s="1"/>
  <c r="AD186" i="31" s="1"/>
  <c r="AD187" i="31" s="1"/>
  <c r="AD188" i="31" s="1"/>
  <c r="AD189" i="31" s="1"/>
  <c r="AD190" i="31" s="1"/>
  <c r="AD191" i="31" s="1"/>
  <c r="AD192" i="31" s="1"/>
  <c r="AD193" i="31" s="1"/>
  <c r="AD194" i="31" s="1"/>
  <c r="AD195" i="31" s="1"/>
  <c r="AD196" i="31" s="1"/>
  <c r="AD197" i="31" s="1"/>
  <c r="AD198" i="31" s="1"/>
  <c r="AD199" i="31" s="1"/>
  <c r="AD200" i="31" s="1"/>
  <c r="AD201" i="31" s="1"/>
  <c r="AD202" i="31" s="1"/>
  <c r="AD203" i="31" s="1"/>
  <c r="AD204" i="31" s="1"/>
  <c r="AD205" i="31" s="1"/>
  <c r="AD206" i="31" s="1"/>
  <c r="AD207" i="31" s="1"/>
  <c r="AD208" i="31" s="1"/>
  <c r="AD209" i="31" s="1"/>
  <c r="AD210" i="31" s="1"/>
  <c r="AD211" i="31" s="1"/>
  <c r="AD212" i="31" s="1"/>
  <c r="AD213" i="31" s="1"/>
  <c r="AD214" i="31" s="1"/>
  <c r="AD215" i="31" s="1"/>
  <c r="K220" i="31" s="1"/>
  <c r="D12" i="17"/>
  <c r="F21" i="17" s="1"/>
  <c r="DE53" i="34"/>
  <c r="DF52" i="34"/>
  <c r="FU53" i="34"/>
  <c r="FV52" i="34"/>
  <c r="FH50" i="34"/>
  <c r="FG51" i="34"/>
  <c r="HA57" i="34"/>
  <c r="HB56" i="34"/>
  <c r="GW52" i="34"/>
  <c r="GX51" i="34"/>
  <c r="GL53" i="34"/>
  <c r="GK54" i="34"/>
  <c r="DL52" i="34"/>
  <c r="DK53" i="34"/>
  <c r="DU55" i="34"/>
  <c r="DV54" i="34"/>
  <c r="DN52" i="34"/>
  <c r="DM53" i="34"/>
  <c r="BF49" i="34"/>
  <c r="BE50" i="34"/>
  <c r="AB54" i="34"/>
  <c r="AA55" i="34"/>
  <c r="BH52" i="34"/>
  <c r="BG53" i="34"/>
  <c r="DD52" i="34"/>
  <c r="DC53" i="34"/>
  <c r="J219" i="32"/>
  <c r="C5" i="18"/>
  <c r="CK53" i="34"/>
  <c r="CL52" i="34"/>
  <c r="GU53" i="34"/>
  <c r="GV52" i="34"/>
  <c r="FE51" i="34"/>
  <c r="FF50" i="34"/>
  <c r="BK51" i="34"/>
  <c r="BL50" i="34"/>
  <c r="EV53" i="34"/>
  <c r="EU54" i="34"/>
  <c r="BA58" i="34"/>
  <c r="BB57" i="34"/>
  <c r="FP54" i="34"/>
  <c r="FO55" i="34"/>
  <c r="CX54" i="34"/>
  <c r="CW55" i="34"/>
  <c r="HE60" i="34"/>
  <c r="HF59" i="34"/>
  <c r="FL52" i="34"/>
  <c r="FK53" i="34"/>
  <c r="EN53" i="34"/>
  <c r="EM54" i="34"/>
  <c r="DP51" i="34"/>
  <c r="DO52" i="34"/>
  <c r="DQ53" i="34"/>
  <c r="DR52" i="34"/>
  <c r="AH49" i="34"/>
  <c r="AG50" i="34"/>
  <c r="DY53" i="34"/>
  <c r="DZ52" i="34"/>
  <c r="BZ50" i="34"/>
  <c r="BY51" i="34"/>
  <c r="EZ54" i="34"/>
  <c r="EY55" i="34"/>
  <c r="GC53" i="34"/>
  <c r="GD52" i="34"/>
  <c r="AD50" i="34"/>
  <c r="AC51" i="34"/>
  <c r="FS58" i="34"/>
  <c r="FT57" i="34"/>
  <c r="CH54" i="34"/>
  <c r="CG55" i="34"/>
  <c r="HI60" i="34"/>
  <c r="HJ59" i="34"/>
  <c r="GA52" i="34"/>
  <c r="GB51" i="34"/>
  <c r="CO53" i="34"/>
  <c r="CP52" i="34"/>
  <c r="FB53" i="34"/>
  <c r="FA54" i="34"/>
  <c r="AR50" i="34"/>
  <c r="AQ51" i="34"/>
  <c r="EG53" i="34"/>
  <c r="EH52" i="34"/>
  <c r="BW53" i="34"/>
  <c r="BX52" i="34"/>
  <c r="HI61" i="34" l="1"/>
  <c r="HJ61" i="34" s="1"/>
  <c r="HJ62" i="34" s="1"/>
  <c r="HJ60" i="34"/>
  <c r="BI60" i="34"/>
  <c r="BJ59" i="34"/>
  <c r="FE52" i="34"/>
  <c r="FF51" i="34"/>
  <c r="AR51" i="34"/>
  <c r="AQ52" i="34"/>
  <c r="AG51" i="34"/>
  <c r="AH50" i="34"/>
  <c r="CX55" i="34"/>
  <c r="CW56" i="34"/>
  <c r="BF50" i="34"/>
  <c r="BE51" i="34"/>
  <c r="CD54" i="34"/>
  <c r="CC55" i="34"/>
  <c r="CU53" i="34"/>
  <c r="CV52" i="34"/>
  <c r="CQ52" i="34"/>
  <c r="CR51" i="34"/>
  <c r="FR53" i="34"/>
  <c r="FQ54" i="34"/>
  <c r="GG52" i="34"/>
  <c r="GH51" i="34"/>
  <c r="AS60" i="34"/>
  <c r="AT59" i="34"/>
  <c r="BK52" i="34"/>
  <c r="BL51" i="34"/>
  <c r="CG56" i="34"/>
  <c r="CH55" i="34"/>
  <c r="BT54" i="34"/>
  <c r="BS55" i="34"/>
  <c r="DZ53" i="34"/>
  <c r="DY54" i="34"/>
  <c r="GW53" i="34"/>
  <c r="GX52" i="34"/>
  <c r="FT58" i="34"/>
  <c r="FS59" i="34"/>
  <c r="GV53" i="34"/>
  <c r="GU54" i="34"/>
  <c r="HA58" i="34"/>
  <c r="HB57" i="34"/>
  <c r="EL54" i="34"/>
  <c r="EK55" i="34"/>
  <c r="EX50" i="34"/>
  <c r="EW51" i="34"/>
  <c r="BX53" i="34"/>
  <c r="BW54" i="34"/>
  <c r="FB54" i="34"/>
  <c r="FA55" i="34"/>
  <c r="FO56" i="34"/>
  <c r="FP55" i="34"/>
  <c r="DM54" i="34"/>
  <c r="DN53" i="34"/>
  <c r="FG52" i="34"/>
  <c r="FH51" i="34"/>
  <c r="ED54" i="34"/>
  <c r="EC55" i="34"/>
  <c r="HG60" i="34"/>
  <c r="HH59" i="34"/>
  <c r="EH53" i="34"/>
  <c r="EG54" i="34"/>
  <c r="EI57" i="34"/>
  <c r="EJ56" i="34"/>
  <c r="AD51" i="34"/>
  <c r="AC52" i="34"/>
  <c r="DR53" i="34"/>
  <c r="DQ54" i="34"/>
  <c r="CL53" i="34"/>
  <c r="CK54" i="34"/>
  <c r="GE54" i="34"/>
  <c r="GF53" i="34"/>
  <c r="DW56" i="34"/>
  <c r="DX55" i="34"/>
  <c r="AU53" i="34"/>
  <c r="AV52" i="34"/>
  <c r="DT53" i="34"/>
  <c r="DS54" i="34"/>
  <c r="Z53" i="34"/>
  <c r="Y54" i="34"/>
  <c r="AL58" i="34"/>
  <c r="AK59" i="34"/>
  <c r="BN60" i="34"/>
  <c r="BM61" i="34"/>
  <c r="HE61" i="34"/>
  <c r="HF61" i="34" s="1"/>
  <c r="HF62" i="34" s="1"/>
  <c r="HF60" i="34"/>
  <c r="DO53" i="34"/>
  <c r="DP52" i="34"/>
  <c r="CP53" i="34"/>
  <c r="CO54" i="34"/>
  <c r="DJ53" i="34"/>
  <c r="DI54" i="34"/>
  <c r="AY57" i="34"/>
  <c r="AZ56" i="34"/>
  <c r="EB53" i="34"/>
  <c r="EA54" i="34"/>
  <c r="CI58" i="34"/>
  <c r="CJ57" i="34"/>
  <c r="GP53" i="34"/>
  <c r="GO54" i="34"/>
  <c r="AC14" i="32"/>
  <c r="AB16" i="32" s="1"/>
  <c r="AB17" i="32" s="1"/>
  <c r="AB18" i="32" s="1"/>
  <c r="AB19" i="32" s="1"/>
  <c r="AB20" i="32" s="1"/>
  <c r="AB21" i="32" s="1"/>
  <c r="AB22" i="32" s="1"/>
  <c r="AB23" i="32" s="1"/>
  <c r="AB24" i="32" s="1"/>
  <c r="AB25" i="32" s="1"/>
  <c r="AB26" i="32" s="1"/>
  <c r="AB27" i="32" s="1"/>
  <c r="AB28" i="32" s="1"/>
  <c r="AB29" i="32" s="1"/>
  <c r="AB30" i="32" s="1"/>
  <c r="AB31" i="32" s="1"/>
  <c r="AB32" i="32" s="1"/>
  <c r="AB33" i="32" s="1"/>
  <c r="AB34" i="32" s="1"/>
  <c r="AB35" i="32" s="1"/>
  <c r="AB36" i="32" s="1"/>
  <c r="AB37" i="32" s="1"/>
  <c r="AB38" i="32" s="1"/>
  <c r="AB39" i="32" s="1"/>
  <c r="AB40" i="32" s="1"/>
  <c r="AB41" i="32" s="1"/>
  <c r="AB42" i="32" s="1"/>
  <c r="AB43" i="32" s="1"/>
  <c r="AB44" i="32" s="1"/>
  <c r="AB45" i="32" s="1"/>
  <c r="AB46" i="32" s="1"/>
  <c r="AB47" i="32" s="1"/>
  <c r="AB48" i="32" s="1"/>
  <c r="AB49" i="32" s="1"/>
  <c r="AB50" i="32" s="1"/>
  <c r="AB51" i="32" s="1"/>
  <c r="AB52" i="32" s="1"/>
  <c r="AB53" i="32" s="1"/>
  <c r="AB54" i="32" s="1"/>
  <c r="AB55" i="32" s="1"/>
  <c r="AB56" i="32" s="1"/>
  <c r="AB57" i="32" s="1"/>
  <c r="AB58" i="32" s="1"/>
  <c r="AB59" i="32" s="1"/>
  <c r="AB60" i="32" s="1"/>
  <c r="AB61" i="32" s="1"/>
  <c r="AB62" i="32" s="1"/>
  <c r="AB63" i="32" s="1"/>
  <c r="AB64" i="32" s="1"/>
  <c r="AB65" i="32" s="1"/>
  <c r="AB66" i="32" s="1"/>
  <c r="AB67" i="32" s="1"/>
  <c r="AB68" i="32" s="1"/>
  <c r="AB69" i="32" s="1"/>
  <c r="AB70" i="32" s="1"/>
  <c r="AB71" i="32" s="1"/>
  <c r="AB72" i="32" s="1"/>
  <c r="AB73" i="32" s="1"/>
  <c r="AB74" i="32" s="1"/>
  <c r="AB75" i="32" s="1"/>
  <c r="AB76" i="32" s="1"/>
  <c r="AB77" i="32" s="1"/>
  <c r="AB78" i="32" s="1"/>
  <c r="AB79" i="32" s="1"/>
  <c r="AB80" i="32" s="1"/>
  <c r="AB81" i="32" s="1"/>
  <c r="AB82" i="32" s="1"/>
  <c r="AB83" i="32" s="1"/>
  <c r="AB84" i="32" s="1"/>
  <c r="AB85" i="32" s="1"/>
  <c r="AB86" i="32" s="1"/>
  <c r="AB87" i="32" s="1"/>
  <c r="AB88" i="32" s="1"/>
  <c r="AB89" i="32" s="1"/>
  <c r="AB90" i="32" s="1"/>
  <c r="AB91" i="32" s="1"/>
  <c r="AB92" i="32" s="1"/>
  <c r="AB93" i="32" s="1"/>
  <c r="AB94" i="32" s="1"/>
  <c r="AB95" i="32" s="1"/>
  <c r="AB96" i="32" s="1"/>
  <c r="AB97" i="32" s="1"/>
  <c r="AB98" i="32" s="1"/>
  <c r="AB99" i="32" s="1"/>
  <c r="AB100" i="32" s="1"/>
  <c r="AB101" i="32" s="1"/>
  <c r="AB102" i="32" s="1"/>
  <c r="AB103" i="32" s="1"/>
  <c r="AB104" i="32" s="1"/>
  <c r="AB105" i="32" s="1"/>
  <c r="AB106" i="32" s="1"/>
  <c r="AB107" i="32" s="1"/>
  <c r="AB108" i="32" s="1"/>
  <c r="AB109" i="32" s="1"/>
  <c r="AB110" i="32" s="1"/>
  <c r="AB111" i="32" s="1"/>
  <c r="AB112" i="32" s="1"/>
  <c r="AB113" i="32" s="1"/>
  <c r="AB114" i="32" s="1"/>
  <c r="AB115" i="32" s="1"/>
  <c r="AB116" i="32" s="1"/>
  <c r="AB117" i="32" s="1"/>
  <c r="AB118" i="32" s="1"/>
  <c r="AB119" i="32" s="1"/>
  <c r="AB120" i="32" s="1"/>
  <c r="AB121" i="32" s="1"/>
  <c r="AB122" i="32" s="1"/>
  <c r="AB123" i="32" s="1"/>
  <c r="AB124" i="32" s="1"/>
  <c r="AB125" i="32" s="1"/>
  <c r="AB126" i="32" s="1"/>
  <c r="AB127" i="32" s="1"/>
  <c r="AB128" i="32" s="1"/>
  <c r="AB129" i="32" s="1"/>
  <c r="AB130" i="32" s="1"/>
  <c r="AB131" i="32" s="1"/>
  <c r="AB132" i="32" s="1"/>
  <c r="AB133" i="32" s="1"/>
  <c r="AB134" i="32" s="1"/>
  <c r="AB135" i="32" s="1"/>
  <c r="AB136" i="32" s="1"/>
  <c r="AB137" i="32" s="1"/>
  <c r="AB138" i="32" s="1"/>
  <c r="AB139" i="32" s="1"/>
  <c r="AB140" i="32" s="1"/>
  <c r="AB141" i="32" s="1"/>
  <c r="AB142" i="32" s="1"/>
  <c r="AB143" i="32" s="1"/>
  <c r="AB144" i="32" s="1"/>
  <c r="AB145" i="32" s="1"/>
  <c r="AB146" i="32" s="1"/>
  <c r="AB147" i="32" s="1"/>
  <c r="AB148" i="32" s="1"/>
  <c r="AB149" i="32" s="1"/>
  <c r="AB150" i="32" s="1"/>
  <c r="AB151" i="32" s="1"/>
  <c r="AB152" i="32" s="1"/>
  <c r="AB153" i="32" s="1"/>
  <c r="AB154" i="32" s="1"/>
  <c r="AB155" i="32" s="1"/>
  <c r="AB156" i="32" s="1"/>
  <c r="AB157" i="32" s="1"/>
  <c r="AB158" i="32" s="1"/>
  <c r="AB159" i="32" s="1"/>
  <c r="AB160" i="32" s="1"/>
  <c r="AB161" i="32" s="1"/>
  <c r="AB162" i="32" s="1"/>
  <c r="AB163" i="32" s="1"/>
  <c r="AB164" i="32" s="1"/>
  <c r="AB165" i="32" s="1"/>
  <c r="AB166" i="32" s="1"/>
  <c r="AB167" i="32" s="1"/>
  <c r="AB168" i="32" s="1"/>
  <c r="AB169" i="32" s="1"/>
  <c r="AB170" i="32" s="1"/>
  <c r="AB171" i="32" s="1"/>
  <c r="AB172" i="32" s="1"/>
  <c r="AB173" i="32" s="1"/>
  <c r="AB174" i="32" s="1"/>
  <c r="AB175" i="32" s="1"/>
  <c r="AB176" i="32" s="1"/>
  <c r="AB177" i="32" s="1"/>
  <c r="AB178" i="32" s="1"/>
  <c r="AB179" i="32" s="1"/>
  <c r="AB180" i="32" s="1"/>
  <c r="AB181" i="32" s="1"/>
  <c r="AB182" i="32" s="1"/>
  <c r="AB183" i="32" s="1"/>
  <c r="AB184" i="32" s="1"/>
  <c r="AB185" i="32" s="1"/>
  <c r="AB186" i="32" s="1"/>
  <c r="AB187" i="32" s="1"/>
  <c r="AB188" i="32" s="1"/>
  <c r="AB189" i="32" s="1"/>
  <c r="AB190" i="32" s="1"/>
  <c r="AB191" i="32" s="1"/>
  <c r="AB192" i="32" s="1"/>
  <c r="AB193" i="32" s="1"/>
  <c r="AB194" i="32" s="1"/>
  <c r="AB195" i="32" s="1"/>
  <c r="AB196" i="32" s="1"/>
  <c r="AB197" i="32" s="1"/>
  <c r="AB198" i="32" s="1"/>
  <c r="AB199" i="32" s="1"/>
  <c r="AB200" i="32" s="1"/>
  <c r="AB201" i="32" s="1"/>
  <c r="AB202" i="32" s="1"/>
  <c r="AB203" i="32" s="1"/>
  <c r="AB204" i="32" s="1"/>
  <c r="AB205" i="32" s="1"/>
  <c r="AB206" i="32" s="1"/>
  <c r="AB207" i="32" s="1"/>
  <c r="AB208" i="32" s="1"/>
  <c r="AB209" i="32" s="1"/>
  <c r="AB210" i="32" s="1"/>
  <c r="AB211" i="32" s="1"/>
  <c r="AB212" i="32" s="1"/>
  <c r="AB213" i="32" s="1"/>
  <c r="AB214" i="32" s="1"/>
  <c r="AB215" i="32" s="1"/>
  <c r="K219" i="32" s="1"/>
  <c r="L219" i="32" s="1"/>
  <c r="FC54" i="34"/>
  <c r="FD53" i="34"/>
  <c r="BB58" i="34"/>
  <c r="BA59" i="34"/>
  <c r="EY56" i="34"/>
  <c r="EZ55" i="34"/>
  <c r="EN54" i="34"/>
  <c r="EM55" i="34"/>
  <c r="EV54" i="34"/>
  <c r="EU55" i="34"/>
  <c r="DD53" i="34"/>
  <c r="DC54" i="34"/>
  <c r="DL53" i="34"/>
  <c r="DK54" i="34"/>
  <c r="FX55" i="34"/>
  <c r="FW56" i="34"/>
  <c r="CM58" i="34"/>
  <c r="CN57" i="34"/>
  <c r="CY52" i="34"/>
  <c r="CZ51" i="34"/>
  <c r="GD53" i="34"/>
  <c r="GC54" i="34"/>
  <c r="FV53" i="34"/>
  <c r="FU54" i="34"/>
  <c r="GB52" i="34"/>
  <c r="GA53" i="34"/>
  <c r="DF53" i="34"/>
  <c r="DE54" i="34"/>
  <c r="CT53" i="34"/>
  <c r="CS54" i="34"/>
  <c r="BR53" i="34"/>
  <c r="BQ54" i="34"/>
  <c r="AJ53" i="34"/>
  <c r="AI54" i="34"/>
  <c r="X50" i="34"/>
  <c r="W51" i="34"/>
  <c r="DG52" i="34"/>
  <c r="DH51" i="34"/>
  <c r="AA56" i="34"/>
  <c r="AB55" i="34"/>
  <c r="DU56" i="34"/>
  <c r="DV55" i="34"/>
  <c r="BY52" i="34"/>
  <c r="BZ51" i="34"/>
  <c r="FL53" i="34"/>
  <c r="FK54" i="34"/>
  <c r="BG54" i="34"/>
  <c r="BH53" i="34"/>
  <c r="GL54" i="34"/>
  <c r="GK55" i="34"/>
  <c r="B73" i="17"/>
  <c r="F73" i="17"/>
  <c r="EQ56" i="34"/>
  <c r="ER55" i="34"/>
  <c r="BV54" i="34"/>
  <c r="BU55" i="34"/>
  <c r="FI56" i="34"/>
  <c r="FJ55" i="34"/>
  <c r="J5" i="32"/>
  <c r="L220" i="31"/>
  <c r="ES56" i="34"/>
  <c r="ET55" i="34"/>
  <c r="DB54" i="34"/>
  <c r="DA55" i="34"/>
  <c r="FY54" i="34"/>
  <c r="FZ53" i="34"/>
  <c r="BO51" i="34"/>
  <c r="BP50" i="34"/>
  <c r="DU57" i="34" l="1"/>
  <c r="DV56" i="34"/>
  <c r="CN58" i="34"/>
  <c r="CM59" i="34"/>
  <c r="EZ56" i="34"/>
  <c r="EY57" i="34"/>
  <c r="GF54" i="34"/>
  <c r="GE55" i="34"/>
  <c r="HG61" i="34"/>
  <c r="HH61" i="34" s="1"/>
  <c r="HH62" i="34" s="1"/>
  <c r="HH60" i="34"/>
  <c r="GX53" i="34"/>
  <c r="GW54" i="34"/>
  <c r="GG53" i="34"/>
  <c r="GH52" i="34"/>
  <c r="DA56" i="34"/>
  <c r="DB55" i="34"/>
  <c r="DF54" i="34"/>
  <c r="DE55" i="34"/>
  <c r="FW57" i="34"/>
  <c r="FX56" i="34"/>
  <c r="BA60" i="34"/>
  <c r="BB59" i="34"/>
  <c r="AK60" i="34"/>
  <c r="AL59" i="34"/>
  <c r="CL54" i="34"/>
  <c r="CK55" i="34"/>
  <c r="EC56" i="34"/>
  <c r="ED55" i="34"/>
  <c r="EX51" i="34"/>
  <c r="EW52" i="34"/>
  <c r="DZ54" i="34"/>
  <c r="DY55" i="34"/>
  <c r="FQ55" i="34"/>
  <c r="FR54" i="34"/>
  <c r="CW57" i="34"/>
  <c r="CX56" i="34"/>
  <c r="AA57" i="34"/>
  <c r="AB56" i="34"/>
  <c r="AY58" i="34"/>
  <c r="AZ57" i="34"/>
  <c r="AG52" i="34"/>
  <c r="AH51" i="34"/>
  <c r="DL54" i="34"/>
  <c r="DK55" i="34"/>
  <c r="DI55" i="34"/>
  <c r="DJ54" i="34"/>
  <c r="Z54" i="34"/>
  <c r="Y55" i="34"/>
  <c r="DQ55" i="34"/>
  <c r="DR54" i="34"/>
  <c r="EL55" i="34"/>
  <c r="EK56" i="34"/>
  <c r="BS56" i="34"/>
  <c r="BT55" i="34"/>
  <c r="AR52" i="34"/>
  <c r="AQ53" i="34"/>
  <c r="DG53" i="34"/>
  <c r="DH52" i="34"/>
  <c r="FG53" i="34"/>
  <c r="FH52" i="34"/>
  <c r="CR52" i="34"/>
  <c r="CQ53" i="34"/>
  <c r="EA55" i="34"/>
  <c r="EB54" i="34"/>
  <c r="FZ54" i="34"/>
  <c r="FY55" i="34"/>
  <c r="W52" i="34"/>
  <c r="X51" i="34"/>
  <c r="CO55" i="34"/>
  <c r="CP54" i="34"/>
  <c r="DT54" i="34"/>
  <c r="DS55" i="34"/>
  <c r="AD52" i="34"/>
  <c r="AC53" i="34"/>
  <c r="BX54" i="34"/>
  <c r="BW55" i="34"/>
  <c r="GK56" i="34"/>
  <c r="GL55" i="34"/>
  <c r="ES57" i="34"/>
  <c r="ET56" i="34"/>
  <c r="FV54" i="34"/>
  <c r="FU55" i="34"/>
  <c r="DN54" i="34"/>
  <c r="DM55" i="34"/>
  <c r="HB58" i="34"/>
  <c r="HA59" i="34"/>
  <c r="CG57" i="34"/>
  <c r="CH56" i="34"/>
  <c r="CV53" i="34"/>
  <c r="CU54" i="34"/>
  <c r="FE53" i="34"/>
  <c r="FF52" i="34"/>
  <c r="CT54" i="34"/>
  <c r="CS55" i="34"/>
  <c r="BN61" i="34"/>
  <c r="BN62" i="34" s="1"/>
  <c r="BM62" i="34"/>
  <c r="B15" i="36" s="1"/>
  <c r="EQ57" i="34"/>
  <c r="ER56" i="34"/>
  <c r="DD54" i="34"/>
  <c r="DC55" i="34"/>
  <c r="C6" i="18"/>
  <c r="J220" i="32"/>
  <c r="BH54" i="34"/>
  <c r="BG55" i="34"/>
  <c r="FL54" i="34"/>
  <c r="FK55" i="34"/>
  <c r="AI55" i="34"/>
  <c r="AJ54" i="34"/>
  <c r="GD54" i="34"/>
  <c r="GC55" i="34"/>
  <c r="EU56" i="34"/>
  <c r="EV55" i="34"/>
  <c r="GP54" i="34"/>
  <c r="GO55" i="34"/>
  <c r="GV54" i="34"/>
  <c r="GU55" i="34"/>
  <c r="CC56" i="34"/>
  <c r="CD55" i="34"/>
  <c r="GA54" i="34"/>
  <c r="GB53" i="34"/>
  <c r="FI57" i="34"/>
  <c r="FJ56" i="34"/>
  <c r="DO54" i="34"/>
  <c r="DP53" i="34"/>
  <c r="AV53" i="34"/>
  <c r="AU54" i="34"/>
  <c r="EI58" i="34"/>
  <c r="EJ57" i="34"/>
  <c r="FO57" i="34"/>
  <c r="FP56" i="34"/>
  <c r="BK53" i="34"/>
  <c r="BL52" i="34"/>
  <c r="BI61" i="34"/>
  <c r="BJ61" i="34" s="1"/>
  <c r="BJ60" i="34"/>
  <c r="FC55" i="34"/>
  <c r="FD54" i="34"/>
  <c r="BV55" i="34"/>
  <c r="BU56" i="34"/>
  <c r="BR54" i="34"/>
  <c r="BQ55" i="34"/>
  <c r="EM56" i="34"/>
  <c r="EN55" i="34"/>
  <c r="EH54" i="34"/>
  <c r="EG55" i="34"/>
  <c r="FB55" i="34"/>
  <c r="FA56" i="34"/>
  <c r="FS60" i="34"/>
  <c r="FT59" i="34"/>
  <c r="BE52" i="34"/>
  <c r="BF51" i="34"/>
  <c r="BP51" i="34"/>
  <c r="BO52" i="34"/>
  <c r="BY53" i="34"/>
  <c r="BZ52" i="34"/>
  <c r="CZ52" i="34"/>
  <c r="CY53" i="34"/>
  <c r="CJ58" i="34"/>
  <c r="CI59" i="34"/>
  <c r="DW57" i="34"/>
  <c r="DX56" i="34"/>
  <c r="AS61" i="34"/>
  <c r="AT61" i="34" s="1"/>
  <c r="AT62" i="34" s="1"/>
  <c r="AT60" i="34"/>
  <c r="CW58" i="34" l="1"/>
  <c r="CX57" i="34"/>
  <c r="AK61" i="34"/>
  <c r="AL60" i="34"/>
  <c r="EG56" i="34"/>
  <c r="EH55" i="34"/>
  <c r="GX54" i="34"/>
  <c r="GW55" i="34"/>
  <c r="FK56" i="34"/>
  <c r="FL55" i="34"/>
  <c r="CS56" i="34"/>
  <c r="CT55" i="34"/>
  <c r="FU56" i="34"/>
  <c r="FV55" i="34"/>
  <c r="CC57" i="34"/>
  <c r="CD56" i="34"/>
  <c r="CO56" i="34"/>
  <c r="CP55" i="34"/>
  <c r="DH53" i="34"/>
  <c r="DG54" i="34"/>
  <c r="DJ55" i="34"/>
  <c r="DI56" i="34"/>
  <c r="FQ56" i="34"/>
  <c r="FR55" i="34"/>
  <c r="BA61" i="34"/>
  <c r="BB61" i="34" s="1"/>
  <c r="BB60" i="34"/>
  <c r="GU56" i="34"/>
  <c r="GV55" i="34"/>
  <c r="AR53" i="34"/>
  <c r="AQ54" i="34"/>
  <c r="DL55" i="34"/>
  <c r="DK56" i="34"/>
  <c r="DY56" i="34"/>
  <c r="DZ55" i="34"/>
  <c r="GF55" i="34"/>
  <c r="GE56" i="34"/>
  <c r="CZ53" i="34"/>
  <c r="CY54" i="34"/>
  <c r="DS56" i="34"/>
  <c r="DT55" i="34"/>
  <c r="BZ53" i="34"/>
  <c r="BY54" i="34"/>
  <c r="BP52" i="34"/>
  <c r="BO53" i="34"/>
  <c r="BQ56" i="34"/>
  <c r="BR55" i="34"/>
  <c r="BG56" i="34"/>
  <c r="BH55" i="34"/>
  <c r="EJ58" i="34"/>
  <c r="EI59" i="34"/>
  <c r="FF53" i="34"/>
  <c r="FE54" i="34"/>
  <c r="ES58" i="34"/>
  <c r="ET57" i="34"/>
  <c r="W53" i="34"/>
  <c r="X52" i="34"/>
  <c r="FW58" i="34"/>
  <c r="FX57" i="34"/>
  <c r="BU57" i="34"/>
  <c r="BV56" i="34"/>
  <c r="AV54" i="34"/>
  <c r="AU55" i="34"/>
  <c r="GO56" i="34"/>
  <c r="GP55" i="34"/>
  <c r="CV54" i="34"/>
  <c r="CU55" i="34"/>
  <c r="FY56" i="34"/>
  <c r="FZ55" i="34"/>
  <c r="EW53" i="34"/>
  <c r="EX52" i="34"/>
  <c r="DE56" i="34"/>
  <c r="DF55" i="34"/>
  <c r="EZ57" i="34"/>
  <c r="EY58" i="34"/>
  <c r="EM57" i="34"/>
  <c r="EN56" i="34"/>
  <c r="GK57" i="34"/>
  <c r="GL56" i="34"/>
  <c r="DM56" i="34"/>
  <c r="DN55" i="34"/>
  <c r="AI56" i="34"/>
  <c r="AJ55" i="34"/>
  <c r="AE14" i="32"/>
  <c r="AD16" i="32" s="1"/>
  <c r="AD17" i="32" s="1"/>
  <c r="AD18" i="32" s="1"/>
  <c r="AD19" i="32" s="1"/>
  <c r="AD20" i="32" s="1"/>
  <c r="AD21" i="32" s="1"/>
  <c r="AD22" i="32" s="1"/>
  <c r="AD23" i="32" s="1"/>
  <c r="AD24" i="32" s="1"/>
  <c r="AD25" i="32" s="1"/>
  <c r="AD26" i="32" s="1"/>
  <c r="AD27" i="32" s="1"/>
  <c r="AD28" i="32" s="1"/>
  <c r="AD29" i="32" s="1"/>
  <c r="AD30" i="32" s="1"/>
  <c r="AD31" i="32" s="1"/>
  <c r="AD32" i="32" s="1"/>
  <c r="AD33" i="32" s="1"/>
  <c r="AD34" i="32" s="1"/>
  <c r="AD35" i="32" s="1"/>
  <c r="AD36" i="32" s="1"/>
  <c r="AD37" i="32" s="1"/>
  <c r="AD38" i="32" s="1"/>
  <c r="AD39" i="32" s="1"/>
  <c r="AD40" i="32" s="1"/>
  <c r="AD41" i="32" s="1"/>
  <c r="AD42" i="32" s="1"/>
  <c r="AD43" i="32" s="1"/>
  <c r="AD44" i="32" s="1"/>
  <c r="AD45" i="32" s="1"/>
  <c r="AD46" i="32" s="1"/>
  <c r="AD47" i="32" s="1"/>
  <c r="AD48" i="32" s="1"/>
  <c r="AD49" i="32" s="1"/>
  <c r="AD50" i="32" s="1"/>
  <c r="AD51" i="32" s="1"/>
  <c r="AD52" i="32" s="1"/>
  <c r="AD53" i="32" s="1"/>
  <c r="AD54" i="32" s="1"/>
  <c r="AD55" i="32" s="1"/>
  <c r="AD56" i="32" s="1"/>
  <c r="AD57" i="32" s="1"/>
  <c r="AD58" i="32" s="1"/>
  <c r="AD59" i="32" s="1"/>
  <c r="AD60" i="32" s="1"/>
  <c r="AD61" i="32" s="1"/>
  <c r="AD62" i="32" s="1"/>
  <c r="AD63" i="32" s="1"/>
  <c r="AD64" i="32" s="1"/>
  <c r="AD65" i="32" s="1"/>
  <c r="AD66" i="32" s="1"/>
  <c r="AD67" i="32" s="1"/>
  <c r="AD68" i="32" s="1"/>
  <c r="AD69" i="32" s="1"/>
  <c r="AD70" i="32" s="1"/>
  <c r="AD71" i="32" s="1"/>
  <c r="AD72" i="32" s="1"/>
  <c r="AD73" i="32" s="1"/>
  <c r="AD74" i="32" s="1"/>
  <c r="AD75" i="32" s="1"/>
  <c r="AD76" i="32" s="1"/>
  <c r="AD77" i="32" s="1"/>
  <c r="AD78" i="32" s="1"/>
  <c r="AD79" i="32" s="1"/>
  <c r="AD80" i="32" s="1"/>
  <c r="AD81" i="32" s="1"/>
  <c r="AD82" i="32" s="1"/>
  <c r="AD83" i="32" s="1"/>
  <c r="AD84" i="32" s="1"/>
  <c r="AD85" i="32" s="1"/>
  <c r="AD86" i="32" s="1"/>
  <c r="AD87" i="32" s="1"/>
  <c r="AD88" i="32" s="1"/>
  <c r="AD89" i="32" s="1"/>
  <c r="AD90" i="32" s="1"/>
  <c r="AD91" i="32" s="1"/>
  <c r="AD92" i="32" s="1"/>
  <c r="AD93" i="32" s="1"/>
  <c r="AD94" i="32" s="1"/>
  <c r="AD95" i="32" s="1"/>
  <c r="AD96" i="32" s="1"/>
  <c r="AD97" i="32" s="1"/>
  <c r="AD98" i="32" s="1"/>
  <c r="AD99" i="32" s="1"/>
  <c r="AD100" i="32" s="1"/>
  <c r="AD101" i="32" s="1"/>
  <c r="AD102" i="32" s="1"/>
  <c r="AD103" i="32" s="1"/>
  <c r="AD104" i="32" s="1"/>
  <c r="AD105" i="32" s="1"/>
  <c r="AD106" i="32" s="1"/>
  <c r="AD107" i="32" s="1"/>
  <c r="AD108" i="32" s="1"/>
  <c r="AD109" i="32" s="1"/>
  <c r="AD110" i="32" s="1"/>
  <c r="AD111" i="32" s="1"/>
  <c r="AD112" i="32" s="1"/>
  <c r="AD113" i="32" s="1"/>
  <c r="AD114" i="32" s="1"/>
  <c r="AD115" i="32" s="1"/>
  <c r="AD116" i="32" s="1"/>
  <c r="AD117" i="32" s="1"/>
  <c r="AD118" i="32" s="1"/>
  <c r="AD119" i="32" s="1"/>
  <c r="AD120" i="32" s="1"/>
  <c r="AD121" i="32" s="1"/>
  <c r="AD122" i="32" s="1"/>
  <c r="AD123" i="32" s="1"/>
  <c r="AD124" i="32" s="1"/>
  <c r="AD125" i="32" s="1"/>
  <c r="AD126" i="32" s="1"/>
  <c r="AD127" i="32" s="1"/>
  <c r="AD128" i="32" s="1"/>
  <c r="AD129" i="32" s="1"/>
  <c r="AD130" i="32" s="1"/>
  <c r="AD131" i="32" s="1"/>
  <c r="AD132" i="32" s="1"/>
  <c r="AD133" i="32" s="1"/>
  <c r="AD134" i="32" s="1"/>
  <c r="AD135" i="32" s="1"/>
  <c r="AD136" i="32" s="1"/>
  <c r="AD137" i="32" s="1"/>
  <c r="AD138" i="32" s="1"/>
  <c r="AD139" i="32" s="1"/>
  <c r="AD140" i="32" s="1"/>
  <c r="AD141" i="32" s="1"/>
  <c r="AD142" i="32" s="1"/>
  <c r="AD143" i="32" s="1"/>
  <c r="AD144" i="32" s="1"/>
  <c r="AD145" i="32" s="1"/>
  <c r="AD146" i="32" s="1"/>
  <c r="AD147" i="32" s="1"/>
  <c r="AD148" i="32" s="1"/>
  <c r="AD149" i="32" s="1"/>
  <c r="AD150" i="32" s="1"/>
  <c r="AD151" i="32" s="1"/>
  <c r="AD152" i="32" s="1"/>
  <c r="AD153" i="32" s="1"/>
  <c r="AD154" i="32" s="1"/>
  <c r="AD155" i="32" s="1"/>
  <c r="AD156" i="32" s="1"/>
  <c r="AD157" i="32" s="1"/>
  <c r="AD158" i="32" s="1"/>
  <c r="AD159" i="32" s="1"/>
  <c r="AD160" i="32" s="1"/>
  <c r="AD161" i="32" s="1"/>
  <c r="AD162" i="32" s="1"/>
  <c r="AD163" i="32" s="1"/>
  <c r="AD164" i="32" s="1"/>
  <c r="AD165" i="32" s="1"/>
  <c r="AD166" i="32" s="1"/>
  <c r="AD167" i="32" s="1"/>
  <c r="AD168" i="32" s="1"/>
  <c r="AD169" i="32" s="1"/>
  <c r="AD170" i="32" s="1"/>
  <c r="AD171" i="32" s="1"/>
  <c r="AD172" i="32" s="1"/>
  <c r="AD173" i="32" s="1"/>
  <c r="AD174" i="32" s="1"/>
  <c r="AD175" i="32" s="1"/>
  <c r="AD176" i="32" s="1"/>
  <c r="AD177" i="32" s="1"/>
  <c r="AD178" i="32" s="1"/>
  <c r="AD179" i="32" s="1"/>
  <c r="AD180" i="32" s="1"/>
  <c r="AD181" i="32" s="1"/>
  <c r="AD182" i="32" s="1"/>
  <c r="AD183" i="32" s="1"/>
  <c r="AD184" i="32" s="1"/>
  <c r="AD185" i="32" s="1"/>
  <c r="AD186" i="32" s="1"/>
  <c r="AD187" i="32" s="1"/>
  <c r="AD188" i="32" s="1"/>
  <c r="AD189" i="32" s="1"/>
  <c r="AD190" i="32" s="1"/>
  <c r="AD191" i="32" s="1"/>
  <c r="AD192" i="32" s="1"/>
  <c r="AD193" i="32" s="1"/>
  <c r="AD194" i="32" s="1"/>
  <c r="AD195" i="32" s="1"/>
  <c r="AD196" i="32" s="1"/>
  <c r="AD197" i="32" s="1"/>
  <c r="AD198" i="32" s="1"/>
  <c r="AD199" i="32" s="1"/>
  <c r="AD200" i="32" s="1"/>
  <c r="AD201" i="32" s="1"/>
  <c r="AD202" i="32" s="1"/>
  <c r="AD203" i="32" s="1"/>
  <c r="AD204" i="32" s="1"/>
  <c r="AD205" i="32" s="1"/>
  <c r="AD206" i="32" s="1"/>
  <c r="AD207" i="32" s="1"/>
  <c r="AD208" i="32" s="1"/>
  <c r="AD209" i="32" s="1"/>
  <c r="AD210" i="32" s="1"/>
  <c r="AD211" i="32" s="1"/>
  <c r="AD212" i="32" s="1"/>
  <c r="AD213" i="32" s="1"/>
  <c r="AD214" i="32" s="1"/>
  <c r="AD215" i="32" s="1"/>
  <c r="K220" i="32" s="1"/>
  <c r="L220" i="32" s="1"/>
  <c r="D12" i="18"/>
  <c r="F21" i="18" s="1"/>
  <c r="DC56" i="34"/>
  <c r="DD55" i="34"/>
  <c r="BX55" i="34"/>
  <c r="BW56" i="34"/>
  <c r="EK57" i="34"/>
  <c r="EL56" i="34"/>
  <c r="CN59" i="34"/>
  <c r="CM60" i="34"/>
  <c r="Y56" i="34"/>
  <c r="Z55" i="34"/>
  <c r="AG53" i="34"/>
  <c r="AH52" i="34"/>
  <c r="DX57" i="34"/>
  <c r="DW58" i="34"/>
  <c r="FS61" i="34"/>
  <c r="FT61" i="34" s="1"/>
  <c r="FT60" i="34"/>
  <c r="FC56" i="34"/>
  <c r="FD55" i="34"/>
  <c r="DO55" i="34"/>
  <c r="DP54" i="34"/>
  <c r="EU57" i="34"/>
  <c r="EV56" i="34"/>
  <c r="CG58" i="34"/>
  <c r="CH57" i="34"/>
  <c r="EB55" i="34"/>
  <c r="EA56" i="34"/>
  <c r="AZ58" i="34"/>
  <c r="AY59" i="34"/>
  <c r="EC57" i="34"/>
  <c r="ED56" i="34"/>
  <c r="DA57" i="34"/>
  <c r="DB56" i="34"/>
  <c r="BL53" i="34"/>
  <c r="BK54" i="34"/>
  <c r="BE53" i="34"/>
  <c r="BF52" i="34"/>
  <c r="BS57" i="34"/>
  <c r="BT56" i="34"/>
  <c r="CI60" i="34"/>
  <c r="CJ59" i="34"/>
  <c r="FA57" i="34"/>
  <c r="FB56" i="34"/>
  <c r="GC56" i="34"/>
  <c r="GD55" i="34"/>
  <c r="HA60" i="34"/>
  <c r="HB59" i="34"/>
  <c r="AC54" i="34"/>
  <c r="AD53" i="34"/>
  <c r="CR53" i="34"/>
  <c r="CQ54" i="34"/>
  <c r="CK56" i="34"/>
  <c r="CL55" i="34"/>
  <c r="GA55" i="34"/>
  <c r="GB54" i="34"/>
  <c r="FH53" i="34"/>
  <c r="FG54" i="34"/>
  <c r="FO58" i="34"/>
  <c r="FP57" i="34"/>
  <c r="BJ62" i="34"/>
  <c r="FJ57" i="34"/>
  <c r="FI58" i="34"/>
  <c r="EQ58" i="34"/>
  <c r="ER57" i="34"/>
  <c r="DR55" i="34"/>
  <c r="DQ56" i="34"/>
  <c r="AA58" i="34"/>
  <c r="AB57" i="34"/>
  <c r="GH53" i="34"/>
  <c r="GG54" i="34"/>
  <c r="DU58" i="34"/>
  <c r="DV57" i="34"/>
  <c r="DI57" i="34" l="1"/>
  <c r="DJ56" i="34"/>
  <c r="BF53" i="34"/>
  <c r="BE54" i="34"/>
  <c r="BU58" i="34"/>
  <c r="BV57" i="34"/>
  <c r="GH54" i="34"/>
  <c r="GG55" i="34"/>
  <c r="FO59" i="34"/>
  <c r="FP58" i="34"/>
  <c r="HA61" i="34"/>
  <c r="HB61" i="34" s="1"/>
  <c r="HB60" i="34"/>
  <c r="EU58" i="34"/>
  <c r="EV57" i="34"/>
  <c r="Y57" i="34"/>
  <c r="Z56" i="34"/>
  <c r="AI57" i="34"/>
  <c r="AJ56" i="34"/>
  <c r="EW54" i="34"/>
  <c r="EX53" i="34"/>
  <c r="FW59" i="34"/>
  <c r="FX58" i="34"/>
  <c r="BR56" i="34"/>
  <c r="BQ57" i="34"/>
  <c r="DY57" i="34"/>
  <c r="DZ56" i="34"/>
  <c r="FK57" i="34"/>
  <c r="FL56" i="34"/>
  <c r="CS57" i="34"/>
  <c r="CT56" i="34"/>
  <c r="FG55" i="34"/>
  <c r="FH54" i="34"/>
  <c r="CN60" i="34"/>
  <c r="CM61" i="34"/>
  <c r="CN61" i="34" s="1"/>
  <c r="CN62" i="34" s="1"/>
  <c r="BP53" i="34"/>
  <c r="BO54" i="34"/>
  <c r="DK57" i="34"/>
  <c r="DL56" i="34"/>
  <c r="DH54" i="34"/>
  <c r="DG55" i="34"/>
  <c r="GW56" i="34"/>
  <c r="GX55" i="34"/>
  <c r="GD56" i="34"/>
  <c r="GC57" i="34"/>
  <c r="DB57" i="34"/>
  <c r="DA58" i="34"/>
  <c r="DO56" i="34"/>
  <c r="DP55" i="34"/>
  <c r="DM57" i="34"/>
  <c r="DN56" i="34"/>
  <c r="FY57" i="34"/>
  <c r="FZ56" i="34"/>
  <c r="X53" i="34"/>
  <c r="W54" i="34"/>
  <c r="BL54" i="34"/>
  <c r="BK55" i="34"/>
  <c r="CU56" i="34"/>
  <c r="CV55" i="34"/>
  <c r="BZ54" i="34"/>
  <c r="BY55" i="34"/>
  <c r="AQ55" i="34"/>
  <c r="AR54" i="34"/>
  <c r="FQ57" i="34"/>
  <c r="FR56" i="34"/>
  <c r="DQ57" i="34"/>
  <c r="DR56" i="34"/>
  <c r="GA56" i="34"/>
  <c r="GB55" i="34"/>
  <c r="FA58" i="34"/>
  <c r="FB57" i="34"/>
  <c r="EC58" i="34"/>
  <c r="ED57" i="34"/>
  <c r="FC57" i="34"/>
  <c r="FD56" i="34"/>
  <c r="EK58" i="34"/>
  <c r="EL57" i="34"/>
  <c r="GK58" i="34"/>
  <c r="GL57" i="34"/>
  <c r="ET58" i="34"/>
  <c r="ES59" i="34"/>
  <c r="CO57" i="34"/>
  <c r="CP56" i="34"/>
  <c r="EG57" i="34"/>
  <c r="EH56" i="34"/>
  <c r="AH53" i="34"/>
  <c r="AG54" i="34"/>
  <c r="BG57" i="34"/>
  <c r="BH56" i="34"/>
  <c r="AY60" i="34"/>
  <c r="AZ59" i="34"/>
  <c r="FF54" i="34"/>
  <c r="FE55" i="34"/>
  <c r="CK57" i="34"/>
  <c r="CL56" i="34"/>
  <c r="CI61" i="34"/>
  <c r="CJ61" i="34" s="1"/>
  <c r="CJ60" i="34"/>
  <c r="FT62" i="34"/>
  <c r="EM58" i="34"/>
  <c r="EN57" i="34"/>
  <c r="GO57" i="34"/>
  <c r="GP56" i="34"/>
  <c r="DT56" i="34"/>
  <c r="DS57" i="34"/>
  <c r="GU57" i="34"/>
  <c r="GV56" i="34"/>
  <c r="CC58" i="34"/>
  <c r="CD57" i="34"/>
  <c r="AL61" i="34"/>
  <c r="AL62" i="34" s="1"/>
  <c r="AK62" i="34"/>
  <c r="B13" i="36" s="1"/>
  <c r="CG59" i="34"/>
  <c r="CH58" i="34"/>
  <c r="BX56" i="34"/>
  <c r="BW57" i="34"/>
  <c r="ER58" i="34"/>
  <c r="EQ59" i="34"/>
  <c r="CR54" i="34"/>
  <c r="CQ55" i="34"/>
  <c r="EB56" i="34"/>
  <c r="EA57" i="34"/>
  <c r="DW59" i="34"/>
  <c r="DX58" i="34"/>
  <c r="EZ58" i="34"/>
  <c r="EY59" i="34"/>
  <c r="AU56" i="34"/>
  <c r="AV55" i="34"/>
  <c r="EI60" i="34"/>
  <c r="EJ59" i="34"/>
  <c r="CY55" i="34"/>
  <c r="CZ54" i="34"/>
  <c r="AC55" i="34"/>
  <c r="AD54" i="34"/>
  <c r="FJ58" i="34"/>
  <c r="FI59" i="34"/>
  <c r="BS58" i="34"/>
  <c r="BT57" i="34"/>
  <c r="DC57" i="34"/>
  <c r="DD56" i="34"/>
  <c r="BB62" i="34"/>
  <c r="FU57" i="34"/>
  <c r="FV56" i="34"/>
  <c r="CX58" i="34"/>
  <c r="CW59" i="34"/>
  <c r="DE57" i="34"/>
  <c r="DF56" i="34"/>
  <c r="DV58" i="34"/>
  <c r="DU59" i="34"/>
  <c r="AB58" i="34"/>
  <c r="AA59" i="34"/>
  <c r="B73" i="18"/>
  <c r="F73" i="18"/>
  <c r="GE57" i="34"/>
  <c r="GF56" i="34"/>
  <c r="DW60" i="34" l="1"/>
  <c r="DX59" i="34"/>
  <c r="CJ62" i="34"/>
  <c r="EG58" i="34"/>
  <c r="EH57" i="34"/>
  <c r="ED58" i="34"/>
  <c r="EC59" i="34"/>
  <c r="DO57" i="34"/>
  <c r="DP56" i="34"/>
  <c r="HB62" i="34"/>
  <c r="CD58" i="34"/>
  <c r="CC59" i="34"/>
  <c r="DB58" i="34"/>
  <c r="DA59" i="34"/>
  <c r="CQ56" i="34"/>
  <c r="CR55" i="34"/>
  <c r="CK58" i="34"/>
  <c r="CL57" i="34"/>
  <c r="CO58" i="34"/>
  <c r="CP57" i="34"/>
  <c r="FB58" i="34"/>
  <c r="FA59" i="34"/>
  <c r="CU57" i="34"/>
  <c r="CV56" i="34"/>
  <c r="FW60" i="34"/>
  <c r="FX59" i="34"/>
  <c r="FP59" i="34"/>
  <c r="FO60" i="34"/>
  <c r="BY56" i="34"/>
  <c r="BZ55" i="34"/>
  <c r="GC58" i="34"/>
  <c r="GD57" i="34"/>
  <c r="GG56" i="34"/>
  <c r="GH55" i="34"/>
  <c r="CW60" i="34"/>
  <c r="CX59" i="34"/>
  <c r="GU58" i="34"/>
  <c r="GV57" i="34"/>
  <c r="FU58" i="34"/>
  <c r="FV57" i="34"/>
  <c r="DS58" i="34"/>
  <c r="DT57" i="34"/>
  <c r="GA57" i="34"/>
  <c r="GB56" i="34"/>
  <c r="FG56" i="34"/>
  <c r="FH55" i="34"/>
  <c r="EX54" i="34"/>
  <c r="EW55" i="34"/>
  <c r="BP54" i="34"/>
  <c r="BO55" i="34"/>
  <c r="DE58" i="34"/>
  <c r="DF57" i="34"/>
  <c r="CY56" i="34"/>
  <c r="CZ55" i="34"/>
  <c r="EA58" i="34"/>
  <c r="EB57" i="34"/>
  <c r="AZ60" i="34"/>
  <c r="AY61" i="34"/>
  <c r="GK59" i="34"/>
  <c r="GL58" i="34"/>
  <c r="DQ58" i="34"/>
  <c r="DR57" i="34"/>
  <c r="GX56" i="34"/>
  <c r="GW57" i="34"/>
  <c r="CS58" i="34"/>
  <c r="CT57" i="34"/>
  <c r="AI58" i="34"/>
  <c r="AJ57" i="34"/>
  <c r="BV58" i="34"/>
  <c r="BU59" i="34"/>
  <c r="ET59" i="34"/>
  <c r="ES60" i="34"/>
  <c r="EI61" i="34"/>
  <c r="EJ61" i="34" s="1"/>
  <c r="EJ62" i="34" s="1"/>
  <c r="EJ60" i="34"/>
  <c r="X54" i="34"/>
  <c r="W55" i="34"/>
  <c r="AA60" i="34"/>
  <c r="AB59" i="34"/>
  <c r="DC58" i="34"/>
  <c r="DD57" i="34"/>
  <c r="AU57" i="34"/>
  <c r="AV56" i="34"/>
  <c r="GO58" i="34"/>
  <c r="GP57" i="34"/>
  <c r="DG56" i="34"/>
  <c r="DH55" i="34"/>
  <c r="BF54" i="34"/>
  <c r="BE55" i="34"/>
  <c r="BQ58" i="34"/>
  <c r="BR57" i="34"/>
  <c r="AD55" i="34"/>
  <c r="AC56" i="34"/>
  <c r="EY60" i="34"/>
  <c r="EZ59" i="34"/>
  <c r="BG58" i="34"/>
  <c r="BH57" i="34"/>
  <c r="EL58" i="34"/>
  <c r="EK59" i="34"/>
  <c r="FQ58" i="34"/>
  <c r="FR57" i="34"/>
  <c r="FZ57" i="34"/>
  <c r="FY58" i="34"/>
  <c r="FK58" i="34"/>
  <c r="FL57" i="34"/>
  <c r="Y58" i="34"/>
  <c r="Z57" i="34"/>
  <c r="FE56" i="34"/>
  <c r="FF55" i="34"/>
  <c r="DV59" i="34"/>
  <c r="DU60" i="34"/>
  <c r="BS59" i="34"/>
  <c r="BT58" i="34"/>
  <c r="CG60" i="34"/>
  <c r="CH59" i="34"/>
  <c r="EN58" i="34"/>
  <c r="EM59" i="34"/>
  <c r="AH54" i="34"/>
  <c r="AG55" i="34"/>
  <c r="BL55" i="34"/>
  <c r="BK56" i="34"/>
  <c r="GE58" i="34"/>
  <c r="GF57" i="34"/>
  <c r="EQ60" i="34"/>
  <c r="ER59" i="34"/>
  <c r="BW58" i="34"/>
  <c r="BX57" i="34"/>
  <c r="FJ59" i="34"/>
  <c r="FI60" i="34"/>
  <c r="FC58" i="34"/>
  <c r="FD57" i="34"/>
  <c r="AQ56" i="34"/>
  <c r="AR55" i="34"/>
  <c r="DM58" i="34"/>
  <c r="DN57" i="34"/>
  <c r="DK58" i="34"/>
  <c r="DL57" i="34"/>
  <c r="DY58" i="34"/>
  <c r="DZ57" i="34"/>
  <c r="EU59" i="34"/>
  <c r="EV58" i="34"/>
  <c r="DI58" i="34"/>
  <c r="DJ57" i="34"/>
  <c r="EW56" i="34" l="1"/>
  <c r="EX55" i="34"/>
  <c r="AH55" i="34"/>
  <c r="AG56" i="34"/>
  <c r="GL59" i="34"/>
  <c r="GK60" i="34"/>
  <c r="CW61" i="34"/>
  <c r="CX61" i="34" s="1"/>
  <c r="CX60" i="34"/>
  <c r="CV57" i="34"/>
  <c r="CU58" i="34"/>
  <c r="DJ58" i="34"/>
  <c r="DI59" i="34"/>
  <c r="EY61" i="34"/>
  <c r="EZ61" i="34" s="1"/>
  <c r="EZ62" i="34" s="1"/>
  <c r="EZ60" i="34"/>
  <c r="AU58" i="34"/>
  <c r="AV57" i="34"/>
  <c r="BU60" i="34"/>
  <c r="BV59" i="34"/>
  <c r="AZ61" i="34"/>
  <c r="AZ62" i="34" s="1"/>
  <c r="AY62" i="34"/>
  <c r="B14" i="36" s="1"/>
  <c r="FA60" i="34"/>
  <c r="FB59" i="34"/>
  <c r="GP58" i="34"/>
  <c r="GO59" i="34"/>
  <c r="FI61" i="34"/>
  <c r="FJ61" i="34" s="1"/>
  <c r="FJ62" i="34" s="1"/>
  <c r="FJ60" i="34"/>
  <c r="FD58" i="34"/>
  <c r="FC59" i="34"/>
  <c r="EM60" i="34"/>
  <c r="EN59" i="34"/>
  <c r="DO58" i="34"/>
  <c r="DP57" i="34"/>
  <c r="FF56" i="34"/>
  <c r="FE57" i="34"/>
  <c r="EV59" i="34"/>
  <c r="EU60" i="34"/>
  <c r="FZ58" i="34"/>
  <c r="FY59" i="34"/>
  <c r="AJ58" i="34"/>
  <c r="AI59" i="34"/>
  <c r="EB58" i="34"/>
  <c r="EA59" i="34"/>
  <c r="GA58" i="34"/>
  <c r="GB57" i="34"/>
  <c r="GC59" i="34"/>
  <c r="GD58" i="34"/>
  <c r="CP58" i="34"/>
  <c r="CO59" i="34"/>
  <c r="ED59" i="34"/>
  <c r="EC60" i="34"/>
  <c r="GH56" i="34"/>
  <c r="GG57" i="34"/>
  <c r="DZ58" i="34"/>
  <c r="DY59" i="34"/>
  <c r="CC60" i="34"/>
  <c r="CD59" i="34"/>
  <c r="Z58" i="34"/>
  <c r="Y59" i="34"/>
  <c r="AC57" i="34"/>
  <c r="AD56" i="34"/>
  <c r="BR58" i="34"/>
  <c r="BQ59" i="34"/>
  <c r="AA61" i="34"/>
  <c r="AB61" i="34" s="1"/>
  <c r="AB62" i="34" s="1"/>
  <c r="AB60" i="34"/>
  <c r="BE56" i="34"/>
  <c r="BF55" i="34"/>
  <c r="W56" i="34"/>
  <c r="X55" i="34"/>
  <c r="CT58" i="34"/>
  <c r="CS59" i="34"/>
  <c r="CY57" i="34"/>
  <c r="CZ56" i="34"/>
  <c r="DS59" i="34"/>
  <c r="DT58" i="34"/>
  <c r="BY57" i="34"/>
  <c r="BZ56" i="34"/>
  <c r="CL58" i="34"/>
  <c r="CK59" i="34"/>
  <c r="EQ61" i="34"/>
  <c r="ER61" i="34" s="1"/>
  <c r="ER60" i="34"/>
  <c r="BT59" i="34"/>
  <c r="BS60" i="34"/>
  <c r="FR58" i="34"/>
  <c r="FQ59" i="34"/>
  <c r="GX57" i="34"/>
  <c r="GW58" i="34"/>
  <c r="FO61" i="34"/>
  <c r="FP61" i="34" s="1"/>
  <c r="FP62" i="34" s="1"/>
  <c r="FP60" i="34"/>
  <c r="EH58" i="34"/>
  <c r="EG59" i="34"/>
  <c r="FG57" i="34"/>
  <c r="FH56" i="34"/>
  <c r="FL58" i="34"/>
  <c r="FK59" i="34"/>
  <c r="DU61" i="34"/>
  <c r="DV61" i="34" s="1"/>
  <c r="DV60" i="34"/>
  <c r="EK60" i="34"/>
  <c r="EL59" i="34"/>
  <c r="DF58" i="34"/>
  <c r="DE59" i="34"/>
  <c r="FV58" i="34"/>
  <c r="FU59" i="34"/>
  <c r="CR56" i="34"/>
  <c r="CQ57" i="34"/>
  <c r="BH58" i="34"/>
  <c r="BG59" i="34"/>
  <c r="DC59" i="34"/>
  <c r="DD58" i="34"/>
  <c r="CG61" i="34"/>
  <c r="CH61" i="34" s="1"/>
  <c r="CH62" i="34" s="1"/>
  <c r="CH60" i="34"/>
  <c r="DM59" i="34"/>
  <c r="DN58" i="34"/>
  <c r="DH56" i="34"/>
  <c r="DG57" i="34"/>
  <c r="BO56" i="34"/>
  <c r="BP55" i="34"/>
  <c r="DA60" i="34"/>
  <c r="DB59" i="34"/>
  <c r="AQ57" i="34"/>
  <c r="AR56" i="34"/>
  <c r="BX58" i="34"/>
  <c r="BW59" i="34"/>
  <c r="DL58" i="34"/>
  <c r="DK59" i="34"/>
  <c r="GF58" i="34"/>
  <c r="GE59" i="34"/>
  <c r="BK57" i="34"/>
  <c r="BL56" i="34"/>
  <c r="ET60" i="34"/>
  <c r="ES61" i="34"/>
  <c r="DR58" i="34"/>
  <c r="DQ59" i="34"/>
  <c r="GU59" i="34"/>
  <c r="GV58" i="34"/>
  <c r="FW61" i="34"/>
  <c r="FX61" i="34" s="1"/>
  <c r="FX62" i="34" s="1"/>
  <c r="FX60" i="34"/>
  <c r="DW61" i="34"/>
  <c r="DX61" i="34" s="1"/>
  <c r="DX60" i="34"/>
  <c r="AC58" i="34" l="1"/>
  <c r="AD57" i="34"/>
  <c r="DV62" i="34"/>
  <c r="CZ57" i="34"/>
  <c r="CY58" i="34"/>
  <c r="ET61" i="34"/>
  <c r="ET62" i="34" s="1"/>
  <c r="ES62" i="34"/>
  <c r="B21" i="36" s="1"/>
  <c r="BG60" i="34"/>
  <c r="BH59" i="34"/>
  <c r="FK60" i="34"/>
  <c r="FL59" i="34"/>
  <c r="BS61" i="34"/>
  <c r="BT61" i="34" s="1"/>
  <c r="BT62" i="34" s="1"/>
  <c r="BT60" i="34"/>
  <c r="CS60" i="34"/>
  <c r="CT59" i="34"/>
  <c r="Y60" i="34"/>
  <c r="Z59" i="34"/>
  <c r="FE58" i="34"/>
  <c r="FF57" i="34"/>
  <c r="CV58" i="34"/>
  <c r="CU59" i="34"/>
  <c r="DA61" i="34"/>
  <c r="DB61" i="34" s="1"/>
  <c r="DB60" i="34"/>
  <c r="GC60" i="34"/>
  <c r="GD59" i="34"/>
  <c r="FA61" i="34"/>
  <c r="FB61" i="34" s="1"/>
  <c r="FB60" i="34"/>
  <c r="EV60" i="34"/>
  <c r="EU61" i="34"/>
  <c r="EV61" i="34" s="1"/>
  <c r="EV62" i="34" s="1"/>
  <c r="ER62" i="34"/>
  <c r="CC61" i="34"/>
  <c r="CD61" i="34" s="1"/>
  <c r="CD60" i="34"/>
  <c r="GB58" i="34"/>
  <c r="GA59" i="34"/>
  <c r="DP58" i="34"/>
  <c r="DO59" i="34"/>
  <c r="CX62" i="34"/>
  <c r="DH57" i="34"/>
  <c r="DG58" i="34"/>
  <c r="FU60" i="34"/>
  <c r="FV59" i="34"/>
  <c r="EG60" i="34"/>
  <c r="EH59" i="34"/>
  <c r="CK60" i="34"/>
  <c r="CL59" i="34"/>
  <c r="DY60" i="34"/>
  <c r="DZ59" i="34"/>
  <c r="EA60" i="34"/>
  <c r="EB59" i="34"/>
  <c r="GK61" i="34"/>
  <c r="GL61" i="34" s="1"/>
  <c r="GL62" i="34" s="1"/>
  <c r="GL60" i="34"/>
  <c r="DI60" i="34"/>
  <c r="DJ59" i="34"/>
  <c r="FG58" i="34"/>
  <c r="FH57" i="34"/>
  <c r="BE57" i="34"/>
  <c r="BF56" i="34"/>
  <c r="EN60" i="34"/>
  <c r="EM61" i="34"/>
  <c r="EN61" i="34" s="1"/>
  <c r="EN62" i="34" s="1"/>
  <c r="BU61" i="34"/>
  <c r="BV61" i="34" s="1"/>
  <c r="BV62" i="34" s="1"/>
  <c r="BV60" i="34"/>
  <c r="DQ60" i="34"/>
  <c r="DR59" i="34"/>
  <c r="FQ60" i="34"/>
  <c r="FR59" i="34"/>
  <c r="DD59" i="34"/>
  <c r="DC60" i="34"/>
  <c r="CR57" i="34"/>
  <c r="CQ58" i="34"/>
  <c r="BK58" i="34"/>
  <c r="BL57" i="34"/>
  <c r="DX62" i="34"/>
  <c r="DK60" i="34"/>
  <c r="DL59" i="34"/>
  <c r="DF59" i="34"/>
  <c r="DE60" i="34"/>
  <c r="GH57" i="34"/>
  <c r="GG58" i="34"/>
  <c r="AI60" i="34"/>
  <c r="AJ59" i="34"/>
  <c r="FC60" i="34"/>
  <c r="FD59" i="34"/>
  <c r="AG57" i="34"/>
  <c r="AH56" i="34"/>
  <c r="AQ58" i="34"/>
  <c r="AR57" i="34"/>
  <c r="DM60" i="34"/>
  <c r="DN59" i="34"/>
  <c r="BY58" i="34"/>
  <c r="BZ57" i="34"/>
  <c r="AV58" i="34"/>
  <c r="AU59" i="34"/>
  <c r="CO60" i="34"/>
  <c r="CP59" i="34"/>
  <c r="BO57" i="34"/>
  <c r="BP56" i="34"/>
  <c r="W57" i="34"/>
  <c r="X56" i="34"/>
  <c r="GE60" i="34"/>
  <c r="GF59" i="34"/>
  <c r="BW60" i="34"/>
  <c r="BX59" i="34"/>
  <c r="GX58" i="34"/>
  <c r="GW59" i="34"/>
  <c r="BQ60" i="34"/>
  <c r="BR59" i="34"/>
  <c r="ED60" i="34"/>
  <c r="EC61" i="34"/>
  <c r="ED61" i="34" s="1"/>
  <c r="FY60" i="34"/>
  <c r="FZ59" i="34"/>
  <c r="GO60" i="34"/>
  <c r="GP59" i="34"/>
  <c r="GU60" i="34"/>
  <c r="GV59" i="34"/>
  <c r="EK61" i="34"/>
  <c r="EL61" i="34" s="1"/>
  <c r="EL60" i="34"/>
  <c r="DT59" i="34"/>
  <c r="DS60" i="34"/>
  <c r="EW57" i="34"/>
  <c r="EX56" i="34"/>
  <c r="BL58" i="34" l="1"/>
  <c r="BK59" i="34"/>
  <c r="DY61" i="34"/>
  <c r="DZ61" i="34" s="1"/>
  <c r="DZ60" i="34"/>
  <c r="BR60" i="34"/>
  <c r="BQ61" i="34"/>
  <c r="BR61" i="34" s="1"/>
  <c r="BR62" i="34" s="1"/>
  <c r="CP60" i="34"/>
  <c r="CO61" i="34"/>
  <c r="FC61" i="34"/>
  <c r="FD61" i="34" s="1"/>
  <c r="FD62" i="34" s="1"/>
  <c r="FD60" i="34"/>
  <c r="CR58" i="34"/>
  <c r="CQ59" i="34"/>
  <c r="GA60" i="34"/>
  <c r="GB59" i="34"/>
  <c r="DB62" i="34"/>
  <c r="FK61" i="34"/>
  <c r="FL61" i="34" s="1"/>
  <c r="FL60" i="34"/>
  <c r="AU60" i="34"/>
  <c r="AV59" i="34"/>
  <c r="CK61" i="34"/>
  <c r="CL61" i="34" s="1"/>
  <c r="CL60" i="34"/>
  <c r="CU60" i="34"/>
  <c r="CV59" i="34"/>
  <c r="AG58" i="34"/>
  <c r="AH57" i="34"/>
  <c r="BG61" i="34"/>
  <c r="BH61" i="34" s="1"/>
  <c r="BH60" i="34"/>
  <c r="FH58" i="34"/>
  <c r="FG59" i="34"/>
  <c r="EH60" i="34"/>
  <c r="EG61" i="34"/>
  <c r="EH61" i="34" s="1"/>
  <c r="EH62" i="34" s="1"/>
  <c r="EE63" i="34" s="1"/>
  <c r="E20" i="36" s="1"/>
  <c r="F20" i="36" s="1"/>
  <c r="CD62" i="34"/>
  <c r="BO58" i="34"/>
  <c r="BP57" i="34"/>
  <c r="DS61" i="34"/>
  <c r="DT61" i="34" s="1"/>
  <c r="DT62" i="34" s="1"/>
  <c r="DT60" i="34"/>
  <c r="BE58" i="34"/>
  <c r="BF57" i="34"/>
  <c r="DF60" i="34"/>
  <c r="DE61" i="34"/>
  <c r="DF61" i="34" s="1"/>
  <c r="DF62" i="34" s="1"/>
  <c r="FQ61" i="34"/>
  <c r="FR61" i="34" s="1"/>
  <c r="FR60" i="34"/>
  <c r="DI61" i="34"/>
  <c r="DJ61" i="34" s="1"/>
  <c r="DJ60" i="34"/>
  <c r="FU61" i="34"/>
  <c r="FV60" i="34"/>
  <c r="CZ58" i="34"/>
  <c r="CY59" i="34"/>
  <c r="GD60" i="34"/>
  <c r="GC61" i="34"/>
  <c r="GD61" i="34" s="1"/>
  <c r="GD62" i="34" s="1"/>
  <c r="DC61" i="34"/>
  <c r="DD60" i="34"/>
  <c r="GO61" i="34"/>
  <c r="GP61" i="34" s="1"/>
  <c r="GP60" i="34"/>
  <c r="GE61" i="34"/>
  <c r="GF61" i="34" s="1"/>
  <c r="GF62" i="34" s="1"/>
  <c r="GF60" i="34"/>
  <c r="DM61" i="34"/>
  <c r="DN61" i="34" s="1"/>
  <c r="DN60" i="34"/>
  <c r="DH58" i="34"/>
  <c r="DG59" i="34"/>
  <c r="Y61" i="34"/>
  <c r="Z61" i="34" s="1"/>
  <c r="Z60" i="34"/>
  <c r="GW60" i="34"/>
  <c r="GX59" i="34"/>
  <c r="AI61" i="34"/>
  <c r="AJ61" i="34" s="1"/>
  <c r="AJ60" i="34"/>
  <c r="GG59" i="34"/>
  <c r="GH58" i="34"/>
  <c r="BY59" i="34"/>
  <c r="BZ58" i="34"/>
  <c r="DR60" i="34"/>
  <c r="DQ61" i="34"/>
  <c r="DO60" i="34"/>
  <c r="DP59" i="34"/>
  <c r="EL62" i="34"/>
  <c r="GU61" i="34"/>
  <c r="GV61" i="34" s="1"/>
  <c r="GV60" i="34"/>
  <c r="FE59" i="34"/>
  <c r="FF58" i="34"/>
  <c r="FZ60" i="34"/>
  <c r="FY61" i="34"/>
  <c r="FZ61" i="34" s="1"/>
  <c r="FZ62" i="34" s="1"/>
  <c r="W58" i="34"/>
  <c r="X57" i="34"/>
  <c r="AR58" i="34"/>
  <c r="AQ59" i="34"/>
  <c r="DK61" i="34"/>
  <c r="DL61" i="34" s="1"/>
  <c r="DL60" i="34"/>
  <c r="FB62" i="34"/>
  <c r="CS61" i="34"/>
  <c r="CT61" i="34" s="1"/>
  <c r="CT62" i="34" s="1"/>
  <c r="CT60" i="34"/>
  <c r="EW58" i="34"/>
  <c r="EX57" i="34"/>
  <c r="BW61" i="34"/>
  <c r="BX61" i="34" s="1"/>
  <c r="BX62" i="34" s="1"/>
  <c r="BX60" i="34"/>
  <c r="ED62" i="34"/>
  <c r="EA61" i="34"/>
  <c r="EB61" i="34" s="1"/>
  <c r="EB62" i="34" s="1"/>
  <c r="EB60" i="34"/>
  <c r="AC59" i="34"/>
  <c r="AD58" i="34"/>
  <c r="X58" i="34" l="1"/>
  <c r="W59" i="34"/>
  <c r="BZ59" i="34"/>
  <c r="BY60" i="34"/>
  <c r="DN62" i="34"/>
  <c r="FU62" i="34"/>
  <c r="B23" i="36" s="1"/>
  <c r="FV61" i="34"/>
  <c r="FV62" i="34" s="1"/>
  <c r="BP58" i="34"/>
  <c r="BO59" i="34"/>
  <c r="CU61" i="34"/>
  <c r="CV61" i="34" s="1"/>
  <c r="CV60" i="34"/>
  <c r="DJ62" i="34"/>
  <c r="CA63" i="34"/>
  <c r="E16" i="36" s="1"/>
  <c r="F16" i="36" s="1"/>
  <c r="CL62" i="34"/>
  <c r="CO62" i="34"/>
  <c r="B17" i="36" s="1"/>
  <c r="CP61" i="34"/>
  <c r="CP62" i="34" s="1"/>
  <c r="FR62" i="34"/>
  <c r="AU61" i="34"/>
  <c r="AV61" i="34" s="1"/>
  <c r="AV62" i="34" s="1"/>
  <c r="AV60" i="34"/>
  <c r="AH58" i="34"/>
  <c r="AG59" i="34"/>
  <c r="FE60" i="34"/>
  <c r="FF59" i="34"/>
  <c r="AJ62" i="34"/>
  <c r="FG60" i="34"/>
  <c r="FH59" i="34"/>
  <c r="AD59" i="34"/>
  <c r="AC60" i="34"/>
  <c r="GX60" i="34"/>
  <c r="GW61" i="34"/>
  <c r="DD61" i="34"/>
  <c r="DD62" i="34" s="1"/>
  <c r="DC62" i="34"/>
  <c r="B18" i="36" s="1"/>
  <c r="FL62" i="34"/>
  <c r="AQ60" i="34"/>
  <c r="AR59" i="34"/>
  <c r="DP60" i="34"/>
  <c r="DO61" i="34"/>
  <c r="DP61" i="34" s="1"/>
  <c r="DZ62" i="34"/>
  <c r="CQ60" i="34"/>
  <c r="CR59" i="34"/>
  <c r="EW59" i="34"/>
  <c r="EX58" i="34"/>
  <c r="GP62" i="34"/>
  <c r="GI63" i="34" s="1"/>
  <c r="E24" i="36" s="1"/>
  <c r="F24" i="36" s="1"/>
  <c r="Z62" i="34"/>
  <c r="BF58" i="34"/>
  <c r="BE59" i="34"/>
  <c r="BH62" i="34"/>
  <c r="BK60" i="34"/>
  <c r="BL59" i="34"/>
  <c r="GG60" i="34"/>
  <c r="GH59" i="34"/>
  <c r="GV62" i="34"/>
  <c r="DL62" i="34"/>
  <c r="DR61" i="34"/>
  <c r="DR62" i="34" s="1"/>
  <c r="DQ63" i="34" s="1"/>
  <c r="E19" i="36" s="1"/>
  <c r="F19" i="36" s="1"/>
  <c r="DQ62" i="34"/>
  <c r="B19" i="36" s="1"/>
  <c r="DG60" i="34"/>
  <c r="DH59" i="34"/>
  <c r="CY60" i="34"/>
  <c r="CZ59" i="34"/>
  <c r="GA61" i="34"/>
  <c r="GB61" i="34" s="1"/>
  <c r="GB62" i="34" s="1"/>
  <c r="GB60" i="34"/>
  <c r="AQ61" i="34" l="1"/>
  <c r="AR61" i="34" s="1"/>
  <c r="AR60" i="34"/>
  <c r="FF60" i="34"/>
  <c r="FE61" i="34"/>
  <c r="FF61" i="34" s="1"/>
  <c r="FF62" i="34" s="1"/>
  <c r="CV62" i="34"/>
  <c r="AG60" i="34"/>
  <c r="AH59" i="34"/>
  <c r="BO60" i="34"/>
  <c r="BP59" i="34"/>
  <c r="BK61" i="34"/>
  <c r="BL61" i="34" s="1"/>
  <c r="BL60" i="34"/>
  <c r="CZ60" i="34"/>
  <c r="CY61" i="34"/>
  <c r="CZ61" i="34" s="1"/>
  <c r="DH60" i="34"/>
  <c r="DG61" i="34"/>
  <c r="DH61" i="34" s="1"/>
  <c r="DH62" i="34" s="1"/>
  <c r="EX59" i="34"/>
  <c r="EW60" i="34"/>
  <c r="AC61" i="34"/>
  <c r="AD61" i="34" s="1"/>
  <c r="AD62" i="34" s="1"/>
  <c r="AD60" i="34"/>
  <c r="BY61" i="34"/>
  <c r="BZ61" i="34" s="1"/>
  <c r="BZ60" i="34"/>
  <c r="CQ61" i="34"/>
  <c r="CR61" i="34" s="1"/>
  <c r="CR62" i="34" s="1"/>
  <c r="CR60" i="34"/>
  <c r="BE60" i="34"/>
  <c r="BF59" i="34"/>
  <c r="GG61" i="34"/>
  <c r="GH61" i="34" s="1"/>
  <c r="GH62" i="34" s="1"/>
  <c r="FU63" i="34" s="1"/>
  <c r="E23" i="36" s="1"/>
  <c r="F23" i="36" s="1"/>
  <c r="GH60" i="34"/>
  <c r="W60" i="34"/>
  <c r="X59" i="34"/>
  <c r="GX61" i="34"/>
  <c r="GX62" i="34" s="1"/>
  <c r="GW63" i="34" s="1"/>
  <c r="E25" i="36" s="1"/>
  <c r="F25" i="36" s="1"/>
  <c r="GW62" i="34"/>
  <c r="B25" i="36" s="1"/>
  <c r="DP62" i="34"/>
  <c r="DC63" i="34" s="1"/>
  <c r="E18" i="36" s="1"/>
  <c r="F18" i="36" s="1"/>
  <c r="FH60" i="34"/>
  <c r="FG61" i="34"/>
  <c r="BO61" i="34" l="1"/>
  <c r="BP61" i="34" s="1"/>
  <c r="BP60" i="34"/>
  <c r="BZ62" i="34"/>
  <c r="X60" i="34"/>
  <c r="W61" i="34"/>
  <c r="EW61" i="34"/>
  <c r="EX61" i="34" s="1"/>
  <c r="EX62" i="34" s="1"/>
  <c r="ES63" i="34" s="1"/>
  <c r="E21" i="36" s="1"/>
  <c r="F21" i="36" s="1"/>
  <c r="EX60" i="34"/>
  <c r="AH60" i="34"/>
  <c r="AG61" i="34"/>
  <c r="AH61" i="34" s="1"/>
  <c r="AH62" i="34" s="1"/>
  <c r="BL62" i="34"/>
  <c r="BE61" i="34"/>
  <c r="BF61" i="34" s="1"/>
  <c r="BF62" i="34" s="1"/>
  <c r="AY63" i="34" s="1"/>
  <c r="E14" i="36" s="1"/>
  <c r="F14" i="36" s="1"/>
  <c r="BF60" i="34"/>
  <c r="FH61" i="34"/>
  <c r="FH62" i="34" s="1"/>
  <c r="FG63" i="34" s="1"/>
  <c r="E22" i="36" s="1"/>
  <c r="F22" i="36" s="1"/>
  <c r="FG62" i="34"/>
  <c r="B22" i="36" s="1"/>
  <c r="CZ62" i="34"/>
  <c r="CO63" i="34" s="1"/>
  <c r="E17" i="36" s="1"/>
  <c r="F17" i="36" s="1"/>
  <c r="AR62" i="34"/>
  <c r="AK63" i="34" s="1"/>
  <c r="E13" i="36" s="1"/>
  <c r="F13" i="36" s="1"/>
  <c r="W62" i="34" l="1"/>
  <c r="B12" i="36" s="1"/>
  <c r="X61" i="34"/>
  <c r="X62" i="34" s="1"/>
  <c r="W63" i="34" s="1"/>
  <c r="E12" i="36" s="1"/>
  <c r="BP62" i="34"/>
  <c r="BM63" i="34" s="1"/>
  <c r="E15" i="36" s="1"/>
  <c r="F15" i="36" s="1"/>
  <c r="E27" i="36" l="1"/>
  <c r="F12" i="36"/>
  <c r="F27" i="36" s="1"/>
  <c r="G14" i="36" l="1"/>
  <c r="G12" i="36"/>
  <c r="G25" i="36"/>
  <c r="G23" i="36"/>
  <c r="G21" i="36"/>
  <c r="G19" i="36"/>
  <c r="G26" i="36"/>
  <c r="G17" i="36"/>
  <c r="G24" i="36"/>
  <c r="G15" i="36"/>
  <c r="G22" i="36"/>
  <c r="G13" i="36"/>
  <c r="G20" i="36"/>
  <c r="G16" i="36"/>
  <c r="G18" i="36"/>
  <c r="G27"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B17" authorId="0" shapeId="0" xr:uid="{00000000-0006-0000-0300-000001000000}">
      <text>
        <r>
          <rPr>
            <b/>
            <sz val="9"/>
            <color indexed="81"/>
            <rFont val="Tahoma"/>
            <family val="2"/>
          </rPr>
          <t xml:space="preserve">                                         Note: 
For PC's, click "Alt" + "Enter" to start a new paragraph.  
For Macs, click "Option" + "Enter"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F00-000001000000}">
      <text>
        <r>
          <rPr>
            <b/>
            <sz val="8"/>
            <color indexed="81"/>
            <rFont val="Tahoma"/>
            <family val="2"/>
          </rPr>
          <t>Balance taken from last month's ending balance in Daily Tracking</t>
        </r>
      </text>
    </comment>
    <comment ref="C27" authorId="0" shapeId="0" xr:uid="{00000000-0006-0000-0F00-000002000000}">
      <text>
        <r>
          <rPr>
            <b/>
            <sz val="8"/>
            <color indexed="81"/>
            <rFont val="Tahoma"/>
            <family val="2"/>
          </rPr>
          <t>If you see "#NUM!" then the payment must increase to pay out balance.</t>
        </r>
      </text>
    </comment>
    <comment ref="F27" authorId="0" shapeId="0" xr:uid="{00000000-0006-0000-0F00-000003000000}">
      <text>
        <r>
          <rPr>
            <b/>
            <sz val="8"/>
            <color indexed="81"/>
            <rFont val="Tahoma"/>
            <family val="2"/>
          </rPr>
          <t>If you see "#NUM!" then the payment must increase to pay out balance.</t>
        </r>
      </text>
    </comment>
    <comment ref="I27" authorId="0" shapeId="0" xr:uid="{00000000-0006-0000-0F00-000004000000}">
      <text>
        <r>
          <rPr>
            <b/>
            <sz val="8"/>
            <color indexed="81"/>
            <rFont val="Tahoma"/>
            <family val="2"/>
          </rPr>
          <t>Enter the number of months (delay time) until you will begin adding additional payment.</t>
        </r>
      </text>
    </comment>
    <comment ref="C45" authorId="0" shapeId="0" xr:uid="{00000000-0006-0000-0F00-000005000000}">
      <text>
        <r>
          <rPr>
            <b/>
            <sz val="8"/>
            <color indexed="81"/>
            <rFont val="Tahoma"/>
            <family val="2"/>
          </rPr>
          <t>If you see "#NUM!" then the payment must increase to pay out balance.</t>
        </r>
      </text>
    </comment>
    <comment ref="F45" authorId="0" shapeId="0" xr:uid="{00000000-0006-0000-0F00-000006000000}">
      <text>
        <r>
          <rPr>
            <b/>
            <sz val="8"/>
            <color indexed="81"/>
            <rFont val="Tahoma"/>
            <family val="2"/>
          </rPr>
          <t>If you see "#NUM!" then the payment must increase to pay out balance.</t>
        </r>
      </text>
    </comment>
    <comment ref="C50" authorId="0" shapeId="0" xr:uid="{00000000-0006-0000-0F00-000007000000}">
      <text>
        <r>
          <rPr>
            <b/>
            <sz val="8"/>
            <color indexed="81"/>
            <rFont val="Tahoma"/>
            <family val="2"/>
          </rPr>
          <t>If you see "#NUM!" then the payment must increase to pay out balance.</t>
        </r>
      </text>
    </comment>
    <comment ref="F50" authorId="0" shapeId="0" xr:uid="{00000000-0006-0000-0F00-000008000000}">
      <text>
        <r>
          <rPr>
            <b/>
            <sz val="8"/>
            <color indexed="81"/>
            <rFont val="Tahoma"/>
            <family val="2"/>
          </rPr>
          <t>If you see "#NUM!" then the payment must increase to pay out balance.</t>
        </r>
      </text>
    </comment>
    <comment ref="C56" authorId="0" shapeId="0" xr:uid="{00000000-0006-0000-0F00-000009000000}">
      <text>
        <r>
          <rPr>
            <b/>
            <sz val="8"/>
            <color indexed="81"/>
            <rFont val="Tahoma"/>
            <family val="2"/>
          </rPr>
          <t>If you see "#NUM!" then the payment must increase to pay out balance.</t>
        </r>
      </text>
    </comment>
    <comment ref="F56" authorId="0" shapeId="0" xr:uid="{00000000-0006-0000-0F00-00000A000000}">
      <text>
        <r>
          <rPr>
            <b/>
            <sz val="8"/>
            <color indexed="81"/>
            <rFont val="Tahoma"/>
            <family val="2"/>
          </rPr>
          <t>If you see "#NUM!" then the payment must increase to pay out balance.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1000-000001000000}">
      <text>
        <r>
          <rPr>
            <b/>
            <sz val="8"/>
            <color indexed="81"/>
            <rFont val="Tahoma"/>
            <family val="2"/>
          </rPr>
          <t>Balance taken from last month's ending balance in Daily Tracking</t>
        </r>
      </text>
    </comment>
    <comment ref="C27" authorId="0" shapeId="0" xr:uid="{00000000-0006-0000-1000-000002000000}">
      <text>
        <r>
          <rPr>
            <b/>
            <sz val="8"/>
            <color indexed="81"/>
            <rFont val="Tahoma"/>
            <family val="2"/>
          </rPr>
          <t>If you see "#NUM!" then the payment must increase to pay out balance.</t>
        </r>
      </text>
    </comment>
    <comment ref="F27" authorId="0" shapeId="0" xr:uid="{00000000-0006-0000-1000-000003000000}">
      <text>
        <r>
          <rPr>
            <b/>
            <sz val="8"/>
            <color indexed="81"/>
            <rFont val="Tahoma"/>
            <family val="2"/>
          </rPr>
          <t>If you see "#NUM!" then the payment must increase to pay out balance.</t>
        </r>
      </text>
    </comment>
    <comment ref="I27" authorId="0" shapeId="0" xr:uid="{00000000-0006-0000-1000-000004000000}">
      <text>
        <r>
          <rPr>
            <b/>
            <sz val="8"/>
            <color indexed="81"/>
            <rFont val="Tahoma"/>
            <family val="2"/>
          </rPr>
          <t>Enter the number of months (delay time) until you will begin adding additional payment.</t>
        </r>
      </text>
    </comment>
    <comment ref="C45" authorId="0" shapeId="0" xr:uid="{00000000-0006-0000-1000-000005000000}">
      <text>
        <r>
          <rPr>
            <b/>
            <sz val="8"/>
            <color indexed="81"/>
            <rFont val="Tahoma"/>
            <family val="2"/>
          </rPr>
          <t>If you see "#NUM!" then the payment must increase to pay out balance.</t>
        </r>
      </text>
    </comment>
    <comment ref="F45" authorId="0" shapeId="0" xr:uid="{00000000-0006-0000-1000-000006000000}">
      <text>
        <r>
          <rPr>
            <b/>
            <sz val="8"/>
            <color indexed="81"/>
            <rFont val="Tahoma"/>
            <family val="2"/>
          </rPr>
          <t>If you see "#NUM!" then the payment must increase to pay out balance.</t>
        </r>
      </text>
    </comment>
    <comment ref="C50" authorId="0" shapeId="0" xr:uid="{00000000-0006-0000-1000-000007000000}">
      <text>
        <r>
          <rPr>
            <b/>
            <sz val="8"/>
            <color indexed="81"/>
            <rFont val="Tahoma"/>
            <family val="2"/>
          </rPr>
          <t>If you see "#NUM!" then the payment must increase to pay out balance.</t>
        </r>
      </text>
    </comment>
    <comment ref="F50" authorId="0" shapeId="0" xr:uid="{00000000-0006-0000-1000-000008000000}">
      <text>
        <r>
          <rPr>
            <b/>
            <sz val="8"/>
            <color indexed="81"/>
            <rFont val="Tahoma"/>
            <family val="2"/>
          </rPr>
          <t>If you see "#NUM!" then the payment must increase to pay out balance.</t>
        </r>
      </text>
    </comment>
    <comment ref="C56" authorId="0" shapeId="0" xr:uid="{00000000-0006-0000-1000-000009000000}">
      <text>
        <r>
          <rPr>
            <b/>
            <sz val="8"/>
            <color indexed="81"/>
            <rFont val="Tahoma"/>
            <family val="2"/>
          </rPr>
          <t>If you see "#NUM!" then the payment must increase to pay out balance.</t>
        </r>
      </text>
    </comment>
    <comment ref="F56" authorId="0" shapeId="0" xr:uid="{00000000-0006-0000-1000-00000A000000}">
      <text>
        <r>
          <rPr>
            <b/>
            <sz val="8"/>
            <color indexed="81"/>
            <rFont val="Tahoma"/>
            <family val="2"/>
          </rPr>
          <t>If you see "#NUM!" then the payment must increase to pay out balance.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1100-000001000000}">
      <text>
        <r>
          <rPr>
            <b/>
            <sz val="8"/>
            <color indexed="81"/>
            <rFont val="Tahoma"/>
            <family val="2"/>
          </rPr>
          <t>Balance taken from last month's ending balance in Daily Tracking</t>
        </r>
      </text>
    </comment>
    <comment ref="C27" authorId="0" shapeId="0" xr:uid="{00000000-0006-0000-1100-000002000000}">
      <text>
        <r>
          <rPr>
            <b/>
            <sz val="8"/>
            <color indexed="81"/>
            <rFont val="Tahoma"/>
            <family val="2"/>
          </rPr>
          <t>If you see "#NUM!" then the payment must increase to pay out balance.</t>
        </r>
      </text>
    </comment>
    <comment ref="F27" authorId="0" shapeId="0" xr:uid="{00000000-0006-0000-1100-000003000000}">
      <text>
        <r>
          <rPr>
            <b/>
            <sz val="8"/>
            <color indexed="81"/>
            <rFont val="Tahoma"/>
            <family val="2"/>
          </rPr>
          <t>If you see "#NUM!" then the payment must increase to pay out balance.</t>
        </r>
      </text>
    </comment>
    <comment ref="I27" authorId="0" shapeId="0" xr:uid="{00000000-0006-0000-1100-000004000000}">
      <text>
        <r>
          <rPr>
            <b/>
            <sz val="8"/>
            <color indexed="81"/>
            <rFont val="Tahoma"/>
            <family val="2"/>
          </rPr>
          <t>Enter the number of months (delay time) until you will begin adding additional payment.</t>
        </r>
      </text>
    </comment>
    <comment ref="C45" authorId="0" shapeId="0" xr:uid="{00000000-0006-0000-1100-000005000000}">
      <text>
        <r>
          <rPr>
            <b/>
            <sz val="8"/>
            <color indexed="81"/>
            <rFont val="Tahoma"/>
            <family val="2"/>
          </rPr>
          <t>If you see "#NUM!" then the payment must increase to pay out balance.</t>
        </r>
      </text>
    </comment>
    <comment ref="F45" authorId="0" shapeId="0" xr:uid="{00000000-0006-0000-1100-000006000000}">
      <text>
        <r>
          <rPr>
            <b/>
            <sz val="8"/>
            <color indexed="81"/>
            <rFont val="Tahoma"/>
            <family val="2"/>
          </rPr>
          <t>If you see "#NUM!" then the payment must increase to pay out balance.</t>
        </r>
      </text>
    </comment>
    <comment ref="C50" authorId="0" shapeId="0" xr:uid="{00000000-0006-0000-1100-000007000000}">
      <text>
        <r>
          <rPr>
            <b/>
            <sz val="8"/>
            <color indexed="81"/>
            <rFont val="Tahoma"/>
            <family val="2"/>
          </rPr>
          <t>If you see "#NUM!" then the payment must increase to pay out balance.</t>
        </r>
      </text>
    </comment>
    <comment ref="F50" authorId="0" shapeId="0" xr:uid="{00000000-0006-0000-1100-000008000000}">
      <text>
        <r>
          <rPr>
            <b/>
            <sz val="8"/>
            <color indexed="81"/>
            <rFont val="Tahoma"/>
            <family val="2"/>
          </rPr>
          <t>If you see "#NUM!" then the payment must increase to pay out balance.</t>
        </r>
      </text>
    </comment>
    <comment ref="C56" authorId="0" shapeId="0" xr:uid="{00000000-0006-0000-1100-000009000000}">
      <text>
        <r>
          <rPr>
            <b/>
            <sz val="8"/>
            <color indexed="81"/>
            <rFont val="Tahoma"/>
            <family val="2"/>
          </rPr>
          <t>If you see "#NUM!" then the payment must increase to pay out balance.</t>
        </r>
      </text>
    </comment>
    <comment ref="F56" authorId="0" shapeId="0" xr:uid="{00000000-0006-0000-1100-00000A000000}">
      <text>
        <r>
          <rPr>
            <b/>
            <sz val="8"/>
            <color indexed="81"/>
            <rFont val="Tahoma"/>
            <family val="2"/>
          </rPr>
          <t>If you see "#NUM!" then the payment must increase to pay out balance.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1200-000001000000}">
      <text>
        <r>
          <rPr>
            <b/>
            <sz val="8"/>
            <color indexed="81"/>
            <rFont val="Tahoma"/>
            <family val="2"/>
          </rPr>
          <t>Balance taken from last month's ending balance in Daily Tracking</t>
        </r>
      </text>
    </comment>
    <comment ref="C27" authorId="0" shapeId="0" xr:uid="{00000000-0006-0000-1200-000002000000}">
      <text>
        <r>
          <rPr>
            <b/>
            <sz val="8"/>
            <color indexed="81"/>
            <rFont val="Tahoma"/>
            <family val="2"/>
          </rPr>
          <t>If you see "#NUM!" then the payment must increase to pay out balance.</t>
        </r>
      </text>
    </comment>
    <comment ref="F27" authorId="0" shapeId="0" xr:uid="{00000000-0006-0000-1200-000003000000}">
      <text>
        <r>
          <rPr>
            <b/>
            <sz val="8"/>
            <color indexed="81"/>
            <rFont val="Tahoma"/>
            <family val="2"/>
          </rPr>
          <t>If you see "#NUM!" then the payment must increase to pay out balance.</t>
        </r>
      </text>
    </comment>
    <comment ref="I27" authorId="0" shapeId="0" xr:uid="{00000000-0006-0000-1200-000004000000}">
      <text>
        <r>
          <rPr>
            <b/>
            <sz val="8"/>
            <color indexed="81"/>
            <rFont val="Tahoma"/>
            <family val="2"/>
          </rPr>
          <t>Enter the number of months (delay time) until you will begin adding additional payment.</t>
        </r>
      </text>
    </comment>
    <comment ref="C45" authorId="0" shapeId="0" xr:uid="{00000000-0006-0000-1200-000005000000}">
      <text>
        <r>
          <rPr>
            <b/>
            <sz val="8"/>
            <color indexed="81"/>
            <rFont val="Tahoma"/>
            <family val="2"/>
          </rPr>
          <t>If you see "#NUM!" then the payment must increase to pay out balance.</t>
        </r>
      </text>
    </comment>
    <comment ref="F45" authorId="0" shapeId="0" xr:uid="{00000000-0006-0000-1200-000006000000}">
      <text>
        <r>
          <rPr>
            <b/>
            <sz val="8"/>
            <color indexed="81"/>
            <rFont val="Tahoma"/>
            <family val="2"/>
          </rPr>
          <t>If you see "#NUM!" then the payment must increase to pay out balance.</t>
        </r>
      </text>
    </comment>
    <comment ref="C50" authorId="0" shapeId="0" xr:uid="{00000000-0006-0000-1200-000007000000}">
      <text>
        <r>
          <rPr>
            <b/>
            <sz val="8"/>
            <color indexed="81"/>
            <rFont val="Tahoma"/>
            <family val="2"/>
          </rPr>
          <t>If you see "#NUM!" then the payment must increase to pay out balance.</t>
        </r>
      </text>
    </comment>
    <comment ref="F50" authorId="0" shapeId="0" xr:uid="{00000000-0006-0000-1200-000008000000}">
      <text>
        <r>
          <rPr>
            <b/>
            <sz val="8"/>
            <color indexed="81"/>
            <rFont val="Tahoma"/>
            <family val="2"/>
          </rPr>
          <t>If you see "#NUM!" then the payment must increase to pay out balance.</t>
        </r>
      </text>
    </comment>
    <comment ref="C56" authorId="0" shapeId="0" xr:uid="{00000000-0006-0000-1200-000009000000}">
      <text>
        <r>
          <rPr>
            <b/>
            <sz val="8"/>
            <color indexed="81"/>
            <rFont val="Tahoma"/>
            <family val="2"/>
          </rPr>
          <t>If you see "#NUM!" then the payment must increase to pay out balance.</t>
        </r>
      </text>
    </comment>
    <comment ref="F56" authorId="0" shapeId="0" xr:uid="{00000000-0006-0000-1200-00000A000000}">
      <text>
        <r>
          <rPr>
            <b/>
            <sz val="8"/>
            <color indexed="81"/>
            <rFont val="Tahoma"/>
            <family val="2"/>
          </rPr>
          <t>If you see "#NUM!" then the payment must increase to pay out balance.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000-000001000000}">
      <text>
        <r>
          <rPr>
            <b/>
            <sz val="8"/>
            <color indexed="81"/>
            <rFont val="Tahoma"/>
            <family val="2"/>
          </rPr>
          <t>See HELP for description of Type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100-000001000000}">
      <text>
        <r>
          <rPr>
            <b/>
            <sz val="8"/>
            <color indexed="81"/>
            <rFont val="Tahoma"/>
            <family val="2"/>
          </rPr>
          <t>See HELP for description of Type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200-000001000000}">
      <text>
        <r>
          <rPr>
            <b/>
            <sz val="8"/>
            <color indexed="81"/>
            <rFont val="Tahoma"/>
            <family val="2"/>
          </rPr>
          <t>See HELP for description of Type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300-000001000000}">
      <text>
        <r>
          <rPr>
            <b/>
            <sz val="8"/>
            <color indexed="81"/>
            <rFont val="Tahoma"/>
            <family val="2"/>
          </rPr>
          <t>See HELP for description of Type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400-000001000000}">
      <text>
        <r>
          <rPr>
            <b/>
            <sz val="8"/>
            <color indexed="81"/>
            <rFont val="Tahoma"/>
            <family val="2"/>
          </rPr>
          <t>See HELP for description of Type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500-000001000000}">
      <text>
        <r>
          <rPr>
            <b/>
            <sz val="8"/>
            <color indexed="81"/>
            <rFont val="Tahoma"/>
            <family val="2"/>
          </rPr>
          <t>See HELP for description of Type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27" authorId="0" shapeId="0" xr:uid="{00000000-0006-0000-0700-000001000000}">
      <text>
        <r>
          <rPr>
            <b/>
            <sz val="8"/>
            <color indexed="81"/>
            <rFont val="Tahoma"/>
            <family val="2"/>
          </rPr>
          <t>If you see "#NUM!" then the payment must increase to pay out balance.</t>
        </r>
      </text>
    </comment>
    <comment ref="F27" authorId="0" shapeId="0" xr:uid="{00000000-0006-0000-0700-000002000000}">
      <text>
        <r>
          <rPr>
            <b/>
            <sz val="8"/>
            <color indexed="81"/>
            <rFont val="Tahoma"/>
            <family val="2"/>
          </rPr>
          <t>If you see "#NUM!" then the payment must increase to pay out balance.</t>
        </r>
      </text>
    </comment>
    <comment ref="I27" authorId="0" shapeId="0" xr:uid="{00000000-0006-0000-0700-000003000000}">
      <text>
        <r>
          <rPr>
            <b/>
            <sz val="8"/>
            <color indexed="81"/>
            <rFont val="Tahoma"/>
            <family val="2"/>
          </rPr>
          <t>Enter the number of months (delay time) until you will begin adding additional payment.</t>
        </r>
      </text>
    </comment>
    <comment ref="C45" authorId="0" shapeId="0" xr:uid="{00000000-0006-0000-0700-000004000000}">
      <text>
        <r>
          <rPr>
            <b/>
            <sz val="8"/>
            <color indexed="81"/>
            <rFont val="Tahoma"/>
            <family val="2"/>
          </rPr>
          <t>If you see "#NUM!" then the payment must increase to pay out balance.</t>
        </r>
      </text>
    </comment>
    <comment ref="F45" authorId="0" shapeId="0" xr:uid="{00000000-0006-0000-0700-000005000000}">
      <text>
        <r>
          <rPr>
            <b/>
            <sz val="8"/>
            <color indexed="81"/>
            <rFont val="Tahoma"/>
            <family val="2"/>
          </rPr>
          <t>If you see "#NUM!" then the payment must increase to pay out balance.</t>
        </r>
      </text>
    </comment>
    <comment ref="C50" authorId="0" shapeId="0" xr:uid="{00000000-0006-0000-0700-000006000000}">
      <text>
        <r>
          <rPr>
            <b/>
            <sz val="8"/>
            <color indexed="81"/>
            <rFont val="Tahoma"/>
            <family val="2"/>
          </rPr>
          <t>If you see "#NUM!" then the payment must increase to pay out balance.</t>
        </r>
      </text>
    </comment>
    <comment ref="F50" authorId="0" shapeId="0" xr:uid="{00000000-0006-0000-0700-000007000000}">
      <text>
        <r>
          <rPr>
            <b/>
            <sz val="8"/>
            <color indexed="81"/>
            <rFont val="Tahoma"/>
            <family val="2"/>
          </rPr>
          <t>If you see "#NUM!" then the payment must increase to pay out balance.</t>
        </r>
      </text>
    </comment>
    <comment ref="C56" authorId="0" shapeId="0" xr:uid="{00000000-0006-0000-0700-000008000000}">
      <text>
        <r>
          <rPr>
            <b/>
            <sz val="8"/>
            <color indexed="81"/>
            <rFont val="Tahoma"/>
            <family val="2"/>
          </rPr>
          <t>If you see "#NUM!" then the payment must increase to pay out balance.</t>
        </r>
      </text>
    </comment>
    <comment ref="F56" authorId="0" shapeId="0" xr:uid="{00000000-0006-0000-0700-000009000000}">
      <text>
        <r>
          <rPr>
            <b/>
            <sz val="8"/>
            <color indexed="81"/>
            <rFont val="Tahoma"/>
            <family val="2"/>
          </rPr>
          <t>If you see "#NUM!" then the payment must increase to pay out balance.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600-000001000000}">
      <text>
        <r>
          <rPr>
            <b/>
            <sz val="8"/>
            <color indexed="81"/>
            <rFont val="Tahoma"/>
            <family val="2"/>
          </rPr>
          <t>See HELP for description of Type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700-000001000000}">
      <text>
        <r>
          <rPr>
            <b/>
            <sz val="8"/>
            <color indexed="81"/>
            <rFont val="Tahoma"/>
            <family val="2"/>
          </rPr>
          <t>See HELP for description of Type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800-000001000000}">
      <text>
        <r>
          <rPr>
            <b/>
            <sz val="8"/>
            <color indexed="81"/>
            <rFont val="Tahoma"/>
            <family val="2"/>
          </rPr>
          <t>See HELP for description of Type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900-000001000000}">
      <text>
        <r>
          <rPr>
            <b/>
            <sz val="8"/>
            <color indexed="81"/>
            <rFont val="Tahoma"/>
            <family val="2"/>
          </rPr>
          <t>See HELP for description of Type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A00-000001000000}">
      <text>
        <r>
          <rPr>
            <b/>
            <sz val="8"/>
            <color indexed="81"/>
            <rFont val="Tahoma"/>
            <family val="2"/>
          </rPr>
          <t>See HELP for description of Type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I14" authorId="0" shapeId="0" xr:uid="{00000000-0006-0000-2B00-000001000000}">
      <text>
        <r>
          <rPr>
            <b/>
            <sz val="8"/>
            <color indexed="81"/>
            <rFont val="Tahoma"/>
            <family val="2"/>
          </rPr>
          <t>See HELP for description of Type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L4" authorId="0" shapeId="0" xr:uid="{00000000-0006-0000-3800-000001000000}">
      <text>
        <r>
          <rPr>
            <b/>
            <sz val="9"/>
            <color indexed="81"/>
            <rFont val="Tahoma"/>
            <family val="2"/>
          </rPr>
          <t>Click here to change month</t>
        </r>
      </text>
    </comment>
    <comment ref="E7" authorId="0" shapeId="0" xr:uid="{00000000-0006-0000-3800-000002000000}">
      <text>
        <r>
          <rPr>
            <b/>
            <sz val="8"/>
            <color indexed="81"/>
            <rFont val="Tahoma"/>
            <family val="2"/>
          </rPr>
          <t>Enter NET AMOUNT</t>
        </r>
      </text>
    </comment>
    <comment ref="E18" authorId="0" shapeId="0" xr:uid="{00000000-0006-0000-3800-000003000000}">
      <text>
        <r>
          <rPr>
            <b/>
            <sz val="8"/>
            <color indexed="81"/>
            <rFont val="Tahoma"/>
            <family val="2"/>
          </rPr>
          <t>Used to calculate the NSI</t>
        </r>
      </text>
    </comment>
    <comment ref="E19" authorId="0" shapeId="0" xr:uid="{00000000-0006-0000-3800-000004000000}">
      <text>
        <r>
          <rPr>
            <b/>
            <sz val="8"/>
            <color indexed="81"/>
            <rFont val="Tahoma"/>
            <family val="2"/>
          </rPr>
          <t>Used to calculate the NSI</t>
        </r>
      </text>
    </comment>
    <comment ref="E64" authorId="0" shapeId="0" xr:uid="{00000000-0006-0000-3800-000005000000}">
      <text>
        <r>
          <rPr>
            <b/>
            <sz val="9"/>
            <color indexed="81"/>
            <rFont val="Tahoma"/>
            <family val="2"/>
          </rPr>
          <t>Taken from Step 3 - Assets and Debts section (select correct month at top)</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H3" authorId="0" shapeId="0" xr:uid="{00000000-0006-0000-3A00-000001000000}">
      <text>
        <r>
          <rPr>
            <b/>
            <sz val="9"/>
            <color indexed="81"/>
            <rFont val="Tahoma"/>
            <family val="2"/>
          </rPr>
          <t>Click here to change month.</t>
        </r>
      </text>
    </comment>
    <comment ref="L6" authorId="0" shapeId="0" xr:uid="{00000000-0006-0000-3A00-000002000000}">
      <text>
        <r>
          <rPr>
            <b/>
            <sz val="8"/>
            <color indexed="81"/>
            <rFont val="Tahoma"/>
            <family val="2"/>
          </rPr>
          <t>Items in yellow are the remaining amount yet to have funds allocated from the paychecks.</t>
        </r>
      </text>
    </comment>
    <comment ref="B75" authorId="0" shapeId="0" xr:uid="{00000000-0006-0000-3A00-000003000000}">
      <text>
        <r>
          <rPr>
            <b/>
            <sz val="8"/>
            <color indexed="81"/>
            <rFont val="Tahoma"/>
            <family val="2"/>
          </rPr>
          <t>To change text go to Debt section in 
Assets &amp; Debts</t>
        </r>
      </text>
    </comment>
    <comment ref="B76" authorId="0" shapeId="0" xr:uid="{00000000-0006-0000-3A00-000004000000}">
      <text>
        <r>
          <rPr>
            <b/>
            <sz val="8"/>
            <color indexed="81"/>
            <rFont val="Tahoma"/>
            <family val="2"/>
          </rPr>
          <t>To change text go to Debt section in 
Assets &amp; Debts</t>
        </r>
      </text>
    </comment>
    <comment ref="B77" authorId="0" shapeId="0" xr:uid="{00000000-0006-0000-3A00-000005000000}">
      <text>
        <r>
          <rPr>
            <b/>
            <sz val="8"/>
            <color indexed="81"/>
            <rFont val="Tahoma"/>
            <family val="2"/>
          </rPr>
          <t>To change text go to Debt section in 
Assets &amp; Debts</t>
        </r>
      </text>
    </comment>
    <comment ref="B78" authorId="0" shapeId="0" xr:uid="{00000000-0006-0000-3A00-000006000000}">
      <text>
        <r>
          <rPr>
            <b/>
            <sz val="8"/>
            <color indexed="81"/>
            <rFont val="Tahoma"/>
            <family val="2"/>
          </rPr>
          <t>To change text go to Debt section in 
Assets &amp; Debts</t>
        </r>
      </text>
    </comment>
    <comment ref="B79" authorId="0" shapeId="0" xr:uid="{00000000-0006-0000-3A00-000007000000}">
      <text>
        <r>
          <rPr>
            <b/>
            <sz val="8"/>
            <color indexed="81"/>
            <rFont val="Tahoma"/>
            <family val="2"/>
          </rPr>
          <t>To change text go to Debt section in 
Assets &amp; Debts</t>
        </r>
      </text>
    </comment>
    <comment ref="B80" authorId="0" shapeId="0" xr:uid="{00000000-0006-0000-3A00-000008000000}">
      <text>
        <r>
          <rPr>
            <b/>
            <sz val="8"/>
            <color indexed="81"/>
            <rFont val="Tahoma"/>
            <family val="2"/>
          </rPr>
          <t>To change text go to Debt section in 
Assets &amp; Debts</t>
        </r>
      </text>
    </comment>
    <comment ref="B81" authorId="0" shapeId="0" xr:uid="{00000000-0006-0000-3A00-000009000000}">
      <text>
        <r>
          <rPr>
            <b/>
            <sz val="8"/>
            <color indexed="81"/>
            <rFont val="Tahoma"/>
            <family val="2"/>
          </rPr>
          <t>To change text go to Debt section in 
Assets &amp; Debts</t>
        </r>
      </text>
    </comment>
    <comment ref="B82" authorId="0" shapeId="0" xr:uid="{00000000-0006-0000-3A00-00000A000000}">
      <text>
        <r>
          <rPr>
            <b/>
            <sz val="8"/>
            <color indexed="81"/>
            <rFont val="Tahoma"/>
            <family val="2"/>
          </rPr>
          <t>To change text go to Debt section in 
Assets &amp; Debts</t>
        </r>
      </text>
    </comment>
    <comment ref="B83" authorId="0" shapeId="0" xr:uid="{00000000-0006-0000-3A00-00000B000000}">
      <text>
        <r>
          <rPr>
            <b/>
            <sz val="8"/>
            <color indexed="81"/>
            <rFont val="Tahoma"/>
            <family val="2"/>
          </rPr>
          <t>To change text go to Debt section in 
Assets &amp; Debts</t>
        </r>
      </text>
    </comment>
    <comment ref="B84" authorId="0" shapeId="0" xr:uid="{00000000-0006-0000-3A00-00000C000000}">
      <text>
        <r>
          <rPr>
            <b/>
            <sz val="8"/>
            <color indexed="81"/>
            <rFont val="Tahoma"/>
            <family val="2"/>
          </rPr>
          <t>To change text go to Debt section in 
Assets &amp; Debts</t>
        </r>
      </text>
    </comment>
    <comment ref="B86" authorId="0" shapeId="0" xr:uid="{00000000-0006-0000-3A00-00000D000000}">
      <text>
        <r>
          <rPr>
            <b/>
            <sz val="8"/>
            <color indexed="81"/>
            <rFont val="Tahoma"/>
            <family val="2"/>
          </rPr>
          <t>Enter your total check net income at the top in yellow under pay date.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D6" authorId="0" shapeId="0" xr:uid="{00000000-0006-0000-3C00-000001000000}">
      <text>
        <r>
          <rPr>
            <b/>
            <sz val="8"/>
            <color indexed="81"/>
            <rFont val="Tahoma"/>
            <family val="2"/>
          </rPr>
          <t>You can take from "Income &amp; Expenses" or enter new data.</t>
        </r>
      </text>
    </comment>
    <comment ref="I6" authorId="0" shapeId="0" xr:uid="{00000000-0006-0000-3C00-000002000000}">
      <text>
        <r>
          <rPr>
            <b/>
            <sz val="8"/>
            <color indexed="81"/>
            <rFont val="Tahoma"/>
            <family val="2"/>
          </rPr>
          <t>Proper planning will result in no debt payments and no mortgage payments.  Also there will be no retirement saving payments.  Therefore, you may live on a smaller percentage of your income today.</t>
        </r>
      </text>
    </comment>
    <comment ref="I7" authorId="0" shapeId="0" xr:uid="{00000000-0006-0000-3C00-000003000000}">
      <text>
        <r>
          <rPr>
            <b/>
            <sz val="8"/>
            <color indexed="81"/>
            <rFont val="Tahoma"/>
            <family val="2"/>
          </rPr>
          <t>Your effective tax bracket may or may not be higher before retirement - depends on taxable income after retirement.</t>
        </r>
      </text>
    </comment>
    <comment ref="I8" authorId="0" shapeId="0" xr:uid="{00000000-0006-0000-3C00-000004000000}">
      <text>
        <r>
          <rPr>
            <b/>
            <sz val="8"/>
            <color indexed="81"/>
            <rFont val="Tahoma"/>
            <family val="2"/>
          </rPr>
          <t>Your effective tax bracket may or may not be higher before retirement - depends on taxable income after retirement.</t>
        </r>
      </text>
    </comment>
    <comment ref="I11" authorId="0" shapeId="0" xr:uid="{00000000-0006-0000-3C00-000005000000}">
      <text>
        <r>
          <rPr>
            <b/>
            <sz val="8"/>
            <color indexed="81"/>
            <rFont val="Tahoma"/>
            <family val="2"/>
          </rPr>
          <t>Saving Rate % is reduced to account for taxes.  Higher tax bracket will lead to lower savings rate.</t>
        </r>
        <r>
          <rPr>
            <sz val="8"/>
            <color indexed="81"/>
            <rFont val="Tahoma"/>
            <family val="2"/>
          </rPr>
          <t xml:space="preserve">
</t>
        </r>
      </text>
    </comment>
    <comment ref="I12" authorId="0" shapeId="0" xr:uid="{00000000-0006-0000-3C00-000006000000}">
      <text>
        <r>
          <rPr>
            <b/>
            <sz val="8"/>
            <color indexed="81"/>
            <rFont val="Tahoma"/>
            <family val="2"/>
          </rPr>
          <t>Saving Rate % is reduced to account for taxes.  Higher tax bracket will lead to lower savings rate.</t>
        </r>
      </text>
    </comment>
    <comment ref="I13" authorId="0" shapeId="0" xr:uid="{00000000-0006-0000-3C00-000007000000}">
      <text>
        <r>
          <rPr>
            <b/>
            <sz val="8"/>
            <color indexed="81"/>
            <rFont val="Tahoma"/>
            <family val="2"/>
          </rPr>
          <t>Enter a percentage that you believe will be covered by social security or pension.  Do not include payments from "Current Savings".</t>
        </r>
        <r>
          <rPr>
            <sz val="8"/>
            <color indexed="81"/>
            <rFont val="Tahoma"/>
            <family val="2"/>
          </rPr>
          <t xml:space="preserve">
</t>
        </r>
      </text>
    </comment>
    <comment ref="D14" authorId="0" shapeId="0" xr:uid="{00000000-0006-0000-3C00-000008000000}">
      <text>
        <r>
          <rPr>
            <b/>
            <sz val="8"/>
            <color indexed="81"/>
            <rFont val="Tahoma"/>
            <family val="2"/>
          </rPr>
          <t>This savings amount can account for funds in CDs, 401K, Roth IRA, etc.</t>
        </r>
        <r>
          <rPr>
            <sz val="8"/>
            <color indexed="81"/>
            <rFont val="Tahoma"/>
            <family val="2"/>
          </rPr>
          <t xml:space="preserve">
</t>
        </r>
      </text>
    </comment>
    <comment ref="D16" authorId="0" shapeId="0" xr:uid="{00000000-0006-0000-3C00-000009000000}">
      <text>
        <r>
          <rPr>
            <b/>
            <sz val="8"/>
            <color indexed="81"/>
            <rFont val="Tahoma"/>
            <family val="2"/>
          </rPr>
          <t>This is monthly amount that is required to be invested at specified Savings Rate to achieve Nest Egg for retirement.</t>
        </r>
        <r>
          <rPr>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G4" authorId="0" shapeId="0" xr:uid="{00000000-0006-0000-3D00-000001000000}">
      <text>
        <r>
          <rPr>
            <b/>
            <sz val="8"/>
            <color indexed="81"/>
            <rFont val="Tahoma"/>
            <family val="2"/>
          </rPr>
          <t>Enter the number of months you will delay before beginning to save.</t>
        </r>
      </text>
    </comment>
    <comment ref="H4" authorId="0" shapeId="0" xr:uid="{00000000-0006-0000-3D00-000002000000}">
      <text>
        <r>
          <rPr>
            <b/>
            <sz val="8"/>
            <color indexed="81"/>
            <rFont val="Tahoma"/>
            <family val="2"/>
          </rPr>
          <t>Enter the number of months you will delay before beginning to save.</t>
        </r>
      </text>
    </comment>
    <comment ref="E5" authorId="0" shapeId="0" xr:uid="{00000000-0006-0000-3D00-000003000000}">
      <text>
        <r>
          <rPr>
            <b/>
            <sz val="8"/>
            <color indexed="81"/>
            <rFont val="Tahoma"/>
            <family val="2"/>
          </rPr>
          <t>Enter negative (-) interest for loans like mortgage.</t>
        </r>
      </text>
    </comment>
    <comment ref="E6" authorId="0" shapeId="0" xr:uid="{00000000-0006-0000-3D00-000004000000}">
      <text>
        <r>
          <rPr>
            <b/>
            <sz val="8"/>
            <color indexed="81"/>
            <rFont val="Tahoma"/>
            <family val="2"/>
          </rPr>
          <t>Enter negative (-) interest for loans like mortgage.</t>
        </r>
      </text>
    </comment>
    <comment ref="E7" authorId="0" shapeId="0" xr:uid="{00000000-0006-0000-3D00-000005000000}">
      <text>
        <r>
          <rPr>
            <b/>
            <sz val="8"/>
            <color indexed="81"/>
            <rFont val="Tahoma"/>
            <family val="2"/>
          </rPr>
          <t>Enter negative (-) interest for loans like mortgage.</t>
        </r>
      </text>
    </comment>
    <comment ref="E8" authorId="0" shapeId="0" xr:uid="{00000000-0006-0000-3D00-000006000000}">
      <text>
        <r>
          <rPr>
            <b/>
            <sz val="8"/>
            <color indexed="81"/>
            <rFont val="Tahoma"/>
            <family val="2"/>
          </rPr>
          <t>Enter negative (-) interest for loans like mortgage.</t>
        </r>
      </text>
    </comment>
    <comment ref="E9" authorId="0" shapeId="0" xr:uid="{00000000-0006-0000-3D00-000007000000}">
      <text>
        <r>
          <rPr>
            <b/>
            <sz val="8"/>
            <color indexed="81"/>
            <rFont val="Tahoma"/>
            <family val="2"/>
          </rPr>
          <t>Enter negative (-) interest for loans like mortgage.</t>
        </r>
      </text>
    </comment>
    <comment ref="E10" authorId="0" shapeId="0" xr:uid="{00000000-0006-0000-3D00-000008000000}">
      <text>
        <r>
          <rPr>
            <b/>
            <sz val="8"/>
            <color indexed="81"/>
            <rFont val="Tahoma"/>
            <family val="2"/>
          </rPr>
          <t>Enter negative (-) interest for loans like mortgage.</t>
        </r>
      </text>
    </comment>
    <comment ref="E11" authorId="0" shapeId="0" xr:uid="{00000000-0006-0000-3D00-000009000000}">
      <text>
        <r>
          <rPr>
            <b/>
            <sz val="8"/>
            <color indexed="81"/>
            <rFont val="Tahoma"/>
            <family val="2"/>
          </rPr>
          <t>Enter negative (-) interest for loans like mortgage.</t>
        </r>
      </text>
    </comment>
    <comment ref="E12" authorId="0" shapeId="0" xr:uid="{00000000-0006-0000-3D00-00000A000000}">
      <text>
        <r>
          <rPr>
            <b/>
            <sz val="8"/>
            <color indexed="81"/>
            <rFont val="Tahoma"/>
            <family val="2"/>
          </rPr>
          <t>Enter negative (-) interest for loans like mortgage.</t>
        </r>
      </text>
    </comment>
    <comment ref="E13" authorId="0" shapeId="0" xr:uid="{00000000-0006-0000-3D00-00000B000000}">
      <text>
        <r>
          <rPr>
            <b/>
            <sz val="8"/>
            <color indexed="81"/>
            <rFont val="Tahoma"/>
            <family val="2"/>
          </rPr>
          <t>Enter negative (-) interest for loans like mortgage.</t>
        </r>
      </text>
    </comment>
    <comment ref="E14" authorId="0" shapeId="0" xr:uid="{00000000-0006-0000-3D00-00000C000000}">
      <text>
        <r>
          <rPr>
            <b/>
            <sz val="8"/>
            <color indexed="81"/>
            <rFont val="Tahoma"/>
            <family val="2"/>
          </rPr>
          <t>Enter negative (-) interest for loans like mortgage.</t>
        </r>
      </text>
    </comment>
    <comment ref="E15" authorId="0" shapeId="0" xr:uid="{00000000-0006-0000-3D00-00000D000000}">
      <text>
        <r>
          <rPr>
            <b/>
            <sz val="8"/>
            <color indexed="81"/>
            <rFont val="Tahoma"/>
            <family val="2"/>
          </rPr>
          <t>Enter negative (-) interest for loans like mortgage.</t>
        </r>
      </text>
    </comment>
    <comment ref="E16" authorId="0" shapeId="0" xr:uid="{00000000-0006-0000-3D00-00000E000000}">
      <text>
        <r>
          <rPr>
            <b/>
            <sz val="8"/>
            <color indexed="81"/>
            <rFont val="Tahoma"/>
            <family val="2"/>
          </rPr>
          <t>Enter negative (-) interest for loans like mortgage.</t>
        </r>
      </text>
    </comment>
    <comment ref="E17" authorId="0" shapeId="0" xr:uid="{00000000-0006-0000-3D00-00000F000000}">
      <text>
        <r>
          <rPr>
            <b/>
            <sz val="8"/>
            <color indexed="81"/>
            <rFont val="Tahoma"/>
            <family val="2"/>
          </rPr>
          <t>Enter negative (-) interest for loans like mortgage.</t>
        </r>
      </text>
    </comment>
    <comment ref="E18" authorId="0" shapeId="0" xr:uid="{00000000-0006-0000-3D00-000010000000}">
      <text>
        <r>
          <rPr>
            <b/>
            <sz val="8"/>
            <color indexed="81"/>
            <rFont val="Tahoma"/>
            <family val="2"/>
          </rPr>
          <t>Enter negative (-) interest for loans like mortgage.</t>
        </r>
      </text>
    </comment>
    <comment ref="E19" authorId="0" shapeId="0" xr:uid="{00000000-0006-0000-3D00-000011000000}">
      <text>
        <r>
          <rPr>
            <b/>
            <sz val="8"/>
            <color indexed="81"/>
            <rFont val="Tahoma"/>
            <family val="2"/>
          </rPr>
          <t>Enter negative (-) interest for loans like mortgage.</t>
        </r>
      </text>
    </comment>
    <comment ref="E20" authorId="0" shapeId="0" xr:uid="{00000000-0006-0000-3D00-000012000000}">
      <text>
        <r>
          <rPr>
            <b/>
            <sz val="8"/>
            <color indexed="81"/>
            <rFont val="Tahoma"/>
            <family val="2"/>
          </rPr>
          <t>Enter negative (-) interest for loans like mortgage.</t>
        </r>
      </text>
    </comment>
    <comment ref="E21" authorId="0" shapeId="0" xr:uid="{00000000-0006-0000-3D00-000013000000}">
      <text>
        <r>
          <rPr>
            <b/>
            <sz val="8"/>
            <color indexed="81"/>
            <rFont val="Tahoma"/>
            <family val="2"/>
          </rPr>
          <t>Enter negative (-) interest for loans like mortgage.</t>
        </r>
      </text>
    </comment>
    <comment ref="E22" authorId="0" shapeId="0" xr:uid="{00000000-0006-0000-3D00-000014000000}">
      <text>
        <r>
          <rPr>
            <b/>
            <sz val="8"/>
            <color indexed="81"/>
            <rFont val="Tahoma"/>
            <family val="2"/>
          </rPr>
          <t>Enter negative (-) interest for loans like mortgage.</t>
        </r>
      </text>
    </comment>
    <comment ref="E23" authorId="0" shapeId="0" xr:uid="{00000000-0006-0000-3D00-000015000000}">
      <text>
        <r>
          <rPr>
            <b/>
            <sz val="8"/>
            <color indexed="81"/>
            <rFont val="Tahoma"/>
            <family val="2"/>
          </rPr>
          <t>Enter negative (-) interest for loans like mortgage.</t>
        </r>
      </text>
    </comment>
    <comment ref="E24" authorId="0" shapeId="0" xr:uid="{00000000-0006-0000-3D00-000016000000}">
      <text>
        <r>
          <rPr>
            <b/>
            <sz val="8"/>
            <color indexed="81"/>
            <rFont val="Tahoma"/>
            <family val="2"/>
          </rPr>
          <t>Enter negative (-) interest for loans like mortgage.</t>
        </r>
      </text>
    </comment>
    <comment ref="E25" authorId="0" shapeId="0" xr:uid="{00000000-0006-0000-3D00-000017000000}">
      <text>
        <r>
          <rPr>
            <b/>
            <sz val="8"/>
            <color indexed="81"/>
            <rFont val="Tahoma"/>
            <family val="2"/>
          </rPr>
          <t>Enter negative (-) interest for loans like mortgage.</t>
        </r>
      </text>
    </comment>
    <comment ref="E26" authorId="0" shapeId="0" xr:uid="{00000000-0006-0000-3D00-000018000000}">
      <text>
        <r>
          <rPr>
            <b/>
            <sz val="8"/>
            <color indexed="81"/>
            <rFont val="Tahoma"/>
            <family val="2"/>
          </rPr>
          <t>Enter negative (-) interest for loans like mortgage.</t>
        </r>
      </text>
    </comment>
    <comment ref="E27" authorId="0" shapeId="0" xr:uid="{00000000-0006-0000-3D00-000019000000}">
      <text>
        <r>
          <rPr>
            <b/>
            <sz val="8"/>
            <color indexed="81"/>
            <rFont val="Tahoma"/>
            <family val="2"/>
          </rPr>
          <t>Enter negative (-) interest for loans like mortgage.</t>
        </r>
      </text>
    </comment>
    <comment ref="E28" authorId="0" shapeId="0" xr:uid="{00000000-0006-0000-3D00-00001A000000}">
      <text>
        <r>
          <rPr>
            <b/>
            <sz val="8"/>
            <color indexed="81"/>
            <rFont val="Tahoma"/>
            <family val="2"/>
          </rPr>
          <t>Enter negative (-) interest for loans like mortgage.</t>
        </r>
      </text>
    </comment>
    <comment ref="E29" authorId="0" shapeId="0" xr:uid="{00000000-0006-0000-3D00-00001B000000}">
      <text>
        <r>
          <rPr>
            <b/>
            <sz val="8"/>
            <color indexed="81"/>
            <rFont val="Tahoma"/>
            <family val="2"/>
          </rPr>
          <t>Enter negative (-) interest for loans like mortgage.</t>
        </r>
      </text>
    </comment>
    <comment ref="E30" authorId="0" shapeId="0" xr:uid="{00000000-0006-0000-3D00-00001C000000}">
      <text>
        <r>
          <rPr>
            <b/>
            <sz val="8"/>
            <color indexed="81"/>
            <rFont val="Tahoma"/>
            <family val="2"/>
          </rPr>
          <t>Enter negative (-) interest for loans like mortgage.</t>
        </r>
      </text>
    </comment>
    <comment ref="E31" authorId="0" shapeId="0" xr:uid="{00000000-0006-0000-3D00-00001D000000}">
      <text>
        <r>
          <rPr>
            <b/>
            <sz val="8"/>
            <color indexed="81"/>
            <rFont val="Tahoma"/>
            <family val="2"/>
          </rPr>
          <t>Enter negative (-) interest for loans like mortgage.</t>
        </r>
      </text>
    </comment>
    <comment ref="E32" authorId="0" shapeId="0" xr:uid="{00000000-0006-0000-3D00-00001E000000}">
      <text>
        <r>
          <rPr>
            <b/>
            <sz val="8"/>
            <color indexed="81"/>
            <rFont val="Tahoma"/>
            <family val="2"/>
          </rPr>
          <t>Enter negative (-) interest for loans like mortgage.</t>
        </r>
      </text>
    </comment>
    <comment ref="E33" authorId="0" shapeId="0" xr:uid="{00000000-0006-0000-3D00-00001F000000}">
      <text>
        <r>
          <rPr>
            <b/>
            <sz val="8"/>
            <color indexed="81"/>
            <rFont val="Tahoma"/>
            <family val="2"/>
          </rPr>
          <t>Enter negative (-) interest for loans like mortgage.</t>
        </r>
      </text>
    </comment>
    <comment ref="E34" authorId="0" shapeId="0" xr:uid="{00000000-0006-0000-3D00-000020000000}">
      <text>
        <r>
          <rPr>
            <b/>
            <sz val="8"/>
            <color indexed="81"/>
            <rFont val="Tahoma"/>
            <family val="2"/>
          </rPr>
          <t>Enter negative (-) interest for loans like mortgage.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800-000001000000}">
      <text>
        <r>
          <rPr>
            <b/>
            <sz val="8"/>
            <color indexed="81"/>
            <rFont val="Tahoma"/>
            <family val="2"/>
          </rPr>
          <t>Balance taken from last month's ending balance in Daily Tracking</t>
        </r>
      </text>
    </comment>
    <comment ref="C27" authorId="0" shapeId="0" xr:uid="{00000000-0006-0000-0800-000002000000}">
      <text>
        <r>
          <rPr>
            <b/>
            <sz val="8"/>
            <color indexed="81"/>
            <rFont val="Tahoma"/>
            <family val="2"/>
          </rPr>
          <t>If you see "#NUM!" then the payment must increase to pay out balance.</t>
        </r>
      </text>
    </comment>
    <comment ref="F27" authorId="0" shapeId="0" xr:uid="{00000000-0006-0000-0800-000003000000}">
      <text>
        <r>
          <rPr>
            <b/>
            <sz val="8"/>
            <color indexed="81"/>
            <rFont val="Tahoma"/>
            <family val="2"/>
          </rPr>
          <t>If you see "#NUM!" then the payment must increase to pay out balance.</t>
        </r>
      </text>
    </comment>
    <comment ref="I27" authorId="0" shapeId="0" xr:uid="{00000000-0006-0000-0800-000004000000}">
      <text>
        <r>
          <rPr>
            <b/>
            <sz val="8"/>
            <color indexed="81"/>
            <rFont val="Tahoma"/>
            <family val="2"/>
          </rPr>
          <t>Enter the number of months (delay time) until you will begin adding additional payment.</t>
        </r>
      </text>
    </comment>
    <comment ref="C45" authorId="0" shapeId="0" xr:uid="{00000000-0006-0000-0800-000005000000}">
      <text>
        <r>
          <rPr>
            <b/>
            <sz val="8"/>
            <color indexed="81"/>
            <rFont val="Tahoma"/>
            <family val="2"/>
          </rPr>
          <t>If you see "#NUM!" then the payment must increase to pay out balance.</t>
        </r>
      </text>
    </comment>
    <comment ref="F45" authorId="0" shapeId="0" xr:uid="{00000000-0006-0000-0800-000006000000}">
      <text>
        <r>
          <rPr>
            <b/>
            <sz val="8"/>
            <color indexed="81"/>
            <rFont val="Tahoma"/>
            <family val="2"/>
          </rPr>
          <t>If you see "#NUM!" then the payment must increase to pay out balance.</t>
        </r>
      </text>
    </comment>
    <comment ref="C50" authorId="0" shapeId="0" xr:uid="{00000000-0006-0000-0800-000007000000}">
      <text>
        <r>
          <rPr>
            <b/>
            <sz val="8"/>
            <color indexed="81"/>
            <rFont val="Tahoma"/>
            <family val="2"/>
          </rPr>
          <t>If you see "#NUM!" then the payment must increase to pay out balance.</t>
        </r>
      </text>
    </comment>
    <comment ref="F50" authorId="0" shapeId="0" xr:uid="{00000000-0006-0000-0800-000008000000}">
      <text>
        <r>
          <rPr>
            <b/>
            <sz val="8"/>
            <color indexed="81"/>
            <rFont val="Tahoma"/>
            <family val="2"/>
          </rPr>
          <t>If you see "#NUM!" then the payment must increase to pay out balance.</t>
        </r>
      </text>
    </comment>
    <comment ref="C56" authorId="0" shapeId="0" xr:uid="{00000000-0006-0000-0800-000009000000}">
      <text>
        <r>
          <rPr>
            <b/>
            <sz val="8"/>
            <color indexed="81"/>
            <rFont val="Tahoma"/>
            <family val="2"/>
          </rPr>
          <t>If you see "#NUM!" then the payment must increase to pay out balance.</t>
        </r>
      </text>
    </comment>
    <comment ref="F56" authorId="0" shapeId="0" xr:uid="{00000000-0006-0000-0800-00000A000000}">
      <text>
        <r>
          <rPr>
            <b/>
            <sz val="8"/>
            <color indexed="81"/>
            <rFont val="Tahoma"/>
            <family val="2"/>
          </rPr>
          <t>If you see "#NUM!" then the payment must increase to pay out balance.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Ann Scheibel</author>
  </authors>
  <commentList>
    <comment ref="A2" authorId="0" shapeId="0" xr:uid="{00000000-0006-0000-4000-000001000000}">
      <text>
        <r>
          <rPr>
            <sz val="10"/>
            <color indexed="81"/>
            <rFont val="Tahoma"/>
            <family val="2"/>
          </rPr>
          <t>Input the year that you want to view. The calendar will update automatically.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900-000001000000}">
      <text>
        <r>
          <rPr>
            <b/>
            <sz val="8"/>
            <color indexed="81"/>
            <rFont val="Tahoma"/>
            <family val="2"/>
          </rPr>
          <t>Balance taken from last month's ending balance in Daily Tracking</t>
        </r>
      </text>
    </comment>
    <comment ref="C27" authorId="0" shapeId="0" xr:uid="{00000000-0006-0000-0900-000002000000}">
      <text>
        <r>
          <rPr>
            <b/>
            <sz val="8"/>
            <color indexed="81"/>
            <rFont val="Tahoma"/>
            <family val="2"/>
          </rPr>
          <t>If you see "#NUM!" then the payment must increase to pay out balance.</t>
        </r>
      </text>
    </comment>
    <comment ref="F27" authorId="0" shapeId="0" xr:uid="{00000000-0006-0000-0900-000003000000}">
      <text>
        <r>
          <rPr>
            <b/>
            <sz val="8"/>
            <color indexed="81"/>
            <rFont val="Tahoma"/>
            <family val="2"/>
          </rPr>
          <t>If you see "#NUM!" then the payment must increase to pay out balance.</t>
        </r>
      </text>
    </comment>
    <comment ref="I27" authorId="0" shapeId="0" xr:uid="{00000000-0006-0000-0900-000004000000}">
      <text>
        <r>
          <rPr>
            <b/>
            <sz val="8"/>
            <color indexed="81"/>
            <rFont val="Tahoma"/>
            <family val="2"/>
          </rPr>
          <t>Enter the number of months (delay time) until you will begin adding additional payment.</t>
        </r>
      </text>
    </comment>
    <comment ref="C45" authorId="0" shapeId="0" xr:uid="{00000000-0006-0000-0900-000005000000}">
      <text>
        <r>
          <rPr>
            <b/>
            <sz val="8"/>
            <color indexed="81"/>
            <rFont val="Tahoma"/>
            <family val="2"/>
          </rPr>
          <t>If you see "#NUM!" then the payment must increase to pay out balance.</t>
        </r>
      </text>
    </comment>
    <comment ref="F45" authorId="0" shapeId="0" xr:uid="{00000000-0006-0000-0900-000006000000}">
      <text>
        <r>
          <rPr>
            <b/>
            <sz val="8"/>
            <color indexed="81"/>
            <rFont val="Tahoma"/>
            <family val="2"/>
          </rPr>
          <t>If you see "#NUM!" then the payment must increase to pay out balance.</t>
        </r>
      </text>
    </comment>
    <comment ref="C50" authorId="0" shapeId="0" xr:uid="{00000000-0006-0000-0900-000007000000}">
      <text>
        <r>
          <rPr>
            <b/>
            <sz val="8"/>
            <color indexed="81"/>
            <rFont val="Tahoma"/>
            <family val="2"/>
          </rPr>
          <t>If you see "#NUM!" then the payment must increase to pay out balance.</t>
        </r>
      </text>
    </comment>
    <comment ref="F50" authorId="0" shapeId="0" xr:uid="{00000000-0006-0000-0900-000008000000}">
      <text>
        <r>
          <rPr>
            <b/>
            <sz val="8"/>
            <color indexed="81"/>
            <rFont val="Tahoma"/>
            <family val="2"/>
          </rPr>
          <t>If you see "#NUM!" then the payment must increase to pay out balance.</t>
        </r>
      </text>
    </comment>
    <comment ref="C56" authorId="0" shapeId="0" xr:uid="{00000000-0006-0000-0900-000009000000}">
      <text>
        <r>
          <rPr>
            <b/>
            <sz val="8"/>
            <color indexed="81"/>
            <rFont val="Tahoma"/>
            <family val="2"/>
          </rPr>
          <t>If you see "#NUM!" then the payment must increase to pay out balance.</t>
        </r>
      </text>
    </comment>
    <comment ref="F56" authorId="0" shapeId="0" xr:uid="{00000000-0006-0000-0900-00000A000000}">
      <text>
        <r>
          <rPr>
            <b/>
            <sz val="8"/>
            <color indexed="81"/>
            <rFont val="Tahoma"/>
            <family val="2"/>
          </rPr>
          <t>If you see "#NUM!" then the payment must increase to pay out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A00-000001000000}">
      <text>
        <r>
          <rPr>
            <b/>
            <sz val="8"/>
            <color indexed="81"/>
            <rFont val="Tahoma"/>
            <family val="2"/>
          </rPr>
          <t>Balance taken from last month's ending balance in Daily Tracking</t>
        </r>
      </text>
    </comment>
    <comment ref="C27" authorId="0" shapeId="0" xr:uid="{00000000-0006-0000-0A00-000002000000}">
      <text>
        <r>
          <rPr>
            <b/>
            <sz val="8"/>
            <color indexed="81"/>
            <rFont val="Tahoma"/>
            <family val="2"/>
          </rPr>
          <t>If you see "#NUM!" then the payment must increase to pay out balance.</t>
        </r>
      </text>
    </comment>
    <comment ref="F27" authorId="0" shapeId="0" xr:uid="{00000000-0006-0000-0A00-000003000000}">
      <text>
        <r>
          <rPr>
            <b/>
            <sz val="8"/>
            <color indexed="81"/>
            <rFont val="Tahoma"/>
            <family val="2"/>
          </rPr>
          <t>If you see "#NUM!" then the payment must increase to pay out balance.</t>
        </r>
      </text>
    </comment>
    <comment ref="I27" authorId="0" shapeId="0" xr:uid="{00000000-0006-0000-0A00-000004000000}">
      <text>
        <r>
          <rPr>
            <b/>
            <sz val="8"/>
            <color indexed="81"/>
            <rFont val="Tahoma"/>
            <family val="2"/>
          </rPr>
          <t>Enter the number of months (delay time) until you will begin adding additional payment.</t>
        </r>
      </text>
    </comment>
    <comment ref="C45" authorId="0" shapeId="0" xr:uid="{00000000-0006-0000-0A00-000005000000}">
      <text>
        <r>
          <rPr>
            <b/>
            <sz val="8"/>
            <color indexed="81"/>
            <rFont val="Tahoma"/>
            <family val="2"/>
          </rPr>
          <t>If you see "#NUM!" then the payment must increase to pay out balance.</t>
        </r>
      </text>
    </comment>
    <comment ref="F45" authorId="0" shapeId="0" xr:uid="{00000000-0006-0000-0A00-000006000000}">
      <text>
        <r>
          <rPr>
            <b/>
            <sz val="8"/>
            <color indexed="81"/>
            <rFont val="Tahoma"/>
            <family val="2"/>
          </rPr>
          <t>If you see "#NUM!" then the payment must increase to pay out balance.</t>
        </r>
      </text>
    </comment>
    <comment ref="C50" authorId="0" shapeId="0" xr:uid="{00000000-0006-0000-0A00-000007000000}">
      <text>
        <r>
          <rPr>
            <b/>
            <sz val="8"/>
            <color indexed="81"/>
            <rFont val="Tahoma"/>
            <family val="2"/>
          </rPr>
          <t>If you see "#NUM!" then the payment must increase to pay out balance.</t>
        </r>
      </text>
    </comment>
    <comment ref="F50" authorId="0" shapeId="0" xr:uid="{00000000-0006-0000-0A00-000008000000}">
      <text>
        <r>
          <rPr>
            <b/>
            <sz val="8"/>
            <color indexed="81"/>
            <rFont val="Tahoma"/>
            <family val="2"/>
          </rPr>
          <t>If you see "#NUM!" then the payment must increase to pay out balance.</t>
        </r>
      </text>
    </comment>
    <comment ref="C56" authorId="0" shapeId="0" xr:uid="{00000000-0006-0000-0A00-000009000000}">
      <text>
        <r>
          <rPr>
            <b/>
            <sz val="8"/>
            <color indexed="81"/>
            <rFont val="Tahoma"/>
            <family val="2"/>
          </rPr>
          <t>If you see "#NUM!" then the payment must increase to pay out balance.</t>
        </r>
      </text>
    </comment>
    <comment ref="F56" authorId="0" shapeId="0" xr:uid="{00000000-0006-0000-0A00-00000A000000}">
      <text>
        <r>
          <rPr>
            <b/>
            <sz val="8"/>
            <color indexed="81"/>
            <rFont val="Tahoma"/>
            <family val="2"/>
          </rPr>
          <t>If you see "#NUM!" then the payment must increase to pay out balance.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B00-000001000000}">
      <text>
        <r>
          <rPr>
            <b/>
            <sz val="8"/>
            <color indexed="81"/>
            <rFont val="Tahoma"/>
            <family val="2"/>
          </rPr>
          <t>Balance taken from last month's ending balance in Daily Tracking</t>
        </r>
      </text>
    </comment>
    <comment ref="C27" authorId="0" shapeId="0" xr:uid="{00000000-0006-0000-0B00-000002000000}">
      <text>
        <r>
          <rPr>
            <b/>
            <sz val="8"/>
            <color indexed="81"/>
            <rFont val="Tahoma"/>
            <family val="2"/>
          </rPr>
          <t>If you see "#NUM!" then the payment must increase to pay out balance.</t>
        </r>
      </text>
    </comment>
    <comment ref="F27" authorId="0" shapeId="0" xr:uid="{00000000-0006-0000-0B00-000003000000}">
      <text>
        <r>
          <rPr>
            <b/>
            <sz val="8"/>
            <color indexed="81"/>
            <rFont val="Tahoma"/>
            <family val="2"/>
          </rPr>
          <t>If you see "#NUM!" then the payment must increase to pay out balance.</t>
        </r>
      </text>
    </comment>
    <comment ref="I27" authorId="0" shapeId="0" xr:uid="{00000000-0006-0000-0B00-000004000000}">
      <text>
        <r>
          <rPr>
            <b/>
            <sz val="8"/>
            <color indexed="81"/>
            <rFont val="Tahoma"/>
            <family val="2"/>
          </rPr>
          <t>Enter the number of months (delay time) until you will begin adding additional payment.</t>
        </r>
      </text>
    </comment>
    <comment ref="C45" authorId="0" shapeId="0" xr:uid="{00000000-0006-0000-0B00-000005000000}">
      <text>
        <r>
          <rPr>
            <b/>
            <sz val="8"/>
            <color indexed="81"/>
            <rFont val="Tahoma"/>
            <family val="2"/>
          </rPr>
          <t>If you see "#NUM!" then the payment must increase to pay out balance.</t>
        </r>
      </text>
    </comment>
    <comment ref="F45" authorId="0" shapeId="0" xr:uid="{00000000-0006-0000-0B00-000006000000}">
      <text>
        <r>
          <rPr>
            <b/>
            <sz val="8"/>
            <color indexed="81"/>
            <rFont val="Tahoma"/>
            <family val="2"/>
          </rPr>
          <t>If you see "#NUM!" then the payment must increase to pay out balance.</t>
        </r>
      </text>
    </comment>
    <comment ref="C50" authorId="0" shapeId="0" xr:uid="{00000000-0006-0000-0B00-000007000000}">
      <text>
        <r>
          <rPr>
            <b/>
            <sz val="8"/>
            <color indexed="81"/>
            <rFont val="Tahoma"/>
            <family val="2"/>
          </rPr>
          <t>If you see "#NUM!" then the payment must increase to pay out balance.</t>
        </r>
      </text>
    </comment>
    <comment ref="F50" authorId="0" shapeId="0" xr:uid="{00000000-0006-0000-0B00-000008000000}">
      <text>
        <r>
          <rPr>
            <b/>
            <sz val="8"/>
            <color indexed="81"/>
            <rFont val="Tahoma"/>
            <family val="2"/>
          </rPr>
          <t>If you see "#NUM!" then the payment must increase to pay out balance.</t>
        </r>
      </text>
    </comment>
    <comment ref="C56" authorId="0" shapeId="0" xr:uid="{00000000-0006-0000-0B00-000009000000}">
      <text>
        <r>
          <rPr>
            <b/>
            <sz val="8"/>
            <color indexed="81"/>
            <rFont val="Tahoma"/>
            <family val="2"/>
          </rPr>
          <t>If you see "#NUM!" then the payment must increase to pay out balance.</t>
        </r>
      </text>
    </comment>
    <comment ref="F56" authorId="0" shapeId="0" xr:uid="{00000000-0006-0000-0B00-00000A000000}">
      <text>
        <r>
          <rPr>
            <b/>
            <sz val="8"/>
            <color indexed="81"/>
            <rFont val="Tahoma"/>
            <family val="2"/>
          </rPr>
          <t>If you see "#NUM!" then the payment must increase to pay out balance.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C00-000001000000}">
      <text>
        <r>
          <rPr>
            <b/>
            <sz val="8"/>
            <color indexed="81"/>
            <rFont val="Tahoma"/>
            <family val="2"/>
          </rPr>
          <t>Balance taken from last month's ending balance in Daily Tracking</t>
        </r>
      </text>
    </comment>
    <comment ref="C27" authorId="0" shapeId="0" xr:uid="{00000000-0006-0000-0C00-000002000000}">
      <text>
        <r>
          <rPr>
            <b/>
            <sz val="8"/>
            <color indexed="81"/>
            <rFont val="Tahoma"/>
            <family val="2"/>
          </rPr>
          <t>If you see "#NUM!" then the payment must increase to pay out balance.</t>
        </r>
      </text>
    </comment>
    <comment ref="F27" authorId="0" shapeId="0" xr:uid="{00000000-0006-0000-0C00-000003000000}">
      <text>
        <r>
          <rPr>
            <b/>
            <sz val="8"/>
            <color indexed="81"/>
            <rFont val="Tahoma"/>
            <family val="2"/>
          </rPr>
          <t>If you see "#NUM!" then the payment must increase to pay out balance.</t>
        </r>
      </text>
    </comment>
    <comment ref="I27" authorId="0" shapeId="0" xr:uid="{00000000-0006-0000-0C00-000004000000}">
      <text>
        <r>
          <rPr>
            <b/>
            <sz val="8"/>
            <color indexed="81"/>
            <rFont val="Tahoma"/>
            <family val="2"/>
          </rPr>
          <t>Enter the number of months (delay time) until you will begin adding additional payment.</t>
        </r>
      </text>
    </comment>
    <comment ref="C45" authorId="0" shapeId="0" xr:uid="{00000000-0006-0000-0C00-000005000000}">
      <text>
        <r>
          <rPr>
            <b/>
            <sz val="8"/>
            <color indexed="81"/>
            <rFont val="Tahoma"/>
            <family val="2"/>
          </rPr>
          <t>If you see "#NUM!" then the payment must increase to pay out balance.</t>
        </r>
      </text>
    </comment>
    <comment ref="F45" authorId="0" shapeId="0" xr:uid="{00000000-0006-0000-0C00-000006000000}">
      <text>
        <r>
          <rPr>
            <b/>
            <sz val="8"/>
            <color indexed="81"/>
            <rFont val="Tahoma"/>
            <family val="2"/>
          </rPr>
          <t>If you see "#NUM!" then the payment must increase to pay out balance.</t>
        </r>
      </text>
    </comment>
    <comment ref="C50" authorId="0" shapeId="0" xr:uid="{00000000-0006-0000-0C00-000007000000}">
      <text>
        <r>
          <rPr>
            <b/>
            <sz val="8"/>
            <color indexed="81"/>
            <rFont val="Tahoma"/>
            <family val="2"/>
          </rPr>
          <t>If you see "#NUM!" then the payment must increase to pay out balance.</t>
        </r>
      </text>
    </comment>
    <comment ref="F50" authorId="0" shapeId="0" xr:uid="{00000000-0006-0000-0C00-000008000000}">
      <text>
        <r>
          <rPr>
            <b/>
            <sz val="8"/>
            <color indexed="81"/>
            <rFont val="Tahoma"/>
            <family val="2"/>
          </rPr>
          <t>If you see "#NUM!" then the payment must increase to pay out balance.</t>
        </r>
      </text>
    </comment>
    <comment ref="C56" authorId="0" shapeId="0" xr:uid="{00000000-0006-0000-0C00-000009000000}">
      <text>
        <r>
          <rPr>
            <b/>
            <sz val="8"/>
            <color indexed="81"/>
            <rFont val="Tahoma"/>
            <family val="2"/>
          </rPr>
          <t>If you see "#NUM!" then the payment must increase to pay out balance.</t>
        </r>
      </text>
    </comment>
    <comment ref="F56" authorId="0" shapeId="0" xr:uid="{00000000-0006-0000-0C00-00000A000000}">
      <text>
        <r>
          <rPr>
            <b/>
            <sz val="8"/>
            <color indexed="81"/>
            <rFont val="Tahoma"/>
            <family val="2"/>
          </rPr>
          <t>If you see "#NUM!" then the payment must increase to pay out balance.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D00-000001000000}">
      <text>
        <r>
          <rPr>
            <b/>
            <sz val="8"/>
            <color indexed="81"/>
            <rFont val="Tahoma"/>
            <family val="2"/>
          </rPr>
          <t>Balance taken from last month's ending balance in Daily Tracking</t>
        </r>
      </text>
    </comment>
    <comment ref="C27" authorId="0" shapeId="0" xr:uid="{00000000-0006-0000-0D00-000002000000}">
      <text>
        <r>
          <rPr>
            <b/>
            <sz val="8"/>
            <color indexed="81"/>
            <rFont val="Tahoma"/>
            <family val="2"/>
          </rPr>
          <t>If you see "#NUM!" then the payment must increase to pay out balance.</t>
        </r>
      </text>
    </comment>
    <comment ref="F27" authorId="0" shapeId="0" xr:uid="{00000000-0006-0000-0D00-000003000000}">
      <text>
        <r>
          <rPr>
            <b/>
            <sz val="8"/>
            <color indexed="81"/>
            <rFont val="Tahoma"/>
            <family val="2"/>
          </rPr>
          <t>If you see "#NUM!" then the payment must increase to pay out balance.</t>
        </r>
      </text>
    </comment>
    <comment ref="I27" authorId="0" shapeId="0" xr:uid="{00000000-0006-0000-0D00-000004000000}">
      <text>
        <r>
          <rPr>
            <b/>
            <sz val="8"/>
            <color indexed="81"/>
            <rFont val="Tahoma"/>
            <family val="2"/>
          </rPr>
          <t>Enter the number of months (delay time) until you will begin adding additional payment.</t>
        </r>
      </text>
    </comment>
    <comment ref="C45" authorId="0" shapeId="0" xr:uid="{00000000-0006-0000-0D00-000005000000}">
      <text>
        <r>
          <rPr>
            <b/>
            <sz val="8"/>
            <color indexed="81"/>
            <rFont val="Tahoma"/>
            <family val="2"/>
          </rPr>
          <t>If you see "#NUM!" then the payment must increase to pay out balance.</t>
        </r>
      </text>
    </comment>
    <comment ref="F45" authorId="0" shapeId="0" xr:uid="{00000000-0006-0000-0D00-000006000000}">
      <text>
        <r>
          <rPr>
            <b/>
            <sz val="8"/>
            <color indexed="81"/>
            <rFont val="Tahoma"/>
            <family val="2"/>
          </rPr>
          <t>If you see "#NUM!" then the payment must increase to pay out balance.</t>
        </r>
      </text>
    </comment>
    <comment ref="C50" authorId="0" shapeId="0" xr:uid="{00000000-0006-0000-0D00-000007000000}">
      <text>
        <r>
          <rPr>
            <b/>
            <sz val="8"/>
            <color indexed="81"/>
            <rFont val="Tahoma"/>
            <family val="2"/>
          </rPr>
          <t>If you see "#NUM!" then the payment must increase to pay out balance.</t>
        </r>
      </text>
    </comment>
    <comment ref="F50" authorId="0" shapeId="0" xr:uid="{00000000-0006-0000-0D00-000008000000}">
      <text>
        <r>
          <rPr>
            <b/>
            <sz val="8"/>
            <color indexed="81"/>
            <rFont val="Tahoma"/>
            <family val="2"/>
          </rPr>
          <t>If you see "#NUM!" then the payment must increase to pay out balance.</t>
        </r>
      </text>
    </comment>
    <comment ref="C56" authorId="0" shapeId="0" xr:uid="{00000000-0006-0000-0D00-000009000000}">
      <text>
        <r>
          <rPr>
            <b/>
            <sz val="8"/>
            <color indexed="81"/>
            <rFont val="Tahoma"/>
            <family val="2"/>
          </rPr>
          <t>If you see "#NUM!" then the payment must increase to pay out balance.</t>
        </r>
      </text>
    </comment>
    <comment ref="F56" authorId="0" shapeId="0" xr:uid="{00000000-0006-0000-0D00-00000A000000}">
      <text>
        <r>
          <rPr>
            <b/>
            <sz val="8"/>
            <color indexed="81"/>
            <rFont val="Tahoma"/>
            <family val="2"/>
          </rPr>
          <t>If you see "#NUM!" then the payment must increase to pay out balance.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Israel Silva</author>
  </authors>
  <commentList>
    <comment ref="C3" authorId="0" shapeId="0" xr:uid="{00000000-0006-0000-0E00-000001000000}">
      <text>
        <r>
          <rPr>
            <b/>
            <sz val="8"/>
            <color indexed="81"/>
            <rFont val="Tahoma"/>
            <family val="2"/>
          </rPr>
          <t>Balance taken from last month's ending balance in Daily Tracking</t>
        </r>
      </text>
    </comment>
    <comment ref="C27" authorId="0" shapeId="0" xr:uid="{00000000-0006-0000-0E00-000002000000}">
      <text>
        <r>
          <rPr>
            <b/>
            <sz val="8"/>
            <color indexed="81"/>
            <rFont val="Tahoma"/>
            <family val="2"/>
          </rPr>
          <t>If you see "#NUM!" then the payment must increase to pay out balance.</t>
        </r>
      </text>
    </comment>
    <comment ref="F27" authorId="0" shapeId="0" xr:uid="{00000000-0006-0000-0E00-000003000000}">
      <text>
        <r>
          <rPr>
            <b/>
            <sz val="8"/>
            <color indexed="81"/>
            <rFont val="Tahoma"/>
            <family val="2"/>
          </rPr>
          <t>If you see "#NUM!" then the payment must increase to pay out balance.</t>
        </r>
      </text>
    </comment>
    <comment ref="I27" authorId="0" shapeId="0" xr:uid="{00000000-0006-0000-0E00-000004000000}">
      <text>
        <r>
          <rPr>
            <b/>
            <sz val="8"/>
            <color indexed="81"/>
            <rFont val="Tahoma"/>
            <family val="2"/>
          </rPr>
          <t>Enter the number of months (delay time) until you will begin adding additional payment.</t>
        </r>
      </text>
    </comment>
    <comment ref="C45" authorId="0" shapeId="0" xr:uid="{00000000-0006-0000-0E00-000005000000}">
      <text>
        <r>
          <rPr>
            <b/>
            <sz val="8"/>
            <color indexed="81"/>
            <rFont val="Tahoma"/>
            <family val="2"/>
          </rPr>
          <t>If you see "#NUM!" then the payment must increase to pay out balance.</t>
        </r>
      </text>
    </comment>
    <comment ref="F45" authorId="0" shapeId="0" xr:uid="{00000000-0006-0000-0E00-000006000000}">
      <text>
        <r>
          <rPr>
            <b/>
            <sz val="8"/>
            <color indexed="81"/>
            <rFont val="Tahoma"/>
            <family val="2"/>
          </rPr>
          <t>If you see "#NUM!" then the payment must increase to pay out balance.</t>
        </r>
      </text>
    </comment>
    <comment ref="C50" authorId="0" shapeId="0" xr:uid="{00000000-0006-0000-0E00-000007000000}">
      <text>
        <r>
          <rPr>
            <b/>
            <sz val="8"/>
            <color indexed="81"/>
            <rFont val="Tahoma"/>
            <family val="2"/>
          </rPr>
          <t>If you see "#NUM!" then the payment must increase to pay out balance.</t>
        </r>
      </text>
    </comment>
    <comment ref="F50" authorId="0" shapeId="0" xr:uid="{00000000-0006-0000-0E00-000008000000}">
      <text>
        <r>
          <rPr>
            <b/>
            <sz val="8"/>
            <color indexed="81"/>
            <rFont val="Tahoma"/>
            <family val="2"/>
          </rPr>
          <t>If you see "#NUM!" then the payment must increase to pay out balance.</t>
        </r>
      </text>
    </comment>
    <comment ref="C56" authorId="0" shapeId="0" xr:uid="{00000000-0006-0000-0E00-000009000000}">
      <text>
        <r>
          <rPr>
            <b/>
            <sz val="8"/>
            <color indexed="81"/>
            <rFont val="Tahoma"/>
            <family val="2"/>
          </rPr>
          <t>If you see "#NUM!" then the payment must increase to pay out balance.</t>
        </r>
      </text>
    </comment>
    <comment ref="F56" authorId="0" shapeId="0" xr:uid="{00000000-0006-0000-0E00-00000A000000}">
      <text>
        <r>
          <rPr>
            <b/>
            <sz val="8"/>
            <color indexed="81"/>
            <rFont val="Tahoma"/>
            <family val="2"/>
          </rPr>
          <t>If you see "#NUM!" then the payment must increase to pay out balance.</t>
        </r>
      </text>
    </comment>
  </commentList>
</comments>
</file>

<file path=xl/sharedStrings.xml><?xml version="1.0" encoding="utf-8"?>
<sst xmlns="http://schemas.openxmlformats.org/spreadsheetml/2006/main" count="4034" uniqueCount="798">
  <si>
    <t>Personal Information</t>
  </si>
  <si>
    <t>First Name</t>
  </si>
  <si>
    <t>Last Name</t>
  </si>
  <si>
    <t>Address</t>
  </si>
  <si>
    <t>City</t>
  </si>
  <si>
    <t>Spouse Name</t>
  </si>
  <si>
    <t>SPENDING PLAN TARGET DATE</t>
  </si>
  <si>
    <t>#1</t>
  </si>
  <si>
    <t>#2</t>
  </si>
  <si>
    <t>#3</t>
  </si>
  <si>
    <t>#4</t>
  </si>
  <si>
    <t>#5</t>
  </si>
  <si>
    <t>#6</t>
  </si>
  <si>
    <t>#7</t>
  </si>
  <si>
    <t>#8</t>
  </si>
  <si>
    <t>#9</t>
  </si>
  <si>
    <t>#10</t>
  </si>
  <si>
    <t>ASSETS</t>
  </si>
  <si>
    <t>Balance</t>
  </si>
  <si>
    <t>Automobile #1 Value</t>
  </si>
  <si>
    <t>Automobile #2 Value</t>
  </si>
  <si>
    <t>Emergency Fund</t>
  </si>
  <si>
    <t>Other Personal Property</t>
  </si>
  <si>
    <t>--------------------&gt;</t>
  </si>
  <si>
    <t>Rental Property</t>
  </si>
  <si>
    <t>Mutual Funds</t>
  </si>
  <si>
    <t>Vacation Home</t>
  </si>
  <si>
    <t>Other Securities</t>
  </si>
  <si>
    <t>SIMPLE/SEP IRA</t>
  </si>
  <si>
    <t>Company Pension Plan</t>
  </si>
  <si>
    <t>SEP IRA/KEOGH</t>
  </si>
  <si>
    <t>Other Insurance Cash-In Value</t>
  </si>
  <si>
    <t>TOTAL ASSETS</t>
  </si>
  <si>
    <t>DEBTS</t>
  </si>
  <si>
    <t>% Interest Rate</t>
  </si>
  <si>
    <t>$ Monthly Payment</t>
  </si>
  <si>
    <t>Interest Paid</t>
  </si>
  <si>
    <t>Interest Saved</t>
  </si>
  <si>
    <t xml:space="preserve">    TOTAL CREDIT CARDS</t>
  </si>
  <si>
    <t>Other Loan</t>
  </si>
  <si>
    <t>TOTAL AUTO LOANS</t>
  </si>
  <si>
    <t>Line of Credit</t>
  </si>
  <si>
    <t>TOTAL MORTGAGES</t>
  </si>
  <si>
    <t>TOTAL OTHER DEBTS</t>
  </si>
  <si>
    <t>Credit Card #12</t>
  </si>
  <si>
    <t>Miscellaneous #4</t>
  </si>
  <si>
    <t>Miscellaneous #5</t>
  </si>
  <si>
    <t>Miscellaneous #6</t>
  </si>
  <si>
    <t>Miscellaneous #7</t>
  </si>
  <si>
    <t>Miscellaneous #8</t>
  </si>
  <si>
    <t>Miscellaneous #9</t>
  </si>
  <si>
    <t>Miscellaneous #10</t>
  </si>
  <si>
    <t>TOTAL LIABILITIES</t>
  </si>
  <si>
    <t>Income:</t>
  </si>
  <si>
    <t>Monthly</t>
  </si>
  <si>
    <t>Yearly</t>
  </si>
  <si>
    <t>Interest Income</t>
  </si>
  <si>
    <t>Offering</t>
  </si>
  <si>
    <t>Auto Insurance</t>
  </si>
  <si>
    <t>Internet Service</t>
  </si>
  <si>
    <t>Cable TV</t>
  </si>
  <si>
    <t>Groceries</t>
  </si>
  <si>
    <t>Trash Pick-up</t>
  </si>
  <si>
    <t>Vacation</t>
  </si>
  <si>
    <t>Next Car Fund</t>
  </si>
  <si>
    <t>Rent</t>
  </si>
  <si>
    <t>Annual 
Total</t>
  </si>
  <si>
    <t>E-mail Address</t>
  </si>
  <si>
    <t>Name of Child</t>
  </si>
  <si>
    <t>Enter your assets, such as Checking, Savings, House Value, etc.</t>
  </si>
  <si>
    <t>Enter your debts, such as credit card debt, loans, etc.</t>
  </si>
  <si>
    <t>---------------&gt;</t>
  </si>
  <si>
    <t>----------------&gt;</t>
  </si>
  <si>
    <t>New Interest Paid</t>
  </si>
  <si>
    <t>Additional Payment</t>
  </si>
  <si>
    <t>Grey - Calculated Cells</t>
  </si>
  <si>
    <t>NET WORTH
(Assets - Liabilities)</t>
  </si>
  <si>
    <t>New Time to Repay</t>
  </si>
  <si>
    <t>Daytime Phone</t>
  </si>
  <si>
    <t>Evening Phone</t>
  </si>
  <si>
    <t>Best contact by phone or email?</t>
  </si>
  <si>
    <t>Is your preference to create your spending plan on paper or using a computer?</t>
  </si>
  <si>
    <t xml:space="preserve">Please note that in order to create an accurate spending plan it is important to provide the best information available to you in the Assets, Debts, Income, and Expenses pages and also please pray and spend careful time on your Vision and Goals. </t>
  </si>
  <si>
    <t>This worksheet takes the information from your input and creates a full</t>
  </si>
  <si>
    <t>monthly view of your expenses and debts.  In this section you can name</t>
  </si>
  <si>
    <t>and assign every dollar of your income toward your debts &amp; savings.</t>
  </si>
  <si>
    <t>Enter your income and expenses for your household.</t>
  </si>
  <si>
    <t xml:space="preserve">Revision 1 </t>
  </si>
  <si>
    <t>Name changed from Personal Data Forms to Stewardship Information Pages</t>
  </si>
  <si>
    <t>Rev</t>
  </si>
  <si>
    <t>Date</t>
  </si>
  <si>
    <t>File Name</t>
  </si>
  <si>
    <t>SIP_ver2.1</t>
  </si>
  <si>
    <t>Revision 2.1</t>
  </si>
  <si>
    <t>Added green section that allows extra payment view</t>
  </si>
  <si>
    <t>SIP_ver2.2</t>
  </si>
  <si>
    <t>Revision 2.2</t>
  </si>
  <si>
    <t>PDF_ver1.0</t>
  </si>
  <si>
    <t>Personal Data Forms - Script written by D.Solum to convert data.</t>
  </si>
  <si>
    <t>SIP_ver2.3</t>
  </si>
  <si>
    <t>Revision 2.3</t>
  </si>
  <si>
    <t>Changed text boxes to allow for better FYD communication.</t>
  </si>
  <si>
    <t>Zip</t>
  </si>
  <si>
    <t>State</t>
  </si>
  <si>
    <t>SIP_ver2.3.1</t>
  </si>
  <si>
    <t>Revision 2.3.1</t>
  </si>
  <si>
    <t>Removed one child from Personal Info and added slot for zip</t>
  </si>
  <si>
    <t>SIP_ver2.3.2</t>
  </si>
  <si>
    <t>Changed the Vision &amp; Goals' text - To provide better direction on writing vision
and also to list Steps to Achievement. Also added header title of SIP to all worksheets.</t>
  </si>
  <si>
    <t>Whole Life Insurance 
(Cash-In Value)</t>
  </si>
  <si>
    <t>Grey - Calculated Cells - Discuss section with Financial Biblical Coach</t>
  </si>
  <si>
    <t>SIP_ver2.3.3</t>
  </si>
  <si>
    <t>Revision 2.3.3</t>
  </si>
  <si>
    <t>Revision 2.3.2</t>
  </si>
  <si>
    <t>Formatted cells in Asset &amp; Debts</t>
  </si>
  <si>
    <t>SIP_ver2.3.4</t>
  </si>
  <si>
    <t>Revision 2.3.4</t>
  </si>
  <si>
    <t>Enter current 
Savings ($):</t>
  </si>
  <si>
    <t>Enter current / expected annual savings rate:</t>
  </si>
  <si>
    <t>Enter desired Future Savings ($):</t>
  </si>
  <si>
    <t>Enter monthly 
savings payment:</t>
  </si>
  <si>
    <t>SIP_ver2.4.0</t>
  </si>
  <si>
    <t>Revision 2.4.0</t>
  </si>
  <si>
    <t>Added Resources &amp; Options tab - calculates savings options</t>
  </si>
  <si>
    <t>SIP_ver2.4.1</t>
  </si>
  <si>
    <t>Revision 2.4.1</t>
  </si>
  <si>
    <t>Added the Daily Tracking Sheets (one for 15 days and the other sheet for 16 days)</t>
  </si>
  <si>
    <t>SIP_ver2.4.2</t>
  </si>
  <si>
    <t>Revision 2.4.2</t>
  </si>
  <si>
    <t>Added Daily Entry for 31 Days on Daily Tracking</t>
  </si>
  <si>
    <t>SIP_ver2.5.0</t>
  </si>
  <si>
    <t>Revision 2.5.0</t>
  </si>
  <si>
    <t xml:space="preserve">Daily Tracking on one tab.  </t>
  </si>
  <si>
    <t>Miscellaneous #2</t>
  </si>
  <si>
    <t>Miscellaneous #3</t>
  </si>
  <si>
    <t xml:space="preserve"> </t>
  </si>
  <si>
    <t>SIP_ver2.5.1</t>
  </si>
  <si>
    <t>Revision 2.5.1</t>
  </si>
  <si>
    <t>FISCAL CALENDAR</t>
  </si>
  <si>
    <t>MO</t>
  </si>
  <si>
    <t>M</t>
  </si>
  <si>
    <t>T</t>
  </si>
  <si>
    <t>W</t>
  </si>
  <si>
    <t>F</t>
  </si>
  <si>
    <t>S</t>
  </si>
  <si>
    <t>WK</t>
  </si>
  <si>
    <t>FIRST QUARTER</t>
  </si>
  <si>
    <t>THIRD QUARTER</t>
  </si>
  <si>
    <t>JAN</t>
  </si>
  <si>
    <t>JUL</t>
  </si>
  <si>
    <t>WKS</t>
  </si>
  <si>
    <t>FEB</t>
  </si>
  <si>
    <t>AUG</t>
  </si>
  <si>
    <t>MAR</t>
  </si>
  <si>
    <t>SEP</t>
  </si>
  <si>
    <t>SECOND QUARTER</t>
  </si>
  <si>
    <t>FOURTH QUARTER</t>
  </si>
  <si>
    <t>APR</t>
  </si>
  <si>
    <t>OCT</t>
  </si>
  <si>
    <t>MAY</t>
  </si>
  <si>
    <t>NOV</t>
  </si>
  <si>
    <t>JUN</t>
  </si>
  <si>
    <t>DEC</t>
  </si>
  <si>
    <t>SIP_ver2.5.2</t>
  </si>
  <si>
    <t>Revision 2.5.2</t>
  </si>
  <si>
    <t>Added a calendar to view upcoming dates</t>
  </si>
  <si>
    <t>Determine Time to Reach Goal</t>
  </si>
  <si>
    <t>Determine Monthly Amt to Reach Goal</t>
  </si>
  <si>
    <t>Determine Future Amount</t>
  </si>
  <si>
    <t>SIP_ver2.5.3</t>
  </si>
  <si>
    <t>Revision 2.5.3</t>
  </si>
  <si>
    <t>Added two more Calculators that help provide Monthly Payment and Future Savings calculations</t>
  </si>
  <si>
    <t>SIP_ver2.5.4</t>
  </si>
  <si>
    <t>Revision 2.5.4</t>
  </si>
  <si>
    <t>Added one line in the Income/Expenses section that divides annual (over/under) into a monthly amount.</t>
  </si>
  <si>
    <t>SIP_ver2.5.5</t>
  </si>
  <si>
    <t>Revision 2.5.5</t>
  </si>
  <si>
    <t>Adjusted the pages borders to allow for better printing of each page - helped to print in PDF format.  Created PDF's of Blank SIP &amp; JoeMary Example</t>
  </si>
  <si>
    <t>Current 
Balance</t>
  </si>
  <si>
    <t>Current Date:</t>
  </si>
  <si>
    <t>Months until 
Pay-off</t>
  </si>
  <si>
    <t>Apply payment in "X" # of months</t>
  </si>
  <si>
    <t>Household Goods/
Furniture etc.</t>
  </si>
  <si>
    <t>Payment</t>
  </si>
  <si>
    <t>YEAR 1   -----&gt;</t>
  </si>
  <si>
    <t>YEAR 2   -----&gt;</t>
  </si>
  <si>
    <t>YEAR 3   -----&gt;</t>
  </si>
  <si>
    <t>YEAR 4   -----&gt;</t>
  </si>
  <si>
    <t>YEAR 5   -----&gt;</t>
  </si>
  <si>
    <t>No.</t>
  </si>
  <si>
    <t>This worksheet provides you additional resources (i.e. calculators &amp; calendar)</t>
  </si>
  <si>
    <t xml:space="preserve">                      ----</t>
  </si>
  <si>
    <t>Miscellaneous #1</t>
  </si>
  <si>
    <t>Credit Card #5</t>
  </si>
  <si>
    <t>SIP_ver2.6</t>
  </si>
  <si>
    <t>Revision 2.6.0</t>
  </si>
  <si>
    <t>Credit Card #6</t>
  </si>
  <si>
    <t>Credit Card #7</t>
  </si>
  <si>
    <t>Credit Card #8</t>
  </si>
  <si>
    <t>Credit Card #9</t>
  </si>
  <si>
    <t>Credit Card #10</t>
  </si>
  <si>
    <t>Credit Card #11</t>
  </si>
  <si>
    <t>Credit Card #13</t>
  </si>
  <si>
    <t>Credit Card #14</t>
  </si>
  <si>
    <t>Credit Card #15</t>
  </si>
  <si>
    <t>Additional Information</t>
  </si>
  <si>
    <t>Name:</t>
  </si>
  <si>
    <t>Description</t>
  </si>
  <si>
    <t>Added the Debt Forecaster, Additional Payments at "X" months, additional links to Debt Section. Added new Daily Tracker - contains pie chart.</t>
  </si>
  <si>
    <t>Electricity</t>
  </si>
  <si>
    <t>Water</t>
  </si>
  <si>
    <t>(Calculated Above)</t>
  </si>
  <si>
    <t>These worksheets will allow you to enter your daily expenses and</t>
  </si>
  <si>
    <t>will assist in sorting the data and comparing actual</t>
  </si>
  <si>
    <t>expenses versus your estimated spending plan amounts.</t>
  </si>
  <si>
    <t>VISION STATEMENT</t>
  </si>
  <si>
    <t>Husband's Salary</t>
  </si>
  <si>
    <t>Wife's Salary</t>
  </si>
  <si>
    <t>Note: Amounts shown in () are negative.</t>
  </si>
  <si>
    <t>SIP_ver2.6.1</t>
  </si>
  <si>
    <t>Revision 2.6.1</t>
  </si>
  <si>
    <t>Corrected Vision &amp; Goals - Date is now unlocked.  SMART was added to be below Short and Long Term Goals</t>
  </si>
  <si>
    <t>SIP_ver2.6.2</t>
  </si>
  <si>
    <t>SIP_ver2.6.3</t>
  </si>
  <si>
    <t>Revision 2.6.2</t>
  </si>
  <si>
    <t>Revision 2.6.3</t>
  </si>
  <si>
    <t>Corrected formatting errors in the Vision &amp; Goals - unlocks Date.  Corrected misspelling in Daily Tracking description.</t>
  </si>
  <si>
    <t>Added two more "Debt Forecast" buttons in the debts sections to keep from having to scroll up and down so much.</t>
  </si>
  <si>
    <t>SIP_ver2.6.4</t>
  </si>
  <si>
    <t>Revision 2.6.4</t>
  </si>
  <si>
    <t>Corrected the Expense tracking.  The budgeted items were incorrectly placed.</t>
  </si>
  <si>
    <t>SHORT-TERM GOALS (Today-5 years)</t>
  </si>
  <si>
    <t>SIP_ver2.6.5</t>
  </si>
  <si>
    <t>Revision 2.6.5</t>
  </si>
  <si>
    <t>Corrected "Short-Tem" to "Short-Term" in Vision &amp; Goals. Unlocked the chart to allow users to move text in pie chart.</t>
  </si>
  <si>
    <t>Fixed Links on Shortcut Bar for Resources tab. Password protected worksheet.</t>
  </si>
  <si>
    <t>SIP_ver2.6.6</t>
  </si>
  <si>
    <t>Revision 2.6.6</t>
  </si>
  <si>
    <t>Corrected error in the Daily Expense Tracking on page 2.  The items were mismatched to the codes from page 1.</t>
  </si>
  <si>
    <t>SIP_ver2.6.7</t>
  </si>
  <si>
    <t>Revision 2.6.7</t>
  </si>
  <si>
    <t>Corrected mis-spelling "Categories" to Daily Tracking.</t>
  </si>
  <si>
    <t>Budgeted 
Amount</t>
  </si>
  <si>
    <t>Check 1
Pay Date:</t>
  </si>
  <si>
    <t>Check 2
Pay Date:</t>
  </si>
  <si>
    <t>Check 3
Pay Date:</t>
  </si>
  <si>
    <t>Check 4
Pay Date:</t>
  </si>
  <si>
    <t>Check 5
Pay Date:</t>
  </si>
  <si>
    <t>Actual Payment 
for the month</t>
  </si>
  <si>
    <t>SIP_ver2.6.8</t>
  </si>
  <si>
    <t>Revision 2.6.8</t>
  </si>
  <si>
    <t>Added "Estimated New Balance" to the Income Allocation page.</t>
  </si>
  <si>
    <t>Protected software</t>
  </si>
  <si>
    <t>Locked all the worksheets with password.
There is free space to make calculations on Resource page.</t>
  </si>
  <si>
    <t>SIP_ver2.6.9</t>
  </si>
  <si>
    <t>Revision 2.6.9</t>
  </si>
  <si>
    <t>Corrected formatting on Income Allocation and change format to dollars in Daily Tracking.  Froze the pane on the Assets &amp; Debts</t>
  </si>
  <si>
    <t>YOUR EXPENSE TOTAL --------------&gt;</t>
  </si>
  <si>
    <t>Estimated New Debt Balance</t>
  </si>
  <si>
    <t>SIP_ver2.7.0</t>
  </si>
  <si>
    <t>Revision 2.7.0</t>
  </si>
  <si>
    <t>Added to the Income Allocation the Paycheck Amount and also froze window</t>
  </si>
  <si>
    <t>SIP_ver2.7.1</t>
  </si>
  <si>
    <t>Revision 2.7.1</t>
  </si>
  <si>
    <t>Corrected error in the Income Allocation to allow "amount yet to be allocated" to be displayed properly.</t>
  </si>
  <si>
    <t>SIP_ver2.7.2</t>
  </si>
  <si>
    <t>Revision 2.7.2</t>
  </si>
  <si>
    <t>Added "Total Over/Under" cell created.</t>
  </si>
  <si>
    <t>SIP_ver2.7.3</t>
  </si>
  <si>
    <t>Revision 2.7.3</t>
  </si>
  <si>
    <t>SAVINGS &amp; INVESTMENTS</t>
  </si>
  <si>
    <t>SAVINGS</t>
  </si>
  <si>
    <t>Current Savings
Balance $</t>
  </si>
  <si>
    <t>$ Monthly Investment</t>
  </si>
  <si>
    <t>Interest Earned</t>
  </si>
  <si>
    <t>Delay start for "X" months</t>
  </si>
  <si>
    <t>Saving Funds</t>
  </si>
  <si>
    <t>Months of Savings</t>
  </si>
  <si>
    <t>Savings 
Goal</t>
  </si>
  <si>
    <t>Months of Required Savings</t>
  </si>
  <si>
    <t>YEAR 10   -----&gt;</t>
  </si>
  <si>
    <t>YEAR 20   -----&gt;</t>
  </si>
  <si>
    <t>YEAR 30   -----&gt;</t>
  </si>
  <si>
    <t>YEAR 40   -----&gt;</t>
  </si>
  <si>
    <t>YEAR 50   -----&gt;</t>
  </si>
  <si>
    <t>Years to Savings Goal</t>
  </si>
  <si>
    <t>Months to Savings Goal</t>
  </si>
  <si>
    <t xml:space="preserve">        Year 2   ----</t>
  </si>
  <si>
    <t xml:space="preserve">        Year 4   ----</t>
  </si>
  <si>
    <t xml:space="preserve">        Year 6   ----</t>
  </si>
  <si>
    <t xml:space="preserve">        Year 8   ----</t>
  </si>
  <si>
    <t xml:space="preserve">        Year 12   ----</t>
  </si>
  <si>
    <t xml:space="preserve">        Year 14   ----</t>
  </si>
  <si>
    <t xml:space="preserve">        Year 16   ----</t>
  </si>
  <si>
    <t xml:space="preserve">        Year 18   ----</t>
  </si>
  <si>
    <t xml:space="preserve">        Year 22   ----</t>
  </si>
  <si>
    <t xml:space="preserve">        Year 24   ----</t>
  </si>
  <si>
    <t xml:space="preserve">        Year 26   ----</t>
  </si>
  <si>
    <t xml:space="preserve">        Year 28</t>
  </si>
  <si>
    <t xml:space="preserve">        Year 32</t>
  </si>
  <si>
    <t xml:space="preserve">        Year 34   ----</t>
  </si>
  <si>
    <t xml:space="preserve">        Year 36   ----</t>
  </si>
  <si>
    <t xml:space="preserve">        Year 38   ----</t>
  </si>
  <si>
    <t xml:space="preserve">        Year 42   ----</t>
  </si>
  <si>
    <t xml:space="preserve">        Year 44   ----</t>
  </si>
  <si>
    <t>Grey - Calculated Cells - Discuss section with FBC</t>
  </si>
  <si>
    <t>The Savings and Investing section is the input page for investments and savings accounts.</t>
  </si>
  <si>
    <t>Enter desired savings, interest rates, and payments and you can find the time required to</t>
  </si>
  <si>
    <t>Added the "Estimated Pay-off Date" to the Debt Forecaster.  Added the Savings and Investing Section and Savings Forecaster. Increased font of Daily Tracking codes.</t>
  </si>
  <si>
    <t>Estimated Annual Rate of Return %</t>
  </si>
  <si>
    <t>MONTHLY RETIREMENT PLANNER</t>
  </si>
  <si>
    <t>Enter your current age:</t>
  </si>
  <si>
    <t>Enter your retirement age:</t>
  </si>
  <si>
    <t>Years to save until retirement:</t>
  </si>
  <si>
    <t>Enter "Call to Heaven" age:</t>
  </si>
  <si>
    <t>Current Savings Balance:</t>
  </si>
  <si>
    <t>Years of retirement:</t>
  </si>
  <si>
    <t>% of Gross Income to Contribute to Retirement</t>
  </si>
  <si>
    <t>Estimated Rate of Inflation %</t>
  </si>
  <si>
    <t>Annual Household Income (Gross)
Note: No expected pay raises</t>
  </si>
  <si>
    <t>Percent (%) of Annual Income 
to live on During Retirement:</t>
  </si>
  <si>
    <t>Before Retirement</t>
  </si>
  <si>
    <t>After Retirement</t>
  </si>
  <si>
    <t xml:space="preserve">Effective 
Tax Bracket </t>
  </si>
  <si>
    <t>Effective 
Tax Bracket</t>
  </si>
  <si>
    <t>Savings Rate %
(After Taxes)</t>
  </si>
  <si>
    <t>Annual Income goal:</t>
  </si>
  <si>
    <t>Gov / Pension %</t>
  </si>
  <si>
    <t>Years until Ret</t>
  </si>
  <si>
    <t>Years aft Ret</t>
  </si>
  <si>
    <t>inf %</t>
  </si>
  <si>
    <t>Yield Bef Tax</t>
  </si>
  <si>
    <t>Yield After Tax - Bef Ret</t>
  </si>
  <si>
    <t>Yield After Tax - Aft Ret</t>
  </si>
  <si>
    <t>Eff Tax bra Bef Ret</t>
  </si>
  <si>
    <t>Eff Tax bra Aft Ret</t>
  </si>
  <si>
    <t>Inc Needs</t>
  </si>
  <si>
    <t>Nest Egg Amt needed</t>
  </si>
  <si>
    <t>Annual Net Income in
Today's Dollars:</t>
  </si>
  <si>
    <t xml:space="preserve">Percent (%) of Annual Income Covered by
Government plus Company Pension: </t>
  </si>
  <si>
    <t>Current Savings:</t>
  </si>
  <si>
    <t>Annual Savings required to reach Nest Egg:</t>
  </si>
  <si>
    <t>Monthly Savings required to reach Nest Egg:</t>
  </si>
  <si>
    <t>current Savings</t>
  </si>
  <si>
    <t>FV of Savings</t>
  </si>
  <si>
    <t>PV of Annuity Stream</t>
  </si>
  <si>
    <t>Worksheet determines Retirement Nest Egg and Required Savings to reach Nest Egg</t>
  </si>
  <si>
    <t>OFFICE USE:</t>
  </si>
  <si>
    <t>Asset / Debt Ratio</t>
  </si>
  <si>
    <t>Income / Exense Ratio</t>
  </si>
  <si>
    <t>Amount of Debt</t>
  </si>
  <si>
    <t>SIP_ver2.7.4</t>
  </si>
  <si>
    <t>Revision 2.7.4</t>
  </si>
  <si>
    <t>Revised Expenses - added row to show monthly over/under.  Under now shown in red.  Created Retirement Planner - 3 components now described in Saving and Investing tab.  Revised Income Allocation - "A" or "C" can be used for interest bearing account or cash.  Corrected errors in Daily Tracking not transferring "Other Expenses" correctly to comparison.  Added difference in Daily Tracking comparison.  Added "Comments" to Debt section "X" payments from now and also added comments in Savings delay.</t>
  </si>
  <si>
    <t>SIP_ver2.7.5</t>
  </si>
  <si>
    <t>Revision 2.7.5</t>
  </si>
  <si>
    <t>Corrected Income sheet typo - corrected "Single Peson's Salary" to "Single Person's Salary". Added color coding to Income Allocation.</t>
  </si>
  <si>
    <t>SIP_ver2.7.6</t>
  </si>
  <si>
    <t>Revision 2.7.6</t>
  </si>
  <si>
    <t xml:space="preserve">Corrected shadow error in MS Excel '07.  </t>
  </si>
  <si>
    <t>1. GIVING</t>
  </si>
  <si>
    <t>Alms</t>
  </si>
  <si>
    <t>Home Insurance</t>
  </si>
  <si>
    <t>4. FOOD</t>
  </si>
  <si>
    <t>Auto Loan Payment</t>
  </si>
  <si>
    <t>Other Insurance</t>
  </si>
  <si>
    <t>Babysitter</t>
  </si>
  <si>
    <t>Other Entertainment</t>
  </si>
  <si>
    <t>New Clothes</t>
  </si>
  <si>
    <t>Dry Cleaning</t>
  </si>
  <si>
    <t>Laundry</t>
  </si>
  <si>
    <t>Other Clothing</t>
  </si>
  <si>
    <t>Christmas Fund</t>
  </si>
  <si>
    <t>Doctor</t>
  </si>
  <si>
    <t>Prescriptions</t>
  </si>
  <si>
    <t>Day Care</t>
  </si>
  <si>
    <t>Other Child Care</t>
  </si>
  <si>
    <t>14. INVESTMENTS</t>
  </si>
  <si>
    <t>Business</t>
  </si>
  <si>
    <t>Real Estate</t>
  </si>
  <si>
    <t>Paycheck 
Amount</t>
  </si>
  <si>
    <t>EXPENSES 
(to be allocated to each paycheck)</t>
  </si>
  <si>
    <t>Life Insurance</t>
  </si>
  <si>
    <t>SIP_ver2.7.7</t>
  </si>
  <si>
    <t>Revision 2.7.7</t>
  </si>
  <si>
    <t>Re-created Daily Expense Tracking - added drop-down menus for 84 expense categories.  Divided Tracking Data and Reporting into two separate sheets. Also integrated arrays using "SUMIF" command to reduce code.</t>
  </si>
  <si>
    <t>reach your financial goals.  Use the Savings Forecaster for a graphical illustration of the results.</t>
  </si>
  <si>
    <t>-</t>
  </si>
  <si>
    <t>Check</t>
  </si>
  <si>
    <t>Cash</t>
  </si>
  <si>
    <t>Debit</t>
  </si>
  <si>
    <t>Type</t>
  </si>
  <si>
    <t>Stewardship Information Pages  [S.I.P.]</t>
  </si>
  <si>
    <t>SPECIFIC-MEASURABLE-ATTAINABLE-REALISTIC-TIMELY
S.M.A.R.T.</t>
  </si>
  <si>
    <t>EXPENSE CATEGORY SETUP</t>
  </si>
  <si>
    <t>3. SAVINGS</t>
  </si>
  <si>
    <t>5. CLOTHING</t>
  </si>
  <si>
    <t>6. CHILD CARE</t>
  </si>
  <si>
    <t>8. HOUSING</t>
  </si>
  <si>
    <t>Deposit</t>
  </si>
  <si>
    <t>Change</t>
  </si>
  <si>
    <t>For example, if the category is "Groceries" and you change to "HEB", then</t>
  </si>
  <si>
    <t>throughout the SIP the previous "Groceries" entry will become invalid and you</t>
  </si>
  <si>
    <t>will be required to go back and re-select "HEB" for each "Groceries" entry.</t>
  </si>
  <si>
    <t>The Expense Categories will become available as drop-down choices in other parts</t>
  </si>
  <si>
    <t>of the Stewardship Information Pages (SIP). Changing the Expense Categories</t>
  </si>
  <si>
    <t xml:space="preserve">in Setup will change the drop-down choices. NOTE: Changes to the Expense Categories </t>
  </si>
  <si>
    <t>after entries have been made in other areas of the SIP will become invalid.</t>
  </si>
  <si>
    <t>"You first have to conceive it on the inside before you can receive it on the outside" - Joel Osteen</t>
  </si>
  <si>
    <t>Faith that God has a plan and a purpose for your life.</t>
  </si>
  <si>
    <t>Prayer - bold prayers for those things that can come to past with only God's help.</t>
  </si>
  <si>
    <t>Vision - make it plain and let it direct, guide, and focus your energy to achieving your purpose for God.</t>
  </si>
  <si>
    <t>Action - As you do your part, God will do his part to bring your vision to past.</t>
  </si>
  <si>
    <t xml:space="preserve"> Note: To prevent error please ensure only numerical values entered (i.e. do not use space bar to delete cell)</t>
  </si>
  <si>
    <t>TRACKING INSTRUCTIONS</t>
  </si>
  <si>
    <t>Tithe</t>
  </si>
  <si>
    <t>Net Spendable Income (NSI)</t>
  </si>
  <si>
    <t>% of NSI</t>
  </si>
  <si>
    <t>% of Total Income</t>
  </si>
  <si>
    <t>An Expense Category is the label that identifies the area where money is spent.</t>
  </si>
  <si>
    <t>YOUR INCOME TOTAL / CHECK --&gt;</t>
  </si>
  <si>
    <t>Total Expenses - 30 day period</t>
  </si>
  <si>
    <t>SIP_ver3.0.0</t>
  </si>
  <si>
    <t>Revision 3.0.0</t>
  </si>
  <si>
    <t>New SIP 3.0 has brand new look, flow, and ease of customization.  The process flows from Step 1 to Step 7.  Daily Tracking has built in ledger that can keep account of current balance for up to seven accounts.</t>
  </si>
  <si>
    <t>3.0.1</t>
  </si>
  <si>
    <t>Corrected "Describe", forgot the "s".  Changed the "Debt Forecaster" from objects to cells.  Added "If" statement to Liquid Assets to remove "IfError" statement.</t>
  </si>
  <si>
    <t>3.0.2</t>
  </si>
  <si>
    <t>Fixed error on the Budget portion of the Expense Analysis.  The problem was when the Tithe and Tax were moved, I had to extend the range of the Vlookup.</t>
  </si>
  <si>
    <t>Account Deposit</t>
  </si>
  <si>
    <t>3.0.3</t>
  </si>
  <si>
    <t>Changed Daily Tracking to subtract balances for all payments made to a Credit Card.  Changed "Transfers" to "Deposits / Transfers" and added a "Deposit" category.</t>
  </si>
  <si>
    <t>Notes / Check #</t>
  </si>
  <si>
    <t>Account</t>
  </si>
  <si>
    <t>3.0.4</t>
  </si>
  <si>
    <t>Cleaned up Daily Tracking sheet; removed Code and "Change" column.</t>
  </si>
  <si>
    <t>Checking 1</t>
  </si>
  <si>
    <t>3.0.5</t>
  </si>
  <si>
    <t>Moved "Assets/Debts" to Step 3.  Changed header links to match. Reverted back on the Assets/Debts page to have user input account and balance rather than it being a drop down choice.</t>
  </si>
  <si>
    <t>Tracking Types</t>
  </si>
  <si>
    <t>Transfer Out</t>
  </si>
  <si>
    <t>Deposit In</t>
  </si>
  <si>
    <t>Expense paid with cash.</t>
  </si>
  <si>
    <t>Expense paid with check.</t>
  </si>
  <si>
    <t>Expense paid with debit card.</t>
  </si>
  <si>
    <t>Funds moved out of account into another account.</t>
  </si>
  <si>
    <t>Funds deposited into account (i.e. paycheck or transferred in)</t>
  </si>
  <si>
    <t>Expense Payments/Deposits for Daily Tracking</t>
  </si>
  <si>
    <t>INCOME</t>
  </si>
  <si>
    <t>BUDGETED EXPENSES</t>
  </si>
  <si>
    <t>3.0.6</t>
  </si>
  <si>
    <t>Personal information - made one cell for multiple lines of text.</t>
  </si>
  <si>
    <t>Stocks / Bonds</t>
  </si>
  <si>
    <t>LIQUID ASSETS</t>
  </si>
  <si>
    <t>BALANCE</t>
  </si>
  <si>
    <t>USE ASSETS</t>
  </si>
  <si>
    <t>TOTAL USE ASSETS</t>
  </si>
  <si>
    <t>REAL ESTATE ASSETS</t>
  </si>
  <si>
    <t>INVESTED ASSETS</t>
  </si>
  <si>
    <t>TOTAL REAL ESTATES</t>
  </si>
  <si>
    <t>TOTAL INVESTED</t>
  </si>
  <si>
    <t>Tracking Totals</t>
  </si>
  <si>
    <t>Apply for the Next "X" months</t>
  </si>
  <si>
    <t>Delay Start for "Y" months</t>
  </si>
  <si>
    <t>Savings Accumulated</t>
  </si>
  <si>
    <t>Desired Savings</t>
  </si>
  <si>
    <t>3.0.7</t>
  </si>
  <si>
    <t>Added the "+" to the Daily Tracking.  Improved the Savings Snowball by allowing user to enter the "X Number Months to Apply" and "Y Months Delay".  Also corrected the Income and Expenses to show the Debts in the Pie Charts showing % Of Total Income</t>
  </si>
  <si>
    <t>3.0.8</t>
  </si>
  <si>
    <t>Removed the "+" because outline format not functional with Protection.  Added EOMonth function to Daily Tracking - gives last day of month.</t>
  </si>
  <si>
    <t>3.0.9</t>
  </si>
  <si>
    <t>Completed making 12 months of daily tracking.  Modified the Analysis Report to compare 12 months of data.  Changed the Savings Snowball to add interest correctly.</t>
  </si>
  <si>
    <t>VISION &amp; GOALS</t>
  </si>
  <si>
    <t>HELP INFORMATION</t>
  </si>
  <si>
    <t>PROFILE SETUP</t>
  </si>
  <si>
    <t>DAILY EXPENSE TRACKING</t>
  </si>
  <si>
    <t>ASSETS &amp; DEBTS</t>
  </si>
  <si>
    <t>INCOME &amp; EXPENSES</t>
  </si>
  <si>
    <t>INCOME ALLOCATION</t>
  </si>
  <si>
    <t>SAVINGS &amp; INVESTING</t>
  </si>
  <si>
    <t>RESOURCES &amp; OPTIONS</t>
  </si>
  <si>
    <t>Enter your Vision for your life.  Make it clear and descriptive.</t>
  </si>
  <si>
    <t>working on your goals every day.</t>
  </si>
  <si>
    <t>Make your Vision the focus of your life, the fuel to keep you</t>
  </si>
  <si>
    <t>Enter your Short-Term and Long-Term Goals.</t>
  </si>
  <si>
    <t>Short Term = Five years or less.</t>
  </si>
  <si>
    <t>Long Term = More than five years.</t>
  </si>
  <si>
    <t>FINANCIAL BIBLICAL COACHING (FBC)</t>
  </si>
  <si>
    <t>Desc</t>
  </si>
  <si>
    <t>3.1.0</t>
  </si>
  <si>
    <t>Corrected Validation to be on each individual sheet.</t>
  </si>
  <si>
    <t>EXPENSE ANALYSIS REPORT - DATES:</t>
  </si>
  <si>
    <t>TO</t>
  </si>
  <si>
    <t>% Rate of Return 
(Before Taxes)</t>
  </si>
  <si>
    <t>3.1.2</t>
  </si>
  <si>
    <t>Corrected error in Daily Tracking - link to Analysis Report did not work properly and found empty cells and filled with formula in Q51, Q52 of Tracking.</t>
  </si>
  <si>
    <t>Resources &amp; Options</t>
  </si>
  <si>
    <t>Current:</t>
  </si>
  <si>
    <t>3.1.3</t>
  </si>
  <si>
    <t>Corrected Expense Analysis report.  The "Budgeted" amounts were incorrectly referrenced from Daily Tracking instead of Assets/Debts.  Changed Setup to show only 6 accounts and one 1 debt account.  Changed Assets/Debts to reflect new 6/1 from Profile Setup.  Corrected "Div/0" error on Expense Analysis Report.</t>
  </si>
  <si>
    <t>Home Loan</t>
  </si>
  <si>
    <t>Retirement I</t>
  </si>
  <si>
    <t>Retirement II</t>
  </si>
  <si>
    <t>Auto #1</t>
  </si>
  <si>
    <t>Auto #2</t>
  </si>
  <si>
    <t>Emergency Fund $1000</t>
  </si>
  <si>
    <t>Emergency Fund - 
1 Month's Expenses</t>
  </si>
  <si>
    <t>Emergency Fund - 
3 Month's Expenses</t>
  </si>
  <si>
    <t>Home Down Payment</t>
  </si>
  <si>
    <t>College Fund A</t>
  </si>
  <si>
    <t>College Fund B</t>
  </si>
  <si>
    <t>3.1.4</t>
  </si>
  <si>
    <t>Corrected Expense  Analysis Report to show Miscelaneous debts on all months.  Made credit account in Profile Setup not one that carries into Liabilities.</t>
  </si>
  <si>
    <t>Erased extraneous data.  This SIP will correct issues with Monthly Tracking (Cash, Check, Debit, Transfer Out are recognized).  Also, added the Before Month and End of Month Balances in Daily Tracking.  MONTH 1 is only complete - more work needed.</t>
  </si>
  <si>
    <t>Cash = -1</t>
  </si>
  <si>
    <t>Chck = -1</t>
  </si>
  <si>
    <t>Debit = -1</t>
  </si>
  <si>
    <t>Type Code</t>
  </si>
  <si>
    <t>Dep. In = 1</t>
  </si>
  <si>
    <t>Crd. Chg = 0</t>
  </si>
  <si>
    <t>Crd. Pay = 2</t>
  </si>
  <si>
    <t>Tran. Out = -1</t>
  </si>
  <si>
    <t>Transaction</t>
  </si>
  <si>
    <t>Accounts</t>
  </si>
  <si>
    <t>I worked on the Daily Tracking.  Created Conditional formatting that shades Payment or Deposit depending on what transaction type.  Also added monthly change from "End - Beg." of month.  I need to complete Months 4 - 12, then re-do Analysis Report.</t>
  </si>
  <si>
    <t>3.1.5 Beta 2</t>
  </si>
  <si>
    <t>3.1.5 Beta 1</t>
  </si>
  <si>
    <t>y</t>
  </si>
  <si>
    <t>Re'd Amt</t>
  </si>
  <si>
    <t>Total Exp.
Req'd</t>
  </si>
  <si>
    <t>Req?</t>
  </si>
  <si>
    <t>Home Property</t>
  </si>
  <si>
    <t>Other Real Estate</t>
  </si>
  <si>
    <t>401(k)/403(b)/457</t>
  </si>
  <si>
    <t>Home Improvement</t>
  </si>
  <si>
    <t>3.1.6 Beta 3</t>
  </si>
  <si>
    <t>We added a text box in the Vision Statement to allow easier entry of text.</t>
  </si>
  <si>
    <t>Gifts</t>
  </si>
  <si>
    <t>Retirement</t>
  </si>
  <si>
    <t>Storehouse</t>
  </si>
  <si>
    <t>Dining Out</t>
  </si>
  <si>
    <t>Child Support</t>
  </si>
  <si>
    <t>Dentist</t>
  </si>
  <si>
    <t>Escrow</t>
  </si>
  <si>
    <t>Natural Gas</t>
  </si>
  <si>
    <t>Home Phone</t>
  </si>
  <si>
    <t>Cell Phone</t>
  </si>
  <si>
    <t>HOA / Dues</t>
  </si>
  <si>
    <t>Movies / Books</t>
  </si>
  <si>
    <t>Music</t>
  </si>
  <si>
    <t>Health &amp; Fitness</t>
  </si>
  <si>
    <t>Maintenance</t>
  </si>
  <si>
    <t>Fuel</t>
  </si>
  <si>
    <t>Registration / Inspection</t>
  </si>
  <si>
    <t>Credit Card Payment</t>
  </si>
  <si>
    <t>Transfer Acct to Acct</t>
  </si>
  <si>
    <t>Other Giving</t>
  </si>
  <si>
    <t>Other Food</t>
  </si>
  <si>
    <t>Other Taxes</t>
  </si>
  <si>
    <t>Other Medical</t>
  </si>
  <si>
    <t>Other Housing</t>
  </si>
  <si>
    <t>Other Utilities</t>
  </si>
  <si>
    <t>Other Household</t>
  </si>
  <si>
    <t>Other Transportation</t>
  </si>
  <si>
    <t>Other Investments</t>
  </si>
  <si>
    <t>2. TAXES</t>
  </si>
  <si>
    <t>9. UTILITIES</t>
  </si>
  <si>
    <t>10. HOUSEHOLD</t>
  </si>
  <si>
    <t>11. ENTERTAINMENT</t>
  </si>
  <si>
    <t>12. TRANSPORTATION</t>
  </si>
  <si>
    <t>7. HEALTH</t>
  </si>
  <si>
    <t xml:space="preserve"> Enter Your SIP Start Date</t>
  </si>
  <si>
    <t>Beginning
Balance</t>
  </si>
  <si>
    <t>The Expense Labels below can be changed and will appear as drop-down choices throughout the SIP.</t>
  </si>
  <si>
    <t>From</t>
  </si>
  <si>
    <t>To</t>
  </si>
  <si>
    <t>Beginning 
Balance</t>
  </si>
  <si>
    <t>Click below to view the Expense Analysis Report</t>
  </si>
  <si>
    <t>1. Click on the MONTH to enter your DAILY TRACKING.</t>
  </si>
  <si>
    <t xml:space="preserve">2. Click on the ANALYSIS REPORT to analyze spending for the MONTH. </t>
  </si>
  <si>
    <t>Weekly</t>
  </si>
  <si>
    <t>Other</t>
  </si>
  <si>
    <t xml:space="preserve">1. Enter your initial Assets &amp; Debts in MONTH 1.  </t>
  </si>
  <si>
    <t>(Initial Balance)</t>
  </si>
  <si>
    <t>Net Change
 in Balance</t>
  </si>
  <si>
    <t>Ending 
Balance</t>
  </si>
  <si>
    <t>Enter Comments Below</t>
  </si>
  <si>
    <t>ENTER COMMENTS BELOW</t>
  </si>
  <si>
    <t>Outreaches</t>
  </si>
  <si>
    <t>Actual
Spending</t>
  </si>
  <si>
    <t>Budgeted
Spending</t>
  </si>
  <si>
    <t>Difference
Acct - Bud.</t>
  </si>
  <si>
    <t>Category</t>
  </si>
  <si>
    <t>16. ACCT. ACTIVITY</t>
  </si>
  <si>
    <t>Difference
Bud. - Actual</t>
  </si>
  <si>
    <t>13. INSURANCE</t>
  </si>
  <si>
    <t>CATEGORY</t>
  </si>
  <si>
    <t>TOTAL</t>
  </si>
  <si>
    <t>% OF TOTAL</t>
  </si>
  <si>
    <t>SPENDING</t>
  </si>
  <si>
    <t>MONTH TOTAL</t>
  </si>
  <si>
    <t>EXPENSE</t>
  </si>
  <si>
    <t>CATEGORIES</t>
  </si>
  <si>
    <t>15. DEBT PAY</t>
  </si>
  <si>
    <t>Taxes - Fed. S.S., Medicare</t>
  </si>
  <si>
    <t>Property Taxes</t>
  </si>
  <si>
    <t>State Taxes</t>
  </si>
  <si>
    <t>School Tuition</t>
  </si>
  <si>
    <t>SELECT EXPENSES BELOW</t>
  </si>
  <si>
    <t>Tithe and Income Tax</t>
  </si>
  <si>
    <t>Expense Analysis - Percent per Category</t>
  </si>
  <si>
    <t>SIP_ver4.0.0</t>
  </si>
  <si>
    <t>4.0.0 Beta 1</t>
  </si>
  <si>
    <t>Changes include: Assets &amp; Debts for all 12 months with index, updated Daily Tracking index and updated Daily Tracking Sheets to show top of page with current balances and bottom of page with end of month balances.  New Profile sheet now has 16 categories with 6 sub-categories (removed arrows and cleaned interface). Expense Analysis Report was changed to match the new Profile Setup page.  Pie Chart was replaced with Bar Chart - "Expense Analysis - Percentage Per Categories".  Income and Expense sheet changed to show new bar chart with "Budget Analysis - Percentage Per Categories".  A&amp;D will take balances from Daily Tracking to update monthly balances.  Also, I&amp;E now can select debt from the specific A&amp;D sheet.</t>
  </si>
  <si>
    <t>Expense Analysis - Notes</t>
  </si>
  <si>
    <t>Unplanned Service / Repair</t>
  </si>
  <si>
    <t>Medical / Dental / Vision</t>
  </si>
  <si>
    <t>Monthly 
Total</t>
  </si>
  <si>
    <t>Annual</t>
  </si>
  <si>
    <t>NSI = Total Income - (Tithe + Income Tax)         ------------&gt;&gt;</t>
  </si>
  <si>
    <t>% of
 NSI</t>
  </si>
  <si>
    <t>Month</t>
  </si>
  <si>
    <t>Total Sum of Debts</t>
  </si>
  <si>
    <t>MONTHLY</t>
  </si>
  <si>
    <t>ANNUAL</t>
  </si>
  <si>
    <t>TOTALS</t>
  </si>
  <si>
    <t>Expenses Totals</t>
  </si>
  <si>
    <t>Income Totals</t>
  </si>
  <si>
    <t>Total</t>
  </si>
  <si>
    <t>Over / (Under)</t>
  </si>
  <si>
    <t>% OF BUDGETED</t>
  </si>
  <si>
    <t>Budget Balance (Amount yet to be allocated)</t>
  </si>
  <si>
    <t>Pay Expense
Through Selected
Account (below)</t>
  </si>
  <si>
    <t>Frequently Asked Questions and Answers</t>
  </si>
  <si>
    <t>ID</t>
  </si>
  <si>
    <t>Question</t>
  </si>
  <si>
    <t>Answer</t>
  </si>
  <si>
    <t>Should I base my vision on my entire life or just on my finances?</t>
  </si>
  <si>
    <t>Your vision can be as large as you like and can encompass all the dreams God has put in your heart.  You don't
have to limit your vision to the area given in the SIP.  You can expand on it, add more detail, and use it as the fuel
to the fire that inspires you to achieve.</t>
  </si>
  <si>
    <t>Date 
Updated</t>
  </si>
  <si>
    <t>What are S.M.A.R.T. goals?</t>
  </si>
  <si>
    <t xml:space="preserve">SMART is an acronym that stands for Specific, Measurable, Attainable, Realistic, and Timely goals.  When you
add these elements to your goals they allow you to focus on them and create a greater chance of you visualizing
yourself achieving them. </t>
  </si>
  <si>
    <t>How does my balance carry over from month to month?</t>
  </si>
  <si>
    <t>The balance for each account is carried over from the Daily Tracking entries.  For example, if Month 2 has Checking 1 start balance of $1,000 and has the end of the month of $500 then the Assets &amp; Debts for Month 3 Checking 1 will have start balance of $500.</t>
  </si>
  <si>
    <t>I didn't track for Month 3 Daily Tracking and my Month 4 Assets and Debts is off.  How do I reconcile all my account balances?</t>
  </si>
  <si>
    <t>In order to reconcile account balances the Daily Tracking for the previous month will have to be adjusted to reflect the correct balance for the current month.  For example, if no daily tracking occurred in Month 2 then Assets &amp; Debts for Month 3 will reflect the end of the month balance of Month 1.  It is necessary to make adjustments in Month 2 of Daily Tracking to obtain the correct account balances in the Month 3 Assets and Debts.</t>
  </si>
  <si>
    <t>How do I change the start date for my Daily Tracking?</t>
  </si>
  <si>
    <t>Enter the Tracking Start Date in STEP 2 Profile Setup.</t>
  </si>
  <si>
    <t>How do I transfer funds from one account to another?</t>
  </si>
  <si>
    <t>This will require a two part transaction.  Show withdrawal from first account then deposit into second account.</t>
  </si>
  <si>
    <t>What is the recommended percentage to budget for each category?</t>
  </si>
  <si>
    <t>Please visit www.financialministry.org Resources tab to view informational links for additional guidelines.</t>
  </si>
  <si>
    <t>What are supposed to do with the Profile Setup?</t>
  </si>
  <si>
    <t>The three main items to address in the Profile Setup:
1. Enter the date you will begin using the SIP.  This date will be the basis for all twelve months.
2. Review the categories and customize them to match your expected spending categories.
3. Follow the link to the Personal Information Sheet, which you may complete to turn it into a Financial Biblical Coach (FBC).</t>
  </si>
  <si>
    <t>If I setup my Profile Setup and use SIP and then want to go back and change Profile Setup Expense Categories, will that affect my data?</t>
  </si>
  <si>
    <t>How do you use the Debt Forecaster?</t>
  </si>
  <si>
    <t>The Debt Forecaster can provide a prediction of the pay-off date of your existing debt.  It also allows you add a small amount to each debt to snowball your debt.</t>
  </si>
  <si>
    <t>How is the Income Allocation different from the Income and Expenses?</t>
  </si>
  <si>
    <t>The Income Allocation differs from the Income &amp; Expenses in that it takes the budgeted amounts from the Income &amp; Expenses and allows you to divide your income to plan out every dollar.</t>
  </si>
  <si>
    <t>Click here to change month</t>
  </si>
  <si>
    <t>The Savings &amp; Investment section has three components: 1) Retirement Planner 2) Savings Snowball 3) Savings 40 Year Forecast</t>
  </si>
  <si>
    <r>
      <t>FORMULA FOR ACHIEVEMENT:</t>
    </r>
    <r>
      <rPr>
        <b/>
        <i/>
        <sz val="10"/>
        <color indexed="60"/>
        <rFont val="Calibri"/>
        <family val="2"/>
        <scheme val="minor"/>
      </rPr>
      <t xml:space="preserve"> FAITH - PRAYER - VISION - ACTION</t>
    </r>
  </si>
  <si>
    <t>Step 1</t>
  </si>
  <si>
    <t>Step 2</t>
  </si>
  <si>
    <t>Step 3</t>
  </si>
  <si>
    <t>Step 4</t>
  </si>
  <si>
    <t>Step 5</t>
  </si>
  <si>
    <t>Step 6</t>
  </si>
  <si>
    <t>Step 7</t>
  </si>
  <si>
    <t>Related Step</t>
  </si>
  <si>
    <t>Step 1 - Vision &amp; Goals</t>
  </si>
  <si>
    <t>Step 2 - Profile Setup</t>
  </si>
  <si>
    <t>Step 3 - Assets &amp; Debts</t>
  </si>
  <si>
    <t>Step 4 - Daily Tracking</t>
  </si>
  <si>
    <t>Step 5 - Income and Expenses</t>
  </si>
  <si>
    <t>Step 6 - Income Allocation</t>
  </si>
  <si>
    <t>Step 7 - Savings and Investing</t>
  </si>
  <si>
    <t>Which paycheck do I use to pay my bills?</t>
  </si>
  <si>
    <t>Use the paychecks as they will be paying the expense each month.  For example, if you are paid on 1/15 and 1/31, you may need to use paychecks 12/31 and 1/15 to pay for January expenses.  It will depend on the due date on your expenses and the amount of money available in your checking account.</t>
  </si>
  <si>
    <t>Step 1
Vision &amp; Goals</t>
  </si>
  <si>
    <t>Step 2
Profile Setup</t>
  </si>
  <si>
    <t>Step 3
Assets &amp; Debts</t>
  </si>
  <si>
    <t>Step 4
Daily Tracking</t>
  </si>
  <si>
    <t>Step 5
Income &amp; Expenses</t>
  </si>
  <si>
    <t>Step 6
Income Allocation</t>
  </si>
  <si>
    <t>Step 7
Savings and Investing</t>
  </si>
  <si>
    <t>Estimated Months to Save</t>
  </si>
  <si>
    <t>Estimated monthly 
savings payment:</t>
  </si>
  <si>
    <t>Estimated Future Savings or (Balance):</t>
  </si>
  <si>
    <t>Months to Save</t>
  </si>
  <si>
    <t>DEBT FORECASTER
Click here for graph</t>
  </si>
  <si>
    <t>Mortgage 1 (only principle/interest)</t>
  </si>
  <si>
    <t>Mortgage 2 (only principle/interest)</t>
  </si>
  <si>
    <t>General</t>
  </si>
  <si>
    <t>The Stewardship Information Pages (SIP) is a copyrighted document.  You are permitted to copy the document for personal use only.  You are not permitted to sell or licence the SIP.  All requests for rights other than personal use should be sumbitted to info@ financialministry.org.</t>
  </si>
  <si>
    <t>Can I copy the SIP or give a copy to other people?</t>
  </si>
  <si>
    <r>
      <t>Estimated</t>
    </r>
    <r>
      <rPr>
        <b/>
        <sz val="10"/>
        <color indexed="8"/>
        <rFont val="Calibri"/>
        <family val="2"/>
        <scheme val="minor"/>
      </rPr>
      <t xml:space="preserve"> Pay-off Date</t>
    </r>
  </si>
  <si>
    <t xml:space="preserve">
Additional changes was the addition of the selection of 1 of 12 months for the Income and Expenses and for the Income Allocation.  The user can select the month from the drop down and the debt expenses are automatically updated from the data inputed into the Assets and Debts.</t>
  </si>
  <si>
    <t>The "Additional Payment" is a feature that allows you to enter an additional payment and determine a new pay-off date.</t>
  </si>
  <si>
    <t xml:space="preserve">  This plan will be compared to your Daily Tracking to analyze your progress.</t>
  </si>
  <si>
    <t>The Expenses section will become your "budget" or spending plan after you have balanced it to be "zero".</t>
  </si>
  <si>
    <t xml:space="preserve"> Five Year Debt Forecast</t>
  </si>
  <si>
    <r>
      <t xml:space="preserve">Bi-Weekly
</t>
    </r>
    <r>
      <rPr>
        <b/>
        <sz val="8"/>
        <rFont val="Calibri"/>
        <family val="2"/>
        <scheme val="minor"/>
      </rPr>
      <t>(every 2 weeks)</t>
    </r>
  </si>
  <si>
    <r>
      <t xml:space="preserve">2/Month
</t>
    </r>
    <r>
      <rPr>
        <b/>
        <sz val="8"/>
        <rFont val="Calibri"/>
        <family val="2"/>
        <scheme val="minor"/>
      </rPr>
      <t>(1st &amp; 15th)</t>
    </r>
  </si>
  <si>
    <r>
      <t xml:space="preserve">Total Sum of Debts &amp; Expenses for </t>
    </r>
    <r>
      <rPr>
        <b/>
        <sz val="10"/>
        <color indexed="12"/>
        <rFont val="Calibri"/>
        <family val="2"/>
        <scheme val="minor"/>
      </rPr>
      <t>Entire Year</t>
    </r>
  </si>
  <si>
    <r>
      <t xml:space="preserve">Total Sum of Debts &amp; Expenses for </t>
    </r>
    <r>
      <rPr>
        <b/>
        <sz val="10"/>
        <color indexed="12"/>
        <rFont val="Calibri"/>
        <family val="2"/>
        <scheme val="minor"/>
      </rPr>
      <t>One Month</t>
    </r>
  </si>
  <si>
    <r>
      <t>Difference of Income and Expenses &amp; Debt - Over / (</t>
    </r>
    <r>
      <rPr>
        <b/>
        <sz val="10"/>
        <color indexed="10"/>
        <rFont val="Calibri"/>
        <family val="2"/>
        <scheme val="minor"/>
      </rPr>
      <t>Under</t>
    </r>
    <r>
      <rPr>
        <b/>
        <sz val="10"/>
        <rFont val="Calibri"/>
        <family val="2"/>
        <scheme val="minor"/>
      </rPr>
      <t xml:space="preserve">) for </t>
    </r>
    <r>
      <rPr>
        <b/>
        <sz val="10"/>
        <color indexed="12"/>
        <rFont val="Calibri"/>
        <family val="2"/>
        <scheme val="minor"/>
      </rPr>
      <t>Year</t>
    </r>
  </si>
  <si>
    <r>
      <t>Over / (</t>
    </r>
    <r>
      <rPr>
        <sz val="10"/>
        <color indexed="10"/>
        <rFont val="Calibri"/>
        <family val="2"/>
        <scheme val="minor"/>
      </rPr>
      <t>Under</t>
    </r>
    <r>
      <rPr>
        <sz val="10"/>
        <rFont val="Calibri"/>
        <family val="2"/>
        <scheme val="minor"/>
      </rPr>
      <t xml:space="preserve">) Per Check ----------------&gt;
</t>
    </r>
    <r>
      <rPr>
        <sz val="7"/>
        <rFont val="Calibri"/>
        <family val="2"/>
        <scheme val="minor"/>
      </rPr>
      <t>(Income Total - Expense Total)</t>
    </r>
  </si>
  <si>
    <t>Income Allocation</t>
  </si>
  <si>
    <r>
      <t>Estimated</t>
    </r>
    <r>
      <rPr>
        <b/>
        <sz val="9"/>
        <color indexed="8"/>
        <rFont val="Calibri"/>
        <family val="2"/>
        <scheme val="minor"/>
      </rPr>
      <t xml:space="preserve"> Goal Date</t>
    </r>
  </si>
  <si>
    <t>Savings Forecast</t>
  </si>
  <si>
    <t>TOTAL NEW INTEREST PAID</t>
  </si>
  <si>
    <t>TOTAL MONTHLY DEBT PAYMENTS</t>
  </si>
  <si>
    <t>TOTAL DEBT INTEREST</t>
  </si>
  <si>
    <t>INSTRUCTIONS</t>
  </si>
  <si>
    <t>2. MONTHS 2 - 12 will have account balances carried over from DAILY TRACKING.</t>
  </si>
  <si>
    <t>LONG -TERM GOALS (5 years &amp; beyond)</t>
  </si>
  <si>
    <r>
      <t xml:space="preserve">Months to Repayment
</t>
    </r>
    <r>
      <rPr>
        <b/>
        <sz val="10"/>
        <color indexed="10"/>
        <rFont val="Calibri"/>
        <family val="2"/>
        <scheme val="minor"/>
      </rPr>
      <t>#NUM! = increase payment</t>
    </r>
  </si>
  <si>
    <t>Customize account names below</t>
  </si>
  <si>
    <t>Value</t>
  </si>
  <si>
    <t>Month 1</t>
  </si>
  <si>
    <t>Month 2</t>
  </si>
  <si>
    <t>Month 3</t>
  </si>
  <si>
    <t>Month 4</t>
  </si>
  <si>
    <t>Month 5</t>
  </si>
  <si>
    <t>Month 6</t>
  </si>
  <si>
    <t>Month 7</t>
  </si>
  <si>
    <t>Month 8</t>
  </si>
  <si>
    <t>Month 9</t>
  </si>
  <si>
    <t>Month 10</t>
  </si>
  <si>
    <t>Month 11</t>
  </si>
  <si>
    <t>Month 12</t>
  </si>
  <si>
    <r>
      <t>Months to Repayment</t>
    </r>
    <r>
      <rPr>
        <b/>
        <sz val="10"/>
        <rFont val="Calibri"/>
        <family val="2"/>
        <scheme val="minor"/>
      </rPr>
      <t xml:space="preserve">
</t>
    </r>
    <r>
      <rPr>
        <b/>
        <sz val="10"/>
        <color indexed="10"/>
        <rFont val="Calibri"/>
        <family val="2"/>
        <scheme val="minor"/>
      </rPr>
      <t>#NUM! = increase payment</t>
    </r>
  </si>
  <si>
    <r>
      <rPr>
        <b/>
        <sz val="12"/>
        <color rgb="FFFF0000"/>
        <rFont val="Calibri"/>
        <family val="2"/>
        <scheme val="minor"/>
      </rPr>
      <t>DEBTS</t>
    </r>
    <r>
      <rPr>
        <b/>
        <sz val="12"/>
        <rFont val="Calibri"/>
        <family val="2"/>
        <scheme val="minor"/>
      </rPr>
      <t xml:space="preserve">
Real Estate 
</t>
    </r>
    <r>
      <rPr>
        <b/>
        <sz val="10"/>
        <rFont val="Calibri"/>
        <family val="2"/>
        <scheme val="minor"/>
      </rPr>
      <t>(</t>
    </r>
    <r>
      <rPr>
        <b/>
        <sz val="10"/>
        <color indexed="10"/>
        <rFont val="Calibri"/>
        <family val="2"/>
        <scheme val="minor"/>
      </rPr>
      <t>principle and interest only</t>
    </r>
    <r>
      <rPr>
        <b/>
        <sz val="10"/>
        <rFont val="Calibri"/>
        <family val="2"/>
        <scheme val="minor"/>
      </rPr>
      <t>)</t>
    </r>
  </si>
  <si>
    <t>LOANS</t>
  </si>
  <si>
    <t>OTHER DEBTS</t>
  </si>
  <si>
    <t>CREDIT CARDS</t>
  </si>
  <si>
    <r>
      <t>Balance Owed</t>
    </r>
    <r>
      <rPr>
        <b/>
        <sz val="10"/>
        <rFont val="Calibri"/>
        <family val="2"/>
        <scheme val="minor"/>
      </rPr>
      <t xml:space="preserve">
</t>
    </r>
    <r>
      <rPr>
        <b/>
        <sz val="10"/>
        <color theme="1"/>
        <rFont val="Calibri"/>
        <family val="2"/>
        <scheme val="minor"/>
      </rPr>
      <t>(smallest to largest)</t>
    </r>
  </si>
  <si>
    <r>
      <t>S</t>
    </r>
    <r>
      <rPr>
        <b/>
        <i/>
        <sz val="14"/>
        <rFont val="Californian FB"/>
        <family val="1"/>
      </rPr>
      <t xml:space="preserve">tewardship </t>
    </r>
    <r>
      <rPr>
        <b/>
        <i/>
        <sz val="20"/>
        <rFont val="Californian FB"/>
        <family val="1"/>
      </rPr>
      <t>I</t>
    </r>
    <r>
      <rPr>
        <b/>
        <i/>
        <sz val="14"/>
        <rFont val="Californian FB"/>
        <family val="1"/>
      </rPr>
      <t xml:space="preserve">nformation </t>
    </r>
    <r>
      <rPr>
        <b/>
        <i/>
        <sz val="20"/>
        <rFont val="Californian FB"/>
        <family val="1"/>
      </rPr>
      <t>P</t>
    </r>
    <r>
      <rPr>
        <b/>
        <i/>
        <sz val="14"/>
        <rFont val="Californian FB"/>
        <family val="1"/>
      </rPr>
      <t>ages  [</t>
    </r>
    <r>
      <rPr>
        <b/>
        <i/>
        <sz val="20"/>
        <rFont val="Californian FB"/>
        <family val="1"/>
      </rPr>
      <t>S.I.P.</t>
    </r>
    <r>
      <rPr>
        <b/>
        <i/>
        <sz val="14"/>
        <rFont val="Californian FB"/>
        <family val="1"/>
      </rPr>
      <t xml:space="preserve">]  </t>
    </r>
    <r>
      <rPr>
        <b/>
        <i/>
        <sz val="8"/>
        <rFont val="Californian FB"/>
        <family val="1"/>
      </rPr>
      <t>© 2012</t>
    </r>
  </si>
  <si>
    <r>
      <t>S</t>
    </r>
    <r>
      <rPr>
        <b/>
        <i/>
        <sz val="14"/>
        <rFont val="Californian FB"/>
        <family val="1"/>
      </rPr>
      <t xml:space="preserve">tewardship </t>
    </r>
    <r>
      <rPr>
        <b/>
        <i/>
        <sz val="20"/>
        <rFont val="Californian FB"/>
        <family val="1"/>
      </rPr>
      <t>I</t>
    </r>
    <r>
      <rPr>
        <b/>
        <i/>
        <sz val="14"/>
        <rFont val="Californian FB"/>
        <family val="1"/>
      </rPr>
      <t xml:space="preserve">nformation </t>
    </r>
    <r>
      <rPr>
        <b/>
        <i/>
        <sz val="20"/>
        <rFont val="Californian FB"/>
        <family val="1"/>
      </rPr>
      <t>P</t>
    </r>
    <r>
      <rPr>
        <b/>
        <i/>
        <sz val="14"/>
        <rFont val="Californian FB"/>
        <family val="1"/>
      </rPr>
      <t>ages  [</t>
    </r>
    <r>
      <rPr>
        <b/>
        <i/>
        <sz val="20"/>
        <rFont val="Californian FB"/>
        <family val="1"/>
      </rPr>
      <t>S.I.P.</t>
    </r>
    <r>
      <rPr>
        <b/>
        <i/>
        <sz val="14"/>
        <rFont val="Californian FB"/>
        <family val="1"/>
      </rPr>
      <t xml:space="preserve">]  </t>
    </r>
    <r>
      <rPr>
        <b/>
        <i/>
        <sz val="8"/>
        <rFont val="Californian FB"/>
        <family val="1"/>
      </rPr>
      <t xml:space="preserve"> © 2012</t>
    </r>
  </si>
  <si>
    <r>
      <t>S</t>
    </r>
    <r>
      <rPr>
        <b/>
        <i/>
        <sz val="14"/>
        <rFont val="Californian FB"/>
        <family val="1"/>
      </rPr>
      <t xml:space="preserve">tewardship </t>
    </r>
    <r>
      <rPr>
        <b/>
        <i/>
        <sz val="20"/>
        <rFont val="Californian FB"/>
        <family val="1"/>
      </rPr>
      <t>I</t>
    </r>
    <r>
      <rPr>
        <b/>
        <i/>
        <sz val="14"/>
        <rFont val="Californian FB"/>
        <family val="1"/>
      </rPr>
      <t xml:space="preserve">nformation </t>
    </r>
    <r>
      <rPr>
        <b/>
        <i/>
        <sz val="20"/>
        <rFont val="Californian FB"/>
        <family val="1"/>
      </rPr>
      <t>P</t>
    </r>
    <r>
      <rPr>
        <b/>
        <i/>
        <sz val="14"/>
        <rFont val="Californian FB"/>
        <family val="1"/>
      </rPr>
      <t>ages  [</t>
    </r>
    <r>
      <rPr>
        <b/>
        <i/>
        <sz val="20"/>
        <rFont val="Californian FB"/>
        <family val="1"/>
      </rPr>
      <t>S.I.P.</t>
    </r>
    <r>
      <rPr>
        <b/>
        <i/>
        <sz val="14"/>
        <rFont val="Californian FB"/>
        <family val="1"/>
      </rPr>
      <t xml:space="preserve">] </t>
    </r>
    <r>
      <rPr>
        <b/>
        <i/>
        <sz val="8"/>
        <rFont val="Californian FB"/>
        <family val="1"/>
      </rPr>
      <t xml:space="preserve"> © 2012</t>
    </r>
  </si>
  <si>
    <r>
      <rPr>
        <b/>
        <i/>
        <sz val="20"/>
        <rFont val="Californian FB"/>
        <family val="1"/>
      </rPr>
      <t>Stewardship Information Pages  [S.I.P.]</t>
    </r>
    <r>
      <rPr>
        <b/>
        <i/>
        <sz val="28"/>
        <rFont val="Californian FB"/>
        <family val="1"/>
      </rPr>
      <t xml:space="preserve"> </t>
    </r>
    <r>
      <rPr>
        <b/>
        <sz val="8"/>
        <rFont val="Californian FB"/>
        <family val="1"/>
      </rPr>
      <t>© 2012</t>
    </r>
  </si>
  <si>
    <t>Completed final formatting and changes to the SIP 4.0.  Additional changes include: Added 12 months of selection to the Income Allocation. Changed the color scheme to be more consistent.  Changed font text to be standard Calibri in most cases except Navigation buttons.  Made all navigation buttons green. Adjusted the Assets and Debts to only have one nav button to Debt Forecaster.  Created 12 Debt Forecasts for each Assets and Debts sheet.</t>
  </si>
  <si>
    <t>published</t>
  </si>
  <si>
    <t>How do I learn more about the Savings and Investing?</t>
  </si>
  <si>
    <t>Review the SIP Tutorials at www.financialministry.org</t>
  </si>
  <si>
    <t>Credit Card #1</t>
  </si>
  <si>
    <t>Credit Card #2</t>
  </si>
  <si>
    <t>Credit Card #3</t>
  </si>
  <si>
    <t>Credit Card #4</t>
  </si>
  <si>
    <t>Spending Plan Analysis - Percent per Category</t>
  </si>
  <si>
    <t>INCOME AND EXPENSES - SPENDING PLAN ANALYSIS CHART</t>
  </si>
  <si>
    <t>This chart illustrates how you are planning your expenses per category.</t>
  </si>
  <si>
    <t>The Income and Expenses had a link to another file instead of to its own expenses.</t>
  </si>
  <si>
    <t>SIP_ver4.0.1</t>
  </si>
  <si>
    <t>Car Fund</t>
  </si>
  <si>
    <t>Home Down Pay Fund</t>
  </si>
  <si>
    <t>SIP_ver4.0.2</t>
  </si>
  <si>
    <t>The Daily Tracking had a link to another file.  The data was correctly linked.</t>
  </si>
  <si>
    <t xml:space="preserve">Yes, the data you enter in Daily Tracking is specific to what you have entered in the Profile Setup.  Therefore, if you decide to start a task under a specific label and then change it, the Expense Analysis will not reflect the values to the new label.  You will have to go back to the Daily Tracking and re-associate the expenses with the new label. </t>
  </si>
  <si>
    <t>I changed my labels in Profile Setup and now my expense analysis is not showing my expenses from Daily Tracking.</t>
  </si>
  <si>
    <t>Answer provided in FAQ for STEP 2 Profile Setup.</t>
  </si>
  <si>
    <t>Disability</t>
  </si>
  <si>
    <t>SIP_ver4.0.3</t>
  </si>
  <si>
    <t>The Daily Tracking for Months 2 - 12 have been changed to take data from their respective months.</t>
  </si>
  <si>
    <t>Other Loan Payment</t>
  </si>
  <si>
    <t>Mortgage Loan Payment</t>
  </si>
  <si>
    <t>Checking 2</t>
  </si>
  <si>
    <t>Several areas of the SIP have been corrected.  The errors were found in the Daily Tracking and Expense Analysis.  The Expense Analysis was only showing data from Month 1.  This has been corrected and some minor improvements, such as the Analysis button on top of the EAR.  Left justified the date on the Daily Tracking.  Found the error on Line 80 Row P missing calculation.  Also the sum on the last two rows of the categories were corrected since not taking data from DT.</t>
  </si>
  <si>
    <t>SIP_ver4.0.4</t>
  </si>
  <si>
    <t>SIP_ver4.0.5</t>
  </si>
  <si>
    <t>Installed a "Tracking" button on Expense Analysis Report to allow quick link to Daily Tracking.</t>
  </si>
  <si>
    <t>Personal Grooming</t>
  </si>
  <si>
    <t>Pet Food</t>
  </si>
  <si>
    <t>School Lunches</t>
  </si>
  <si>
    <r>
      <t>Difference of Income and Expenses &amp; Debt - Over / (</t>
    </r>
    <r>
      <rPr>
        <b/>
        <sz val="10"/>
        <color indexed="10"/>
        <rFont val="Calibri"/>
        <family val="2"/>
        <scheme val="minor"/>
      </rPr>
      <t>Under</t>
    </r>
    <r>
      <rPr>
        <b/>
        <sz val="10"/>
        <rFont val="Calibri"/>
        <family val="2"/>
        <scheme val="minor"/>
      </rPr>
      <t>) for</t>
    </r>
    <r>
      <rPr>
        <b/>
        <sz val="10"/>
        <color indexed="12"/>
        <rFont val="Calibri"/>
        <family val="2"/>
        <scheme val="minor"/>
      </rPr>
      <t xml:space="preserve"> Month</t>
    </r>
  </si>
  <si>
    <t>Rental Income</t>
  </si>
  <si>
    <t>Grocery Envelope</t>
  </si>
  <si>
    <t>Dining-Out Envelope</t>
  </si>
  <si>
    <t>Entertainment Envelope</t>
  </si>
  <si>
    <t>Other account</t>
  </si>
  <si>
    <t>Amounts taken from Step 3 - Assets and Debts ---&gt;&gt;&gt;</t>
  </si>
  <si>
    <t>Expense Due Date</t>
  </si>
  <si>
    <t>------&gt;</t>
  </si>
  <si>
    <t>SIP_ver4.0.6</t>
  </si>
  <si>
    <t>Added the Expense Due Date to the Income Allocation.  Corrected error in Month 1 Daily Tracking where Row 1 had expense cell not working. Adjusted Expense Analysis Reports for each month to fit on 3 pages when printed.</t>
  </si>
  <si>
    <t xml:space="preserve">
Click "Alt" + "Enter" to start a new paragraph.</t>
  </si>
  <si>
    <t>Single Person's Salary</t>
  </si>
  <si>
    <t>Other Income</t>
  </si>
  <si>
    <t>SIP_ver4.0.7</t>
  </si>
  <si>
    <t>SIP_ver4.0.8</t>
  </si>
  <si>
    <t>Added "What specific achievents would you like to reach …" to the Profile Setup page.</t>
  </si>
  <si>
    <t>1. Please provide brief description of your current financial situation:</t>
  </si>
  <si>
    <t>2. List your current income and frequency of pay:</t>
  </si>
  <si>
    <t>Version 4.0.9 Revised 2015-0128</t>
  </si>
  <si>
    <t>SIP_ver4.0.9</t>
  </si>
  <si>
    <t>Added two questions to the Profile Setup.</t>
  </si>
  <si>
    <r>
      <rPr>
        <b/>
        <i/>
        <sz val="28"/>
        <rFont val="Californian FB"/>
        <family val="1"/>
      </rPr>
      <t>Stewardship Information Pages  [S.I.P.]</t>
    </r>
    <r>
      <rPr>
        <b/>
        <i/>
        <sz val="28"/>
        <rFont val="Calibri"/>
        <family val="2"/>
        <scheme val="minor"/>
      </rPr>
      <t xml:space="preserve"> </t>
    </r>
    <r>
      <rPr>
        <b/>
        <sz val="12"/>
        <rFont val="Calibri"/>
        <family val="2"/>
        <scheme val="minor"/>
      </rPr>
      <t>©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</si>
</sst>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8" formatCode="&quot;$&quot;#,##0.00_);[Red]\(&quot;$&quot;#,##0.00\)"/>
    <numFmt numFmtId="44" formatCode="_(&quot;$&quot;* #,##0.00_);_(&quot;$&quot;* \(#,##0.00\);_(&quot;$&quot;* &quot;-&quot;??_);_(@_)"/>
    <numFmt numFmtId="43" formatCode="_(* #,##0.00_);_(* \(#,##0.00\);_(* &quot;-&quot;??_);_(@_)"/>
    <numFmt numFmtId="164" formatCode="&quot;$&quot;#,##0.00;[Red]&quot;$&quot;#,##0.00"/>
    <numFmt numFmtId="165" formatCode="_(* #,##0_);_(* \(#,##0\);_(* &quot;-&quot;??_);_(@_)"/>
    <numFmt numFmtId="166" formatCode="_(&quot;$&quot;* #,##0_);_(&quot;$&quot;* \(#,##0\);_(&quot;$&quot;* &quot;-&quot;??_);_(@_)"/>
    <numFmt numFmtId="167" formatCode="0.0"/>
    <numFmt numFmtId="168" formatCode="0.0%"/>
    <numFmt numFmtId="169" formatCode="m/d/yy;@"/>
    <numFmt numFmtId="170" formatCode="&quot;$&quot;#,##0.00"/>
    <numFmt numFmtId="171" formatCode="&quot;$&quot;#,##0;[Red]&quot;$&quot;#,##0"/>
    <numFmt numFmtId="172" formatCode="mmmm\ \ yyyy"/>
    <numFmt numFmtId="173" formatCode="mmmm\ yyyy"/>
    <numFmt numFmtId="174" formatCode="##0"/>
    <numFmt numFmtId="175" formatCode="_(&quot;$&quot;* #,##0.0_);_(&quot;$&quot;* \(#,##0.0\);_(&quot;$&quot;* &quot;-&quot;??_);_(@_)"/>
  </numFmts>
  <fonts count="123">
    <font>
      <sz val="10"/>
      <name val="Arial"/>
    </font>
    <font>
      <sz val="10"/>
      <name val="Arial"/>
      <family val="2"/>
    </font>
    <font>
      <sz val="8"/>
      <name val="Arial"/>
      <family val="2"/>
    </font>
    <font>
      <b/>
      <sz val="8"/>
      <name val="Arial"/>
      <family val="2"/>
    </font>
    <font>
      <b/>
      <sz val="14"/>
      <name val="Arial"/>
      <family val="2"/>
    </font>
    <font>
      <sz val="11"/>
      <name val="Times New Roman"/>
      <family val="1"/>
    </font>
    <font>
      <b/>
      <sz val="11"/>
      <name val="Times New Roman"/>
      <family val="1"/>
    </font>
    <font>
      <sz val="6"/>
      <name val="Arial"/>
      <family val="2"/>
    </font>
    <font>
      <sz val="10"/>
      <name val="Courier"/>
      <family val="3"/>
    </font>
    <font>
      <b/>
      <sz val="10"/>
      <name val="Times New Roman"/>
      <family val="1"/>
    </font>
    <font>
      <sz val="10"/>
      <name val="Times New Roman"/>
      <family val="1"/>
    </font>
    <font>
      <sz val="10"/>
      <name val="Arial"/>
      <family val="2"/>
    </font>
    <font>
      <sz val="10"/>
      <color indexed="8"/>
      <name val="Arial"/>
      <family val="2"/>
    </font>
    <font>
      <u/>
      <sz val="10"/>
      <color indexed="12"/>
      <name val="Arial"/>
      <family val="2"/>
    </font>
    <font>
      <sz val="14"/>
      <name val="Times New Roman"/>
      <family val="1"/>
    </font>
    <font>
      <b/>
      <sz val="14"/>
      <name val="Times New Roman"/>
      <family val="1"/>
    </font>
    <font>
      <b/>
      <sz val="12"/>
      <color indexed="10"/>
      <name val="Times New Roman"/>
      <family val="1"/>
    </font>
    <font>
      <sz val="12"/>
      <name val="Times New Roman"/>
      <family val="1"/>
    </font>
    <font>
      <b/>
      <sz val="12"/>
      <name val="Times New Roman"/>
      <family val="1"/>
    </font>
    <font>
      <b/>
      <sz val="12"/>
      <color indexed="17"/>
      <name val="Times New Roman"/>
      <family val="1"/>
    </font>
    <font>
      <b/>
      <sz val="10"/>
      <name val="Arial"/>
      <family val="2"/>
    </font>
    <font>
      <b/>
      <i/>
      <sz val="20"/>
      <name val="Californian FB"/>
      <family val="1"/>
    </font>
    <font>
      <b/>
      <i/>
      <sz val="14"/>
      <name val="Californian FB"/>
      <family val="1"/>
    </font>
    <font>
      <b/>
      <i/>
      <sz val="20"/>
      <name val="Colonna MT"/>
      <family val="5"/>
    </font>
    <font>
      <b/>
      <sz val="16"/>
      <color indexed="8"/>
      <name val="Arial"/>
      <family val="2"/>
    </font>
    <font>
      <b/>
      <sz val="17"/>
      <color indexed="9"/>
      <name val="Arial"/>
      <family val="2"/>
    </font>
    <font>
      <b/>
      <sz val="12"/>
      <color indexed="10"/>
      <name val="Arial"/>
      <family val="2"/>
    </font>
    <font>
      <b/>
      <sz val="17"/>
      <color indexed="8"/>
      <name val="Arial"/>
      <family val="2"/>
    </font>
    <font>
      <b/>
      <sz val="12"/>
      <color indexed="10"/>
      <name val="Arial"/>
      <family val="2"/>
    </font>
    <font>
      <b/>
      <sz val="12"/>
      <color indexed="8"/>
      <name val="Arial"/>
      <family val="2"/>
    </font>
    <font>
      <b/>
      <i/>
      <u/>
      <sz val="10"/>
      <color indexed="8"/>
      <name val="Arial"/>
      <family val="2"/>
    </font>
    <font>
      <i/>
      <u/>
      <sz val="10"/>
      <color indexed="8"/>
      <name val="Arial"/>
      <family val="2"/>
    </font>
    <font>
      <b/>
      <sz val="12"/>
      <name val="Arial"/>
      <family val="2"/>
    </font>
    <font>
      <b/>
      <u/>
      <sz val="12"/>
      <color indexed="8"/>
      <name val="Arial"/>
      <family val="2"/>
    </font>
    <font>
      <sz val="10"/>
      <color indexed="81"/>
      <name val="Tahoma"/>
      <family val="2"/>
    </font>
    <font>
      <sz val="10"/>
      <name val="Times New Roman"/>
      <family val="1"/>
    </font>
    <font>
      <sz val="8"/>
      <name val="Arial"/>
      <family val="2"/>
    </font>
    <font>
      <sz val="12"/>
      <name val="Arial"/>
      <family val="2"/>
    </font>
    <font>
      <b/>
      <sz val="8"/>
      <color indexed="81"/>
      <name val="Tahoma"/>
      <family val="2"/>
    </font>
    <font>
      <b/>
      <sz val="8"/>
      <color indexed="8"/>
      <name val="Arial"/>
      <family val="2"/>
    </font>
    <font>
      <sz val="8"/>
      <color indexed="81"/>
      <name val="Tahoma"/>
      <family val="2"/>
    </font>
    <font>
      <sz val="14"/>
      <name val="Arial"/>
      <family val="2"/>
    </font>
    <font>
      <sz val="6"/>
      <name val="Arial"/>
      <family val="2"/>
    </font>
    <font>
      <sz val="12"/>
      <name val="Arial"/>
      <family val="2"/>
    </font>
    <font>
      <sz val="14"/>
      <name val="Arial"/>
      <family val="2"/>
    </font>
    <font>
      <sz val="10"/>
      <name val="Arial"/>
      <family val="2"/>
    </font>
    <font>
      <b/>
      <i/>
      <sz val="16"/>
      <name val="Arial"/>
      <family val="2"/>
    </font>
    <font>
      <b/>
      <i/>
      <sz val="28"/>
      <name val="Californian FB"/>
      <family val="1"/>
    </font>
    <font>
      <sz val="10"/>
      <name val="Arial"/>
      <family val="2"/>
    </font>
    <font>
      <b/>
      <sz val="12"/>
      <color theme="0"/>
      <name val="Arial"/>
      <family val="2"/>
    </font>
    <font>
      <b/>
      <sz val="11"/>
      <name val="Arial"/>
      <family val="2"/>
    </font>
    <font>
      <b/>
      <sz val="16"/>
      <name val="Arial"/>
      <family val="2"/>
    </font>
    <font>
      <sz val="5"/>
      <name val="Arial"/>
      <family val="2"/>
    </font>
    <font>
      <b/>
      <sz val="9"/>
      <color indexed="81"/>
      <name val="Tahoma"/>
      <family val="2"/>
    </font>
    <font>
      <b/>
      <i/>
      <sz val="10"/>
      <name val="Calibri"/>
      <family val="2"/>
      <scheme val="minor"/>
    </font>
    <font>
      <b/>
      <i/>
      <sz val="10"/>
      <color indexed="60"/>
      <name val="Calibri"/>
      <family val="2"/>
      <scheme val="minor"/>
    </font>
    <font>
      <sz val="10"/>
      <name val="Calibri"/>
      <family val="2"/>
      <scheme val="minor"/>
    </font>
    <font>
      <b/>
      <sz val="16"/>
      <name val="Calibri"/>
      <family val="2"/>
      <scheme val="minor"/>
    </font>
    <font>
      <sz val="16"/>
      <name val="Calibri"/>
      <family val="2"/>
      <scheme val="minor"/>
    </font>
    <font>
      <b/>
      <sz val="8"/>
      <name val="Calibri"/>
      <family val="2"/>
      <scheme val="minor"/>
    </font>
    <font>
      <b/>
      <sz val="11"/>
      <name val="Calibri"/>
      <family val="2"/>
      <scheme val="minor"/>
    </font>
    <font>
      <sz val="11"/>
      <name val="Calibri"/>
      <family val="2"/>
      <scheme val="minor"/>
    </font>
    <font>
      <b/>
      <sz val="12"/>
      <name val="Calibri"/>
      <family val="2"/>
      <scheme val="minor"/>
    </font>
    <font>
      <sz val="8"/>
      <name val="Calibri"/>
      <family val="2"/>
      <scheme val="minor"/>
    </font>
    <font>
      <b/>
      <i/>
      <sz val="20"/>
      <name val="Calibri"/>
      <family val="2"/>
      <scheme val="minor"/>
    </font>
    <font>
      <sz val="6"/>
      <name val="Calibri"/>
      <family val="2"/>
      <scheme val="minor"/>
    </font>
    <font>
      <b/>
      <sz val="14"/>
      <name val="Calibri"/>
      <family val="2"/>
      <scheme val="minor"/>
    </font>
    <font>
      <i/>
      <sz val="10"/>
      <name val="Calibri"/>
      <family val="2"/>
      <scheme val="minor"/>
    </font>
    <font>
      <b/>
      <sz val="8"/>
      <color indexed="10"/>
      <name val="Calibri"/>
      <family val="2"/>
      <scheme val="minor"/>
    </font>
    <font>
      <b/>
      <sz val="10"/>
      <name val="Calibri"/>
      <family val="2"/>
      <scheme val="minor"/>
    </font>
    <font>
      <sz val="12"/>
      <name val="Calibri"/>
      <family val="2"/>
      <scheme val="minor"/>
    </font>
    <font>
      <b/>
      <i/>
      <sz val="8"/>
      <name val="Californian FB"/>
      <family val="1"/>
    </font>
    <font>
      <b/>
      <sz val="12"/>
      <color rgb="FFFFFFFF"/>
      <name val="Arial"/>
      <family val="2"/>
    </font>
    <font>
      <b/>
      <sz val="12"/>
      <color indexed="17"/>
      <name val="Calibri"/>
      <family val="2"/>
      <scheme val="minor"/>
    </font>
    <font>
      <b/>
      <sz val="12"/>
      <color indexed="8"/>
      <name val="Calibri"/>
      <family val="2"/>
      <scheme val="minor"/>
    </font>
    <font>
      <b/>
      <sz val="12"/>
      <color indexed="10"/>
      <name val="Calibri"/>
      <family val="2"/>
      <scheme val="minor"/>
    </font>
    <font>
      <b/>
      <sz val="12"/>
      <color theme="0"/>
      <name val="Calibri"/>
      <family val="2"/>
      <scheme val="minor"/>
    </font>
    <font>
      <b/>
      <sz val="10"/>
      <color theme="0"/>
      <name val="Calibri"/>
      <family val="2"/>
      <scheme val="minor"/>
    </font>
    <font>
      <b/>
      <i/>
      <sz val="28"/>
      <name val="Calibri"/>
      <family val="2"/>
      <scheme val="minor"/>
    </font>
    <font>
      <sz val="7"/>
      <name val="Calibri"/>
      <family val="2"/>
      <scheme val="minor"/>
    </font>
    <font>
      <b/>
      <sz val="12"/>
      <color rgb="FFFF0000"/>
      <name val="Calibri"/>
      <family val="2"/>
      <scheme val="minor"/>
    </font>
    <font>
      <b/>
      <sz val="16"/>
      <color indexed="17"/>
      <name val="Calibri"/>
      <family val="2"/>
      <scheme val="minor"/>
    </font>
    <font>
      <sz val="9"/>
      <name val="Calibri"/>
      <family val="2"/>
      <scheme val="minor"/>
    </font>
    <font>
      <b/>
      <sz val="10"/>
      <color indexed="8"/>
      <name val="Calibri"/>
      <family val="2"/>
      <scheme val="minor"/>
    </font>
    <font>
      <b/>
      <sz val="5"/>
      <name val="Calibri"/>
      <family val="2"/>
      <scheme val="minor"/>
    </font>
    <font>
      <b/>
      <u/>
      <sz val="10"/>
      <color indexed="8"/>
      <name val="Calibri"/>
      <family val="2"/>
      <scheme val="minor"/>
    </font>
    <font>
      <sz val="10"/>
      <color indexed="8"/>
      <name val="Calibri"/>
      <family val="2"/>
      <scheme val="minor"/>
    </font>
    <font>
      <sz val="3"/>
      <color indexed="9"/>
      <name val="Calibri"/>
      <family val="2"/>
      <scheme val="minor"/>
    </font>
    <font>
      <sz val="8"/>
      <color indexed="8"/>
      <name val="Calibri"/>
      <family val="2"/>
      <scheme val="minor"/>
    </font>
    <font>
      <b/>
      <sz val="12"/>
      <color rgb="FF00B050"/>
      <name val="Calibri"/>
      <family val="2"/>
      <scheme val="minor"/>
    </font>
    <font>
      <u/>
      <sz val="10"/>
      <name val="Calibri"/>
      <family val="2"/>
      <scheme val="minor"/>
    </font>
    <font>
      <b/>
      <i/>
      <sz val="16"/>
      <name val="Calibri"/>
      <family val="2"/>
      <scheme val="minor"/>
    </font>
    <font>
      <b/>
      <sz val="8"/>
      <color theme="0"/>
      <name val="Calibri"/>
      <family val="2"/>
      <scheme val="minor"/>
    </font>
    <font>
      <b/>
      <sz val="8"/>
      <color rgb="FF00B050"/>
      <name val="Calibri"/>
      <family val="2"/>
      <scheme val="minor"/>
    </font>
    <font>
      <b/>
      <i/>
      <sz val="8"/>
      <name val="Calibri"/>
      <family val="2"/>
      <scheme val="minor"/>
    </font>
    <font>
      <u/>
      <sz val="8"/>
      <name val="Calibri"/>
      <family val="2"/>
      <scheme val="minor"/>
    </font>
    <font>
      <b/>
      <sz val="18"/>
      <color indexed="8"/>
      <name val="Calibri"/>
      <family val="2"/>
      <scheme val="minor"/>
    </font>
    <font>
      <u/>
      <sz val="10"/>
      <color indexed="12"/>
      <name val="Calibri"/>
      <family val="2"/>
      <scheme val="minor"/>
    </font>
    <font>
      <sz val="10"/>
      <color theme="0"/>
      <name val="Calibri"/>
      <family val="2"/>
      <scheme val="minor"/>
    </font>
    <font>
      <i/>
      <sz val="7"/>
      <name val="Calibri"/>
      <family val="2"/>
      <scheme val="minor"/>
    </font>
    <font>
      <sz val="9.5"/>
      <name val="Calibri"/>
      <family val="2"/>
      <scheme val="minor"/>
    </font>
    <font>
      <sz val="6"/>
      <color indexed="9"/>
      <name val="Calibri"/>
      <family val="2"/>
      <scheme val="minor"/>
    </font>
    <font>
      <b/>
      <sz val="18"/>
      <name val="Calibri"/>
      <family val="2"/>
      <scheme val="minor"/>
    </font>
    <font>
      <b/>
      <sz val="6"/>
      <color indexed="20"/>
      <name val="Calibri"/>
      <family val="2"/>
      <scheme val="minor"/>
    </font>
    <font>
      <b/>
      <sz val="10"/>
      <color indexed="12"/>
      <name val="Calibri"/>
      <family val="2"/>
      <scheme val="minor"/>
    </font>
    <font>
      <b/>
      <sz val="10"/>
      <color indexed="10"/>
      <name val="Calibri"/>
      <family val="2"/>
      <scheme val="minor"/>
    </font>
    <font>
      <b/>
      <sz val="9"/>
      <name val="Calibri"/>
      <family val="2"/>
      <scheme val="minor"/>
    </font>
    <font>
      <sz val="10"/>
      <color indexed="10"/>
      <name val="Calibri"/>
      <family val="2"/>
      <scheme val="minor"/>
    </font>
    <font>
      <sz val="11"/>
      <color indexed="10"/>
      <name val="Calibri"/>
      <family val="2"/>
      <scheme val="minor"/>
    </font>
    <font>
      <sz val="11"/>
      <color indexed="8"/>
      <name val="Calibri"/>
      <family val="2"/>
      <scheme val="minor"/>
    </font>
    <font>
      <b/>
      <sz val="24"/>
      <name val="Calibri"/>
      <family val="2"/>
      <scheme val="minor"/>
    </font>
    <font>
      <sz val="14"/>
      <name val="Calibri"/>
      <family val="2"/>
      <scheme val="minor"/>
    </font>
    <font>
      <b/>
      <sz val="14"/>
      <color indexed="17"/>
      <name val="Calibri"/>
      <family val="2"/>
      <scheme val="minor"/>
    </font>
    <font>
      <b/>
      <sz val="8"/>
      <color indexed="8"/>
      <name val="Calibri"/>
      <family val="2"/>
      <scheme val="minor"/>
    </font>
    <font>
      <b/>
      <u/>
      <sz val="9"/>
      <color indexed="8"/>
      <name val="Calibri"/>
      <family val="2"/>
      <scheme val="minor"/>
    </font>
    <font>
      <b/>
      <sz val="9"/>
      <color indexed="8"/>
      <name val="Calibri"/>
      <family val="2"/>
      <scheme val="minor"/>
    </font>
    <font>
      <b/>
      <sz val="24"/>
      <color theme="1"/>
      <name val="Calibri"/>
      <family val="2"/>
      <scheme val="minor"/>
    </font>
    <font>
      <b/>
      <sz val="14"/>
      <color rgb="FFFF0000"/>
      <name val="Calibri"/>
      <family val="2"/>
      <scheme val="minor"/>
    </font>
    <font>
      <b/>
      <sz val="10"/>
      <color theme="1"/>
      <name val="Calibri"/>
      <family val="2"/>
      <scheme val="minor"/>
    </font>
    <font>
      <b/>
      <sz val="8"/>
      <name val="Californian FB"/>
      <family val="1"/>
    </font>
    <font>
      <sz val="6"/>
      <name val="Times New Roman"/>
      <family val="1"/>
    </font>
    <font>
      <sz val="10"/>
      <color theme="1"/>
      <name val="Calibri"/>
      <family val="2"/>
      <scheme val="minor"/>
    </font>
    <font>
      <b/>
      <i/>
      <sz val="28"/>
      <name val="Calibri"/>
      <family val="1"/>
      <scheme val="minor"/>
    </font>
  </fonts>
  <fills count="26">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13"/>
        <bgColor indexed="64"/>
      </patternFill>
    </fill>
    <fill>
      <patternFill patternType="lightGray">
        <bgColor indexed="39"/>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rgb="FF92D050"/>
        <bgColor indexed="64"/>
      </patternFill>
    </fill>
    <fill>
      <patternFill patternType="solid">
        <fgColor theme="5" tint="0.59999389629810485"/>
        <bgColor indexed="64"/>
      </patternFill>
    </fill>
    <fill>
      <patternFill patternType="solid">
        <fgColor theme="0" tint="-0.24994659260841701"/>
        <bgColor indexed="64"/>
      </patternFill>
    </fill>
    <fill>
      <patternFill patternType="solid">
        <fgColor rgb="FF00FFFF"/>
        <bgColor indexed="64"/>
      </patternFill>
    </fill>
    <fill>
      <patternFill patternType="solid">
        <fgColor theme="0" tint="-0.14996795556505021"/>
        <bgColor indexed="64"/>
      </patternFill>
    </fill>
    <fill>
      <patternFill patternType="solid">
        <fgColor rgb="FFFFFF99"/>
        <bgColor indexed="64"/>
      </patternFill>
    </fill>
    <fill>
      <patternFill patternType="solid">
        <fgColor rgb="FFFFC000"/>
        <bgColor indexed="64"/>
      </patternFill>
    </fill>
    <fill>
      <patternFill patternType="solid">
        <fgColor rgb="FF99CCFF"/>
        <bgColor indexed="64"/>
      </patternFill>
    </fill>
    <fill>
      <patternFill patternType="solid">
        <fgColor rgb="FF66FF33"/>
        <bgColor indexed="64"/>
      </patternFill>
    </fill>
    <fill>
      <patternFill patternType="solid">
        <fgColor rgb="FFD2C4EA"/>
        <bgColor indexed="64"/>
      </patternFill>
    </fill>
    <fill>
      <patternFill patternType="solid">
        <fgColor rgb="FFFFFFFF"/>
        <bgColor indexed="64"/>
      </patternFill>
    </fill>
    <fill>
      <patternFill patternType="solid">
        <fgColor rgb="FFECD9C6"/>
        <bgColor indexed="64"/>
      </patternFill>
    </fill>
    <fill>
      <patternFill patternType="solid">
        <fgColor rgb="FF0064FF"/>
        <bgColor indexed="64"/>
      </patternFill>
    </fill>
    <fill>
      <patternFill patternType="solid">
        <fgColor theme="0" tint="-0.14999847407452621"/>
        <bgColor indexed="22"/>
      </patternFill>
    </fill>
  </fills>
  <borders count="14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indexed="8"/>
      </right>
      <top style="medium">
        <color auto="1"/>
      </top>
      <bottom/>
      <diagonal/>
    </border>
    <border>
      <left style="medium">
        <color auto="1"/>
      </left>
      <right style="thin">
        <color auto="1"/>
      </right>
      <top style="thin">
        <color auto="1"/>
      </top>
      <bottom style="thin">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8"/>
      </right>
      <top/>
      <bottom/>
      <diagonal/>
    </border>
    <border>
      <left style="thin">
        <color indexed="8"/>
      </left>
      <right style="thin">
        <color indexed="8"/>
      </right>
      <top style="thick">
        <color indexed="8"/>
      </top>
      <bottom style="thin">
        <color indexed="8"/>
      </bottom>
      <diagonal/>
    </border>
    <border>
      <left/>
      <right/>
      <top style="thick">
        <color indexed="8"/>
      </top>
      <bottom style="thin">
        <color indexed="8"/>
      </bottom>
      <diagonal/>
    </border>
    <border>
      <left style="thin">
        <color indexed="8"/>
      </left>
      <right style="thick">
        <color indexed="8"/>
      </right>
      <top style="thick">
        <color indexed="8"/>
      </top>
      <bottom style="thin">
        <color indexed="8"/>
      </bottom>
      <diagonal/>
    </border>
    <border>
      <left/>
      <right style="thin">
        <color indexed="8"/>
      </right>
      <top style="thick">
        <color indexed="8"/>
      </top>
      <bottom style="thin">
        <color indexed="8"/>
      </bottom>
      <diagonal/>
    </border>
    <border>
      <left style="thin">
        <color indexed="8"/>
      </left>
      <right style="thin">
        <color indexed="8"/>
      </right>
      <top/>
      <bottom/>
      <diagonal/>
    </border>
    <border>
      <left style="thin">
        <color indexed="8"/>
      </left>
      <right style="thick">
        <color indexed="8"/>
      </right>
      <top/>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ck">
        <color indexed="8"/>
      </right>
      <top/>
      <bottom style="thin">
        <color indexed="8"/>
      </bottom>
      <diagonal/>
    </border>
    <border>
      <left/>
      <right style="thin">
        <color indexed="8"/>
      </right>
      <top/>
      <bottom style="thin">
        <color indexed="8"/>
      </bottom>
      <diagonal/>
    </border>
    <border>
      <left style="thin">
        <color indexed="8"/>
      </left>
      <right style="thin">
        <color indexed="8"/>
      </right>
      <top/>
      <bottom style="thick">
        <color indexed="8"/>
      </bottom>
      <diagonal/>
    </border>
    <border>
      <left/>
      <right/>
      <top/>
      <bottom style="thick">
        <color indexed="8"/>
      </bottom>
      <diagonal/>
    </border>
    <border>
      <left style="thin">
        <color indexed="8"/>
      </left>
      <right style="thick">
        <color indexed="8"/>
      </right>
      <top/>
      <bottom style="thick">
        <color indexed="8"/>
      </bottom>
      <diagonal/>
    </border>
    <border>
      <left/>
      <right style="thin">
        <color indexed="8"/>
      </right>
      <top/>
      <bottom style="thick">
        <color indexed="8"/>
      </bottom>
      <diagonal/>
    </border>
    <border>
      <left style="thin">
        <color indexed="8"/>
      </left>
      <right style="thin">
        <color indexed="8"/>
      </right>
      <top style="medium">
        <color auto="1"/>
      </top>
      <bottom/>
      <diagonal/>
    </border>
    <border>
      <left/>
      <right style="medium">
        <color auto="1"/>
      </right>
      <top/>
      <bottom/>
      <diagonal/>
    </border>
    <border>
      <left style="thin">
        <color indexed="39"/>
      </left>
      <right style="thin">
        <color indexed="39"/>
      </right>
      <top style="thin">
        <color indexed="39"/>
      </top>
      <bottom style="thin">
        <color indexed="39"/>
      </bottom>
      <diagonal/>
    </border>
    <border>
      <left style="thin">
        <color auto="1"/>
      </left>
      <right style="thin">
        <color auto="1"/>
      </right>
      <top/>
      <bottom/>
      <diagonal/>
    </border>
    <border>
      <left style="thin">
        <color indexed="39"/>
      </left>
      <right/>
      <top style="thin">
        <color indexed="39"/>
      </top>
      <bottom style="thin">
        <color indexed="39"/>
      </bottom>
      <diagonal/>
    </border>
    <border>
      <left/>
      <right/>
      <top style="thin">
        <color indexed="39"/>
      </top>
      <bottom style="thin">
        <color indexed="39"/>
      </bottom>
      <diagonal/>
    </border>
    <border>
      <left/>
      <right style="thin">
        <color indexed="39"/>
      </right>
      <top style="thin">
        <color indexed="39"/>
      </top>
      <bottom style="thin">
        <color indexed="39"/>
      </bottom>
      <diagonal/>
    </border>
    <border>
      <left style="thin">
        <color auto="1"/>
      </left>
      <right style="thin">
        <color auto="1"/>
      </right>
      <top style="thin">
        <color indexed="39"/>
      </top>
      <bottom style="thin">
        <color indexed="39"/>
      </bottom>
      <diagonal/>
    </border>
    <border>
      <left style="thin">
        <color auto="1"/>
      </left>
      <right style="thin">
        <color indexed="39"/>
      </right>
      <top style="thin">
        <color indexed="39"/>
      </top>
      <bottom style="thin">
        <color indexed="39"/>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top/>
      <bottom style="medium">
        <color auto="1"/>
      </bottom>
      <diagonal/>
    </border>
    <border>
      <left style="thin">
        <color indexed="39"/>
      </left>
      <right style="thin">
        <color indexed="39"/>
      </right>
      <top/>
      <bottom style="thin">
        <color indexed="39"/>
      </bottom>
      <diagonal/>
    </border>
    <border>
      <left style="medium">
        <color auto="1"/>
      </left>
      <right style="medium">
        <color auto="1"/>
      </right>
      <top/>
      <bottom style="medium">
        <color auto="1"/>
      </bottom>
      <diagonal/>
    </border>
    <border>
      <left/>
      <right style="medium">
        <color auto="1"/>
      </right>
      <top style="thin">
        <color auto="1"/>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top/>
      <bottom style="thin">
        <color auto="1"/>
      </bottom>
      <diagonal/>
    </border>
    <border>
      <left style="thin">
        <color indexed="8"/>
      </left>
      <right style="thin">
        <color indexed="8"/>
      </right>
      <top style="medium">
        <color auto="1"/>
      </top>
      <bottom style="medium">
        <color auto="1"/>
      </bottom>
      <diagonal/>
    </border>
    <border>
      <left/>
      <right style="thin">
        <color indexed="8"/>
      </right>
      <top style="medium">
        <color auto="1"/>
      </top>
      <bottom style="thin">
        <color auto="1"/>
      </bottom>
      <diagonal/>
    </border>
    <border>
      <left/>
      <right/>
      <top style="medium">
        <color auto="1"/>
      </top>
      <bottom style="thin">
        <color auto="1"/>
      </bottom>
      <diagonal/>
    </border>
    <border>
      <left style="thin">
        <color indexed="39"/>
      </left>
      <right style="thin">
        <color indexed="39"/>
      </right>
      <top/>
      <bottom/>
      <diagonal/>
    </border>
    <border>
      <left/>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indexed="12"/>
      </left>
      <right style="thin">
        <color indexed="12"/>
      </right>
      <top style="thin">
        <color indexed="12"/>
      </top>
      <bottom style="thin">
        <color indexed="12"/>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bottom/>
      <diagonal/>
    </border>
    <border>
      <left style="medium">
        <color auto="1"/>
      </left>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right style="thin">
        <color auto="1"/>
      </right>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39"/>
      </left>
      <right style="thin">
        <color indexed="39"/>
      </right>
      <top style="thin">
        <color indexed="39"/>
      </top>
      <bottom style="thin">
        <color indexed="39"/>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rgb="FFAAAAAA"/>
      </left>
      <right/>
      <top style="thin">
        <color rgb="FFAAAAAA"/>
      </top>
      <bottom style="thin">
        <color rgb="FFAAAAAA"/>
      </bottom>
      <diagonal/>
    </border>
    <border>
      <left style="thin">
        <color rgb="FFFFFFFF"/>
      </left>
      <right style="thin">
        <color rgb="FFAAAAAA"/>
      </right>
      <top style="thin">
        <color rgb="FFAAAAAA"/>
      </top>
      <bottom/>
      <diagonal/>
    </border>
    <border>
      <left style="thin">
        <color rgb="FFFFFFFF"/>
      </left>
      <right style="thin">
        <color rgb="FFAAAAAA"/>
      </right>
      <top style="thin">
        <color rgb="FFAAAAAA"/>
      </top>
      <bottom style="thin">
        <color rgb="FFFFFFFF"/>
      </bottom>
      <diagonal/>
    </border>
    <border>
      <left style="thin">
        <color rgb="FFAAAAAA"/>
      </left>
      <right/>
      <top/>
      <bottom style="thin">
        <color rgb="FFAAAAAA"/>
      </bottom>
      <diagonal/>
    </border>
    <border>
      <left style="thin">
        <color rgb="FFFFFFFF"/>
      </left>
      <right style="thin">
        <color rgb="FFFFFFFF"/>
      </right>
      <top style="thin">
        <color rgb="FFFFFFFF"/>
      </top>
      <bottom style="thin">
        <color rgb="FFFFFFFF"/>
      </bottom>
      <diagonal/>
    </border>
    <border>
      <left style="thin">
        <color rgb="FF0000FF"/>
      </left>
      <right style="thin">
        <color rgb="FF0000FF"/>
      </right>
      <top style="thin">
        <color rgb="FF0000FF"/>
      </top>
      <bottom style="thin">
        <color rgb="FF0000FF"/>
      </bottom>
      <diagonal/>
    </border>
    <border>
      <left/>
      <right style="thin">
        <color rgb="FFAAAAAA"/>
      </right>
      <top style="thin">
        <color rgb="FFAAAAAA"/>
      </top>
      <bottom/>
      <diagonal/>
    </border>
    <border>
      <left/>
      <right style="thin">
        <color rgb="FF0000FF"/>
      </right>
      <top/>
      <bottom/>
      <diagonal/>
    </border>
    <border>
      <left/>
      <right style="thin">
        <color indexed="39"/>
      </right>
      <top style="thin">
        <color indexed="39"/>
      </top>
      <bottom style="thin">
        <color indexed="39"/>
      </bottom>
      <diagonal/>
    </border>
    <border>
      <left style="thin">
        <color indexed="39"/>
      </left>
      <right/>
      <top style="thin">
        <color indexed="39"/>
      </top>
      <bottom style="thin">
        <color indexed="39"/>
      </bottom>
      <diagonal/>
    </border>
    <border>
      <left/>
      <right/>
      <top style="thin">
        <color indexed="39"/>
      </top>
      <bottom style="thin">
        <color indexed="39"/>
      </bottom>
      <diagonal/>
    </border>
    <border>
      <left style="thin">
        <color rgb="FF0000FF"/>
      </left>
      <right style="thin">
        <color rgb="FF0000FF"/>
      </right>
      <top style="thin">
        <color rgb="FF0000FF"/>
      </top>
      <bottom style="thin">
        <color indexed="39"/>
      </bottom>
      <diagonal/>
    </border>
    <border>
      <left style="thin">
        <color theme="3"/>
      </left>
      <right style="thin">
        <color theme="3"/>
      </right>
      <top style="thin">
        <color theme="3"/>
      </top>
      <bottom style="thin">
        <color theme="3"/>
      </bottom>
      <diagonal/>
    </border>
    <border>
      <left style="thin">
        <color auto="1"/>
      </left>
      <right style="thin">
        <color auto="1"/>
      </right>
      <top style="thin">
        <color auto="1"/>
      </top>
      <bottom/>
      <diagonal/>
    </border>
    <border>
      <left style="thin">
        <color indexed="39"/>
      </left>
      <right style="thin">
        <color indexed="39"/>
      </right>
      <top style="thin">
        <color indexed="39"/>
      </top>
      <bottom style="thin">
        <color indexed="39"/>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indexed="39"/>
      </left>
      <right style="thin">
        <color indexed="39"/>
      </right>
      <top style="thin">
        <color indexed="39"/>
      </top>
      <bottom style="thin">
        <color indexed="39"/>
      </bottom>
      <diagonal/>
    </border>
    <border>
      <left/>
      <right style="thin">
        <color auto="1"/>
      </right>
      <top style="thin">
        <color auto="1"/>
      </top>
      <bottom/>
      <diagonal/>
    </border>
    <border>
      <left style="thin">
        <color auto="1"/>
      </left>
      <right style="thin">
        <color auto="1"/>
      </right>
      <top/>
      <bottom style="medium">
        <color auto="1"/>
      </bottom>
      <diagonal/>
    </border>
    <border>
      <left style="medium">
        <color auto="1"/>
      </left>
      <right/>
      <top style="thin">
        <color auto="1"/>
      </top>
      <bottom/>
      <diagonal/>
    </border>
    <border>
      <left/>
      <right style="thin">
        <color auto="1"/>
      </right>
      <top style="thin">
        <color auto="1"/>
      </top>
      <bottom/>
      <diagonal/>
    </border>
    <border>
      <left/>
      <right/>
      <top style="thin">
        <color auto="1"/>
      </top>
      <bottom/>
      <diagonal/>
    </border>
    <border>
      <left style="medium">
        <color auto="1"/>
      </left>
      <right/>
      <top/>
      <bottom style="thin">
        <color auto="1"/>
      </bottom>
      <diagonal/>
    </border>
    <border>
      <left style="thin">
        <color auto="1"/>
      </left>
      <right/>
      <top/>
      <bottom/>
      <diagonal/>
    </border>
  </borders>
  <cellStyleXfs count="21">
    <xf numFmtId="0" fontId="0" fillId="0" borderId="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3" fillId="0" borderId="0" applyNumberFormat="0" applyFill="0" applyBorder="0" applyAlignment="0" applyProtection="0">
      <alignment vertical="top"/>
      <protection locked="0"/>
    </xf>
    <xf numFmtId="0" fontId="12" fillId="0" borderId="0"/>
    <xf numFmtId="0" fontId="35" fillId="0" borderId="0"/>
    <xf numFmtId="0" fontId="1" fillId="0" borderId="0"/>
    <xf numFmtId="0" fontId="8"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cellStyleXfs>
  <cellXfs count="1110">
    <xf numFmtId="0" fontId="0" fillId="0" borderId="0" xfId="0"/>
    <xf numFmtId="0" fontId="96" fillId="0" borderId="0" xfId="0" applyFont="1" applyBorder="1" applyAlignment="1">
      <alignment horizontal="center" vertical="center" wrapText="1"/>
    </xf>
    <xf numFmtId="0" fontId="57" fillId="0" borderId="44" xfId="0" applyFont="1" applyFill="1" applyBorder="1" applyAlignment="1">
      <alignment horizontal="center"/>
    </xf>
    <xf numFmtId="0" fontId="0" fillId="0" borderId="0" xfId="0" applyAlignment="1">
      <alignment wrapText="1"/>
    </xf>
    <xf numFmtId="0" fontId="0" fillId="0" borderId="0" xfId="0" applyBorder="1"/>
    <xf numFmtId="0" fontId="2" fillId="0" borderId="0" xfId="0" applyFont="1"/>
    <xf numFmtId="0" fontId="0" fillId="0" borderId="0" xfId="0" applyFill="1"/>
    <xf numFmtId="0" fontId="7" fillId="0" borderId="0" xfId="0" applyFont="1"/>
    <xf numFmtId="0" fontId="6" fillId="0" borderId="0" xfId="12" applyFont="1"/>
    <xf numFmtId="0" fontId="5" fillId="0" borderId="0" xfId="12" applyFont="1"/>
    <xf numFmtId="0" fontId="5" fillId="0" borderId="0" xfId="12" applyFont="1" applyAlignment="1">
      <alignment horizontal="center"/>
    </xf>
    <xf numFmtId="165" fontId="5" fillId="0" borderId="0" xfId="3" applyNumberFormat="1" applyFont="1" applyAlignment="1">
      <alignment horizontal="center"/>
    </xf>
    <xf numFmtId="0" fontId="5" fillId="0" borderId="0" xfId="12" applyFont="1" applyFill="1" applyBorder="1"/>
    <xf numFmtId="0" fontId="1" fillId="0" borderId="0" xfId="11" applyBorder="1" applyProtection="1">
      <protection locked="0"/>
    </xf>
    <xf numFmtId="0" fontId="14" fillId="0" borderId="0" xfId="12" applyFont="1"/>
    <xf numFmtId="0" fontId="15" fillId="0" borderId="0" xfId="12" applyFont="1"/>
    <xf numFmtId="0" fontId="16" fillId="0" borderId="0" xfId="12" applyFont="1"/>
    <xf numFmtId="0" fontId="17" fillId="0" borderId="0" xfId="12" applyFont="1"/>
    <xf numFmtId="0" fontId="18" fillId="0" borderId="0" xfId="12" applyFont="1"/>
    <xf numFmtId="0" fontId="18" fillId="0" borderId="0" xfId="12" applyFont="1" applyFill="1" applyBorder="1" applyAlignment="1">
      <alignment horizontal="center" vertical="center" wrapText="1"/>
    </xf>
    <xf numFmtId="0" fontId="19" fillId="0" borderId="0" xfId="12" applyFont="1"/>
    <xf numFmtId="0" fontId="21" fillId="0" borderId="0" xfId="0" applyFont="1"/>
    <xf numFmtId="0" fontId="23" fillId="0" borderId="0" xfId="0" applyFont="1"/>
    <xf numFmtId="0" fontId="0" fillId="0" borderId="0" xfId="0" applyAlignment="1">
      <alignment horizontal="left"/>
    </xf>
    <xf numFmtId="166" fontId="1" fillId="0" borderId="0" xfId="4" applyNumberFormat="1" applyBorder="1" applyProtection="1">
      <protection locked="0"/>
    </xf>
    <xf numFmtId="0" fontId="0" fillId="0" borderId="0" xfId="0" applyProtection="1">
      <protection locked="0"/>
    </xf>
    <xf numFmtId="0" fontId="0" fillId="0" borderId="0" xfId="0" applyBorder="1" applyProtection="1">
      <protection locked="0"/>
    </xf>
    <xf numFmtId="0" fontId="0" fillId="0" borderId="0" xfId="0" applyProtection="1"/>
    <xf numFmtId="44" fontId="0" fillId="4" borderId="1" xfId="4" applyFont="1" applyFill="1" applyBorder="1" applyProtection="1">
      <protection locked="0"/>
    </xf>
    <xf numFmtId="10" fontId="0" fillId="4" borderId="1" xfId="13" applyNumberFormat="1" applyFont="1" applyFill="1" applyBorder="1" applyProtection="1">
      <protection locked="0"/>
    </xf>
    <xf numFmtId="0" fontId="0" fillId="4" borderId="1" xfId="0" applyFill="1" applyBorder="1" applyProtection="1">
      <protection locked="0"/>
    </xf>
    <xf numFmtId="166" fontId="1" fillId="0" borderId="0" xfId="4" applyNumberFormat="1" applyFill="1" applyBorder="1" applyProtection="1">
      <protection locked="0"/>
    </xf>
    <xf numFmtId="44" fontId="1" fillId="0" borderId="0" xfId="4" applyBorder="1" applyProtection="1">
      <protection locked="0"/>
    </xf>
    <xf numFmtId="0" fontId="24" fillId="0" borderId="0" xfId="10" applyNumberFormat="1" applyFont="1" applyBorder="1" applyAlignment="1">
      <alignment horizontal="centerContinuous" vertical="top"/>
    </xf>
    <xf numFmtId="0" fontId="35" fillId="0" borderId="0" xfId="10" applyNumberFormat="1" applyBorder="1" applyAlignment="1">
      <alignment horizontal="centerContinuous" vertical="top"/>
    </xf>
    <xf numFmtId="0" fontId="35" fillId="0" borderId="0" xfId="10" applyBorder="1" applyAlignment="1">
      <alignment horizontal="centerContinuous" vertical="top"/>
    </xf>
    <xf numFmtId="0" fontId="35" fillId="0" borderId="0" xfId="10" applyAlignment="1">
      <alignment vertical="top"/>
    </xf>
    <xf numFmtId="0" fontId="25" fillId="5" borderId="4" xfId="10" applyNumberFormat="1" applyFont="1" applyFill="1" applyBorder="1" applyProtection="1">
      <protection locked="0"/>
    </xf>
    <xf numFmtId="0" fontId="26" fillId="0" borderId="0" xfId="10" applyNumberFormat="1" applyFont="1"/>
    <xf numFmtId="0" fontId="35" fillId="0" borderId="0" xfId="10"/>
    <xf numFmtId="0" fontId="35" fillId="0" borderId="0" xfId="10" applyNumberFormat="1" applyAlignment="1">
      <alignment horizontal="centerContinuous"/>
    </xf>
    <xf numFmtId="0" fontId="35" fillId="0" borderId="0" xfId="10" applyAlignment="1">
      <alignment horizontal="centerContinuous"/>
    </xf>
    <xf numFmtId="0" fontId="27" fillId="0" borderId="0" xfId="10" applyNumberFormat="1" applyFont="1" applyAlignment="1">
      <alignment horizontal="centerContinuous"/>
    </xf>
    <xf numFmtId="0" fontId="35" fillId="0" borderId="16" xfId="10" applyNumberFormat="1" applyBorder="1" applyAlignment="1">
      <alignment horizontal="centerContinuous"/>
    </xf>
    <xf numFmtId="0" fontId="28" fillId="0" borderId="4" xfId="10" quotePrefix="1" applyNumberFormat="1" applyFont="1" applyBorder="1"/>
    <xf numFmtId="0" fontId="35" fillId="0" borderId="0" xfId="10" applyNumberFormat="1"/>
    <xf numFmtId="0" fontId="35" fillId="0" borderId="16" xfId="10" applyNumberFormat="1" applyBorder="1"/>
    <xf numFmtId="0" fontId="35" fillId="0" borderId="17" xfId="10" applyNumberFormat="1" applyBorder="1" applyAlignment="1">
      <alignment horizontal="center"/>
    </xf>
    <xf numFmtId="0" fontId="29" fillId="0" borderId="18" xfId="10" applyNumberFormat="1" applyFont="1" applyBorder="1" applyAlignment="1">
      <alignment horizontal="right"/>
    </xf>
    <xf numFmtId="0" fontId="35" fillId="0" borderId="18" xfId="10" applyNumberFormat="1" applyBorder="1" applyAlignment="1">
      <alignment horizontal="right"/>
    </xf>
    <xf numFmtId="0" fontId="35" fillId="0" borderId="19" xfId="10" applyNumberFormat="1" applyBorder="1" applyAlignment="1">
      <alignment horizontal="center"/>
    </xf>
    <xf numFmtId="0" fontId="35" fillId="0" borderId="20" xfId="10" applyNumberFormat="1" applyBorder="1" applyAlignment="1">
      <alignment horizontal="center"/>
    </xf>
    <xf numFmtId="0" fontId="35" fillId="0" borderId="20" xfId="10" applyNumberFormat="1" applyBorder="1" applyAlignment="1">
      <alignment horizontal="right"/>
    </xf>
    <xf numFmtId="0" fontId="35" fillId="0" borderId="21" xfId="10" applyNumberFormat="1" applyBorder="1"/>
    <xf numFmtId="0" fontId="30" fillId="0" borderId="0" xfId="10" applyNumberFormat="1" applyFont="1" applyAlignment="1">
      <alignment horizontal="centerContinuous"/>
    </xf>
    <xf numFmtId="0" fontId="29" fillId="0" borderId="0" xfId="10" applyNumberFormat="1" applyFont="1" applyAlignment="1">
      <alignment horizontal="centerContinuous"/>
    </xf>
    <xf numFmtId="0" fontId="35" fillId="0" borderId="22" xfId="10" applyNumberFormat="1" applyBorder="1" applyAlignment="1">
      <alignment horizontal="center"/>
    </xf>
    <xf numFmtId="0" fontId="31" fillId="0" borderId="0" xfId="10" applyNumberFormat="1" applyFont="1" applyAlignment="1">
      <alignment horizontal="centerContinuous"/>
    </xf>
    <xf numFmtId="0" fontId="32" fillId="0" borderId="0" xfId="10" applyNumberFormat="1" applyFont="1"/>
    <xf numFmtId="0" fontId="29" fillId="0" borderId="21" xfId="10" applyNumberFormat="1" applyFont="1" applyBorder="1" applyAlignment="1">
      <alignment horizontal="center"/>
    </xf>
    <xf numFmtId="0" fontId="29" fillId="0" borderId="22" xfId="10" applyNumberFormat="1" applyFont="1" applyBorder="1" applyAlignment="1">
      <alignment horizontal="center"/>
    </xf>
    <xf numFmtId="0" fontId="29" fillId="0" borderId="16" xfId="10" applyNumberFormat="1" applyFont="1" applyBorder="1" applyAlignment="1">
      <alignment horizontal="center"/>
    </xf>
    <xf numFmtId="0" fontId="35" fillId="0" borderId="21" xfId="10" applyNumberFormat="1" applyBorder="1" applyAlignment="1">
      <alignment horizontal="center"/>
    </xf>
    <xf numFmtId="0" fontId="35" fillId="0" borderId="16" xfId="10" applyNumberFormat="1" applyBorder="1" applyAlignment="1">
      <alignment horizontal="center"/>
    </xf>
    <xf numFmtId="0" fontId="35" fillId="0" borderId="23" xfId="10" applyNumberFormat="1" applyBorder="1"/>
    <xf numFmtId="0" fontId="32" fillId="0" borderId="24" xfId="10" applyNumberFormat="1" applyFont="1" applyBorder="1"/>
    <xf numFmtId="0" fontId="35" fillId="0" borderId="24" xfId="10" applyNumberFormat="1" applyBorder="1"/>
    <xf numFmtId="0" fontId="29" fillId="0" borderId="25" xfId="10" applyNumberFormat="1" applyFont="1" applyBorder="1" applyAlignment="1">
      <alignment horizontal="center"/>
    </xf>
    <xf numFmtId="0" fontId="35" fillId="0" borderId="26" xfId="10" applyNumberFormat="1" applyBorder="1" applyAlignment="1">
      <alignment horizontal="center"/>
    </xf>
    <xf numFmtId="0" fontId="35" fillId="0" borderId="26" xfId="10" applyNumberFormat="1" applyBorder="1"/>
    <xf numFmtId="0" fontId="29" fillId="0" borderId="26" xfId="10" applyNumberFormat="1" applyFont="1" applyBorder="1" applyAlignment="1">
      <alignment horizontal="center"/>
    </xf>
    <xf numFmtId="0" fontId="35" fillId="0" borderId="27" xfId="10" applyNumberFormat="1" applyBorder="1"/>
    <xf numFmtId="0" fontId="35" fillId="0" borderId="28" xfId="10" applyNumberFormat="1" applyBorder="1"/>
    <xf numFmtId="0" fontId="35" fillId="0" borderId="29" xfId="10" applyNumberFormat="1" applyBorder="1" applyAlignment="1">
      <alignment horizontal="center"/>
    </xf>
    <xf numFmtId="0" fontId="35" fillId="0" borderId="30" xfId="10" applyNumberFormat="1" applyBorder="1"/>
    <xf numFmtId="0" fontId="35" fillId="0" borderId="30" xfId="10" applyNumberFormat="1" applyBorder="1" applyAlignment="1">
      <alignment horizontal="center"/>
    </xf>
    <xf numFmtId="0" fontId="33" fillId="0" borderId="0" xfId="10" applyNumberFormat="1" applyFont="1" applyAlignment="1">
      <alignment horizontal="centerContinuous"/>
    </xf>
    <xf numFmtId="8" fontId="0" fillId="4" borderId="1" xfId="0" applyNumberFormat="1" applyFill="1" applyBorder="1" applyProtection="1">
      <protection locked="0"/>
    </xf>
    <xf numFmtId="0" fontId="0" fillId="6" borderId="1" xfId="0" applyFill="1" applyBorder="1" applyAlignment="1" applyProtection="1">
      <alignment horizontal="center" wrapText="1"/>
    </xf>
    <xf numFmtId="0" fontId="0" fillId="0" borderId="0" xfId="0" applyBorder="1" applyProtection="1"/>
    <xf numFmtId="0" fontId="1" fillId="0" borderId="0" xfId="11" applyFont="1" applyFill="1" applyBorder="1" applyAlignment="1" applyProtection="1">
      <alignment horizontal="center"/>
    </xf>
    <xf numFmtId="0" fontId="1" fillId="0" borderId="0" xfId="11" applyFill="1" applyBorder="1" applyAlignment="1" applyProtection="1">
      <alignment horizontal="center"/>
    </xf>
    <xf numFmtId="0" fontId="0" fillId="0" borderId="1" xfId="0" applyFill="1" applyBorder="1" applyAlignment="1" applyProtection="1">
      <alignment horizontal="center" wrapText="1"/>
    </xf>
    <xf numFmtId="0" fontId="0" fillId="6" borderId="0" xfId="0" applyFill="1"/>
    <xf numFmtId="0" fontId="18" fillId="0" borderId="0" xfId="12" applyFont="1" applyFill="1" applyBorder="1"/>
    <xf numFmtId="0" fontId="17" fillId="0" borderId="0" xfId="12" applyFont="1" applyFill="1" applyBorder="1"/>
    <xf numFmtId="0" fontId="18" fillId="0" borderId="0" xfId="12" applyFont="1" applyFill="1" applyBorder="1" applyAlignment="1">
      <alignment horizontal="center"/>
    </xf>
    <xf numFmtId="0" fontId="5" fillId="0" borderId="0" xfId="12" applyFont="1" applyFill="1" applyBorder="1" applyAlignment="1">
      <alignment horizontal="center"/>
    </xf>
    <xf numFmtId="0" fontId="3" fillId="0" borderId="1" xfId="0" applyFont="1" applyBorder="1" applyAlignment="1">
      <alignment horizontal="center" wrapText="1"/>
    </xf>
    <xf numFmtId="0" fontId="39" fillId="0" borderId="1" xfId="9" applyFont="1" applyFill="1" applyBorder="1" applyAlignment="1">
      <alignment horizontal="center" wrapText="1"/>
    </xf>
    <xf numFmtId="1" fontId="1" fillId="0" borderId="1" xfId="0" applyNumberFormat="1" applyFont="1" applyBorder="1"/>
    <xf numFmtId="0" fontId="10" fillId="0" borderId="0" xfId="12" applyFont="1" applyAlignment="1">
      <alignment horizontal="center"/>
    </xf>
    <xf numFmtId="0" fontId="0" fillId="3" borderId="1" xfId="0" applyNumberFormat="1" applyFill="1" applyBorder="1" applyAlignment="1" applyProtection="1">
      <alignment horizontal="center"/>
      <protection locked="0"/>
    </xf>
    <xf numFmtId="167" fontId="17" fillId="0" borderId="0" xfId="12" applyNumberFormat="1" applyFont="1"/>
    <xf numFmtId="8" fontId="0" fillId="3" borderId="1" xfId="0" applyNumberFormat="1" applyFill="1" applyBorder="1" applyProtection="1"/>
    <xf numFmtId="8" fontId="0" fillId="3" borderId="1" xfId="4" applyNumberFormat="1" applyFont="1" applyFill="1" applyBorder="1" applyProtection="1"/>
    <xf numFmtId="9" fontId="0" fillId="0" borderId="0" xfId="13" applyFont="1"/>
    <xf numFmtId="166" fontId="41" fillId="4" borderId="57" xfId="4" applyNumberFormat="1" applyFont="1" applyFill="1" applyBorder="1" applyAlignment="1" applyProtection="1">
      <alignment horizontal="center"/>
      <protection locked="0"/>
    </xf>
    <xf numFmtId="0" fontId="9" fillId="0" borderId="0" xfId="12" applyFont="1" applyFill="1" applyBorder="1" applyAlignment="1">
      <alignment horizontal="left"/>
    </xf>
    <xf numFmtId="0" fontId="18" fillId="0" borderId="0" xfId="12" applyFont="1" applyFill="1" applyBorder="1" applyAlignment="1">
      <alignment horizontal="left"/>
    </xf>
    <xf numFmtId="0" fontId="17" fillId="0" borderId="0" xfId="12" applyFont="1" applyFill="1" applyBorder="1" applyAlignment="1">
      <alignment horizontal="center"/>
    </xf>
    <xf numFmtId="0" fontId="0" fillId="0" borderId="0" xfId="0" applyAlignment="1">
      <alignment vertical="top"/>
    </xf>
    <xf numFmtId="166" fontId="41" fillId="4" borderId="44" xfId="4" applyNumberFormat="1" applyFont="1" applyFill="1" applyBorder="1" applyAlignment="1" applyProtection="1">
      <alignment horizontal="center"/>
      <protection locked="0"/>
    </xf>
    <xf numFmtId="0" fontId="43" fillId="0" borderId="7" xfId="0" applyFont="1" applyBorder="1"/>
    <xf numFmtId="0" fontId="44" fillId="0" borderId="7" xfId="0" applyFont="1" applyBorder="1" applyAlignment="1">
      <alignment horizontal="left" wrapText="1"/>
    </xf>
    <xf numFmtId="0" fontId="41" fillId="0" borderId="0" xfId="0" applyFont="1" applyAlignment="1">
      <alignment horizontal="center" vertical="top" wrapText="1"/>
    </xf>
    <xf numFmtId="0" fontId="37" fillId="0" borderId="1" xfId="0" applyFont="1" applyBorder="1" applyAlignment="1">
      <alignment horizontal="center" wrapText="1"/>
    </xf>
    <xf numFmtId="166" fontId="5" fillId="0" borderId="0" xfId="12" applyNumberFormat="1" applyFont="1"/>
    <xf numFmtId="0" fontId="0" fillId="0" borderId="8" xfId="0" applyBorder="1" applyAlignment="1"/>
    <xf numFmtId="166" fontId="0" fillId="0" borderId="6" xfId="4" applyNumberFormat="1" applyFont="1" applyBorder="1" applyAlignment="1"/>
    <xf numFmtId="9" fontId="0" fillId="0" borderId="6" xfId="0" applyNumberFormat="1" applyBorder="1" applyAlignment="1"/>
    <xf numFmtId="1" fontId="0" fillId="0" borderId="6" xfId="0" applyNumberFormat="1" applyBorder="1" applyAlignment="1"/>
    <xf numFmtId="10" fontId="0" fillId="0" borderId="6" xfId="0" applyNumberFormat="1" applyBorder="1" applyAlignment="1"/>
    <xf numFmtId="10" fontId="0" fillId="0" borderId="6" xfId="13" applyNumberFormat="1" applyFont="1" applyBorder="1" applyAlignment="1"/>
    <xf numFmtId="166" fontId="0" fillId="0" borderId="0" xfId="4" applyNumberFormat="1" applyFont="1"/>
    <xf numFmtId="10" fontId="0" fillId="0" borderId="7" xfId="0" applyNumberFormat="1" applyBorder="1"/>
    <xf numFmtId="166" fontId="0" fillId="0" borderId="7" xfId="4" applyNumberFormat="1" applyFont="1" applyBorder="1"/>
    <xf numFmtId="0" fontId="0" fillId="0" borderId="8" xfId="0" applyBorder="1" applyAlignment="1">
      <alignment wrapText="1"/>
    </xf>
    <xf numFmtId="0" fontId="0" fillId="0" borderId="8" xfId="0" applyFill="1" applyBorder="1" applyAlignment="1">
      <alignment wrapText="1"/>
    </xf>
    <xf numFmtId="0" fontId="0" fillId="0" borderId="5" xfId="0" applyFill="1" applyBorder="1" applyAlignment="1">
      <alignment wrapText="1"/>
    </xf>
    <xf numFmtId="166" fontId="5" fillId="0" borderId="0" xfId="4" applyNumberFormat="1" applyFont="1"/>
    <xf numFmtId="4" fontId="1" fillId="0" borderId="0" xfId="11" applyNumberFormat="1" applyBorder="1" applyProtection="1">
      <protection locked="0"/>
    </xf>
    <xf numFmtId="0" fontId="12" fillId="0" borderId="0" xfId="0" applyFont="1"/>
    <xf numFmtId="0" fontId="12" fillId="0" borderId="1" xfId="0" applyFont="1" applyBorder="1"/>
    <xf numFmtId="0" fontId="12" fillId="0" borderId="1" xfId="0" applyNumberFormat="1" applyFont="1" applyBorder="1"/>
    <xf numFmtId="0" fontId="42" fillId="0" borderId="0" xfId="0" applyFont="1" applyAlignment="1">
      <alignment vertical="top"/>
    </xf>
    <xf numFmtId="0" fontId="0" fillId="0" borderId="0" xfId="0" applyFill="1" applyBorder="1"/>
    <xf numFmtId="0" fontId="47" fillId="0" borderId="0" xfId="0" applyFont="1"/>
    <xf numFmtId="0" fontId="4" fillId="0" borderId="0" xfId="0" applyFont="1" applyAlignment="1">
      <alignment vertical="center"/>
    </xf>
    <xf numFmtId="14" fontId="46"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0" fontId="7" fillId="0" borderId="0" xfId="0" applyFont="1" applyAlignment="1"/>
    <xf numFmtId="0" fontId="11" fillId="0" borderId="0" xfId="0" applyFont="1" applyFill="1" applyBorder="1"/>
    <xf numFmtId="0" fontId="51" fillId="0" borderId="0" xfId="0" applyFont="1"/>
    <xf numFmtId="0" fontId="22" fillId="0" borderId="0" xfId="0" applyFont="1"/>
    <xf numFmtId="0" fontId="1" fillId="7" borderId="0" xfId="0" applyFont="1" applyFill="1"/>
    <xf numFmtId="0" fontId="0" fillId="7" borderId="0" xfId="0" applyFill="1" applyAlignment="1">
      <alignment horizontal="left"/>
    </xf>
    <xf numFmtId="0" fontId="1" fillId="0" borderId="0" xfId="0" applyFont="1" applyFill="1" applyBorder="1"/>
    <xf numFmtId="0" fontId="49" fillId="0" borderId="0" xfId="0" applyFont="1" applyFill="1" applyBorder="1" applyAlignment="1">
      <alignment horizontal="left" vertical="center"/>
    </xf>
    <xf numFmtId="0" fontId="0" fillId="0" borderId="0" xfId="0" applyFill="1" applyProtection="1"/>
    <xf numFmtId="0" fontId="0" fillId="0" borderId="1" xfId="0" applyFill="1" applyBorder="1" applyProtection="1"/>
    <xf numFmtId="44" fontId="0" fillId="0" borderId="1" xfId="0" applyNumberFormat="1" applyFill="1" applyBorder="1" applyProtection="1"/>
    <xf numFmtId="168" fontId="48" fillId="0" borderId="1" xfId="13" applyNumberFormat="1" applyFont="1" applyFill="1" applyBorder="1" applyProtection="1"/>
    <xf numFmtId="0" fontId="0" fillId="0" borderId="0" xfId="0" applyFill="1" applyBorder="1" applyProtection="1"/>
    <xf numFmtId="0" fontId="0" fillId="0" borderId="0" xfId="0" applyFill="1" applyBorder="1" applyAlignment="1" applyProtection="1">
      <alignment horizontal="center"/>
    </xf>
    <xf numFmtId="0" fontId="45" fillId="0" borderId="0" xfId="0" applyFont="1" applyFill="1" applyBorder="1" applyAlignment="1" applyProtection="1">
      <alignment horizontal="center"/>
    </xf>
    <xf numFmtId="0" fontId="3" fillId="0" borderId="0" xfId="0" applyFont="1" applyFill="1" applyBorder="1" applyProtection="1"/>
    <xf numFmtId="0" fontId="36" fillId="0" borderId="0" xfId="0" applyFont="1" applyFill="1" applyBorder="1" applyProtection="1"/>
    <xf numFmtId="44" fontId="11" fillId="0" borderId="0" xfId="5" applyNumberFormat="1" applyFont="1" applyFill="1" applyBorder="1" applyProtection="1"/>
    <xf numFmtId="44" fontId="48" fillId="0" borderId="0" xfId="5" applyFont="1" applyFill="1" applyBorder="1" applyProtection="1"/>
    <xf numFmtId="0" fontId="1" fillId="0" borderId="0" xfId="0" applyFont="1" applyFill="1" applyProtection="1"/>
    <xf numFmtId="0" fontId="32" fillId="0" borderId="0" xfId="0" applyFont="1" applyFill="1" applyBorder="1"/>
    <xf numFmtId="0" fontId="32" fillId="0" borderId="0" xfId="0" applyFont="1" applyBorder="1" applyAlignment="1">
      <alignment vertical="top"/>
    </xf>
    <xf numFmtId="0" fontId="0" fillId="0" borderId="0" xfId="0" applyBorder="1" applyAlignment="1">
      <alignment vertical="top"/>
    </xf>
    <xf numFmtId="14" fontId="0" fillId="0" borderId="0" xfId="0" applyNumberFormat="1" applyFill="1" applyBorder="1" applyAlignment="1">
      <alignment horizontal="center" vertical="top"/>
    </xf>
    <xf numFmtId="0" fontId="1" fillId="0" borderId="0" xfId="0" quotePrefix="1" applyFont="1" applyFill="1" applyBorder="1" applyAlignment="1">
      <alignment horizontal="center" vertical="top"/>
    </xf>
    <xf numFmtId="0" fontId="0" fillId="0" borderId="0" xfId="0" applyFill="1" applyBorder="1" applyAlignment="1">
      <alignment vertical="top"/>
    </xf>
    <xf numFmtId="14" fontId="0" fillId="0" borderId="0" xfId="0" applyNumberFormat="1" applyFill="1" applyBorder="1" applyAlignment="1">
      <alignment horizontal="left" vertical="top"/>
    </xf>
    <xf numFmtId="0" fontId="2" fillId="0" borderId="0" xfId="0" applyFont="1" applyFill="1" applyBorder="1" applyAlignment="1" applyProtection="1">
      <alignment horizontal="left" indent="1"/>
    </xf>
    <xf numFmtId="44" fontId="1" fillId="0" borderId="0" xfId="5" applyNumberFormat="1" applyFont="1" applyFill="1" applyBorder="1" applyProtection="1"/>
    <xf numFmtId="44" fontId="1" fillId="0" borderId="0" xfId="5" applyFont="1" applyFill="1" applyBorder="1" applyProtection="1"/>
    <xf numFmtId="44" fontId="1" fillId="0" borderId="0" xfId="4" applyFont="1" applyFill="1" applyBorder="1" applyProtection="1"/>
    <xf numFmtId="0" fontId="45" fillId="0" borderId="71" xfId="0" applyFont="1" applyFill="1" applyBorder="1"/>
    <xf numFmtId="44" fontId="0" fillId="0" borderId="71" xfId="0" applyNumberFormat="1" applyFill="1" applyBorder="1" applyProtection="1"/>
    <xf numFmtId="168" fontId="48" fillId="0" borderId="71" xfId="13" applyNumberFormat="1" applyFont="1" applyFill="1" applyBorder="1" applyProtection="1"/>
    <xf numFmtId="0" fontId="20" fillId="0" borderId="83" xfId="0" applyFont="1" applyBorder="1" applyAlignment="1">
      <alignment horizontal="center"/>
    </xf>
    <xf numFmtId="0" fontId="20" fillId="0" borderId="83" xfId="0" applyFont="1" applyBorder="1" applyAlignment="1">
      <alignment horizontal="center" vertical="center"/>
    </xf>
    <xf numFmtId="0" fontId="20" fillId="0" borderId="93" xfId="0" applyFont="1" applyBorder="1" applyAlignment="1">
      <alignment horizontal="center"/>
    </xf>
    <xf numFmtId="0" fontId="20" fillId="0" borderId="93" xfId="0" applyFont="1" applyFill="1" applyBorder="1" applyAlignment="1" applyProtection="1">
      <alignment horizontal="center" vertical="center"/>
    </xf>
    <xf numFmtId="44" fontId="20" fillId="0" borderId="93" xfId="0" applyNumberFormat="1" applyFont="1" applyBorder="1"/>
    <xf numFmtId="168" fontId="20" fillId="0" borderId="93" xfId="0" applyNumberFormat="1" applyFont="1" applyBorder="1"/>
    <xf numFmtId="0" fontId="0" fillId="0" borderId="0" xfId="0" applyFill="1"/>
    <xf numFmtId="0" fontId="0" fillId="0" borderId="0" xfId="0" applyFill="1" applyBorder="1"/>
    <xf numFmtId="0" fontId="54" fillId="0" borderId="0" xfId="0" applyFont="1"/>
    <xf numFmtId="0" fontId="56" fillId="0" borderId="0" xfId="0" applyFont="1"/>
    <xf numFmtId="0" fontId="56" fillId="0" borderId="0" xfId="0" applyFont="1" applyAlignment="1">
      <alignment vertical="top"/>
    </xf>
    <xf numFmtId="0" fontId="58" fillId="0" borderId="0" xfId="0" applyFont="1" applyFill="1"/>
    <xf numFmtId="0" fontId="59" fillId="0" borderId="2" xfId="0" applyFont="1" applyFill="1" applyBorder="1" applyAlignment="1">
      <alignment horizontal="center" vertical="center" wrapText="1"/>
    </xf>
    <xf numFmtId="0" fontId="60" fillId="0" borderId="14" xfId="0" applyFont="1" applyFill="1" applyBorder="1" applyAlignment="1">
      <alignment horizontal="center" vertical="center" wrapText="1"/>
    </xf>
    <xf numFmtId="14" fontId="61" fillId="0" borderId="2" xfId="0" applyNumberFormat="1" applyFont="1" applyFill="1" applyBorder="1" applyAlignment="1" applyProtection="1">
      <alignment horizontal="center" vertical="center" wrapText="1"/>
      <protection locked="0"/>
    </xf>
    <xf numFmtId="0" fontId="60" fillId="0" borderId="46" xfId="0" applyFont="1" applyFill="1" applyBorder="1" applyAlignment="1">
      <alignment horizontal="center" vertical="center" wrapText="1"/>
    </xf>
    <xf numFmtId="0" fontId="60" fillId="0" borderId="2"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56" fillId="0" borderId="0" xfId="0" applyFont="1" applyFill="1"/>
    <xf numFmtId="0" fontId="60" fillId="0" borderId="0" xfId="0" applyFont="1" applyFill="1" applyBorder="1" applyAlignment="1">
      <alignment horizontal="center" vertical="center" wrapText="1"/>
    </xf>
    <xf numFmtId="0" fontId="61" fillId="0" borderId="0" xfId="0" applyFont="1" applyFill="1" applyBorder="1" applyAlignment="1" applyProtection="1">
      <alignment horizontal="left" vertical="center" wrapText="1"/>
      <protection locked="0"/>
    </xf>
    <xf numFmtId="14" fontId="61" fillId="0" borderId="0" xfId="0" applyNumberFormat="1" applyFont="1" applyFill="1" applyBorder="1" applyAlignment="1" applyProtection="1">
      <alignment horizontal="center" vertical="center" wrapText="1"/>
      <protection locked="0"/>
    </xf>
    <xf numFmtId="0" fontId="63" fillId="0" borderId="0" xfId="0" applyFont="1" applyAlignment="1">
      <alignment horizontal="center" vertical="center" wrapText="1"/>
    </xf>
    <xf numFmtId="0" fontId="59" fillId="0" borderId="0" xfId="0" applyFont="1" applyAlignment="1">
      <alignment horizontal="center" vertical="center" wrapText="1"/>
    </xf>
    <xf numFmtId="0" fontId="63" fillId="0" borderId="0" xfId="0" applyFont="1"/>
    <xf numFmtId="0" fontId="64" fillId="0" borderId="0" xfId="0" applyFont="1"/>
    <xf numFmtId="0" fontId="65" fillId="0" borderId="0" xfId="0" applyFont="1"/>
    <xf numFmtId="0" fontId="65" fillId="0" borderId="0" xfId="0" applyFont="1" applyAlignment="1"/>
    <xf numFmtId="0" fontId="66" fillId="0" borderId="0" xfId="0" applyFont="1" applyAlignment="1">
      <alignment vertical="center"/>
    </xf>
    <xf numFmtId="0" fontId="67" fillId="0" borderId="0" xfId="0" applyFont="1"/>
    <xf numFmtId="0" fontId="61" fillId="0" borderId="0" xfId="0" applyFont="1"/>
    <xf numFmtId="0" fontId="68" fillId="0" borderId="0" xfId="0" applyFont="1"/>
    <xf numFmtId="0" fontId="69" fillId="0" borderId="0" xfId="0" applyFont="1"/>
    <xf numFmtId="0" fontId="59" fillId="0" borderId="0" xfId="0" applyFont="1"/>
    <xf numFmtId="0" fontId="37" fillId="0" borderId="0" xfId="0" applyFont="1"/>
    <xf numFmtId="0" fontId="71" fillId="0" borderId="0" xfId="0" applyFont="1"/>
    <xf numFmtId="0" fontId="2" fillId="0" borderId="0" xfId="0" applyFont="1" applyAlignment="1"/>
    <xf numFmtId="0" fontId="2" fillId="6" borderId="0" xfId="0" applyFont="1" applyFill="1"/>
    <xf numFmtId="0" fontId="37" fillId="0" borderId="0" xfId="0" applyFont="1" applyProtection="1"/>
    <xf numFmtId="0" fontId="37" fillId="0" borderId="0" xfId="0" applyFont="1" applyProtection="1">
      <protection locked="0"/>
    </xf>
    <xf numFmtId="0" fontId="37" fillId="0" borderId="0" xfId="11" applyFont="1" applyFill="1" applyBorder="1" applyAlignment="1" applyProtection="1">
      <alignment horizontal="center" wrapText="1"/>
    </xf>
    <xf numFmtId="0" fontId="37" fillId="0" borderId="0" xfId="11" applyFont="1" applyBorder="1" applyProtection="1">
      <protection locked="0"/>
    </xf>
    <xf numFmtId="0" fontId="37" fillId="0" borderId="0" xfId="11" applyFont="1" applyBorder="1"/>
    <xf numFmtId="1" fontId="0" fillId="3" borderId="1" xfId="0" applyNumberFormat="1" applyFill="1" applyBorder="1" applyProtection="1"/>
    <xf numFmtId="1" fontId="0" fillId="4" borderId="1" xfId="0" applyNumberFormat="1" applyFill="1" applyBorder="1" applyProtection="1">
      <protection locked="0"/>
    </xf>
    <xf numFmtId="0" fontId="1" fillId="3" borderId="1" xfId="0" applyFont="1" applyFill="1" applyBorder="1" applyAlignment="1" applyProtection="1">
      <alignment horizontal="center" wrapText="1"/>
    </xf>
    <xf numFmtId="0" fontId="1" fillId="0" borderId="1" xfId="0" applyFont="1" applyFill="1" applyBorder="1" applyAlignment="1" applyProtection="1">
      <alignment horizontal="center" wrapText="1"/>
    </xf>
    <xf numFmtId="0" fontId="73" fillId="0" borderId="0" xfId="12" applyFont="1"/>
    <xf numFmtId="0" fontId="70" fillId="0" borderId="0" xfId="12" applyNumberFormat="1" applyFont="1"/>
    <xf numFmtId="0" fontId="70" fillId="0" borderId="0" xfId="12" applyFont="1"/>
    <xf numFmtId="0" fontId="62" fillId="9" borderId="0" xfId="12" applyFont="1" applyFill="1" applyAlignment="1">
      <alignment horizontal="left"/>
    </xf>
    <xf numFmtId="0" fontId="70" fillId="9" borderId="0" xfId="12" applyFont="1" applyFill="1"/>
    <xf numFmtId="0" fontId="70" fillId="0" borderId="0" xfId="12" applyFont="1" applyAlignment="1">
      <alignment horizontal="center"/>
    </xf>
    <xf numFmtId="0" fontId="62" fillId="0" borderId="0" xfId="12" applyFont="1"/>
    <xf numFmtId="0" fontId="62" fillId="0" borderId="0" xfId="12" applyFont="1" applyAlignment="1">
      <alignment horizontal="center"/>
    </xf>
    <xf numFmtId="0" fontId="70" fillId="0" borderId="33" xfId="12" applyFont="1" applyFill="1" applyBorder="1" applyProtection="1">
      <protection locked="0"/>
    </xf>
    <xf numFmtId="0" fontId="70" fillId="0" borderId="33" xfId="12" applyFont="1" applyFill="1" applyBorder="1" applyAlignment="1" applyProtection="1">
      <alignment wrapText="1"/>
      <protection locked="0"/>
    </xf>
    <xf numFmtId="0" fontId="62" fillId="0" borderId="0" xfId="12" applyFont="1" applyAlignment="1">
      <alignment horizontal="right"/>
    </xf>
    <xf numFmtId="0" fontId="62" fillId="0" borderId="0" xfId="12" quotePrefix="1" applyFont="1"/>
    <xf numFmtId="0" fontId="62" fillId="0" borderId="0" xfId="12" applyFont="1" applyFill="1" applyAlignment="1">
      <alignment horizontal="right"/>
    </xf>
    <xf numFmtId="0" fontId="62" fillId="0" borderId="0" xfId="12" applyFont="1" applyFill="1"/>
    <xf numFmtId="0" fontId="70" fillId="0" borderId="0" xfId="12" applyFont="1" applyFill="1"/>
    <xf numFmtId="0" fontId="62" fillId="0" borderId="0" xfId="12" quotePrefix="1" applyFont="1" applyFill="1"/>
    <xf numFmtId="0" fontId="74" fillId="0" borderId="33" xfId="12" applyFont="1" applyBorder="1" applyAlignment="1">
      <alignment vertical="center"/>
    </xf>
    <xf numFmtId="0" fontId="74" fillId="0" borderId="0" xfId="12" applyFont="1" applyBorder="1" applyAlignment="1">
      <alignment vertical="center" wrapText="1"/>
    </xf>
    <xf numFmtId="165" fontId="62" fillId="0" borderId="0" xfId="12" applyNumberFormat="1" applyFont="1" applyFill="1" applyBorder="1"/>
    <xf numFmtId="0" fontId="75" fillId="0" borderId="0" xfId="12" applyFont="1"/>
    <xf numFmtId="0" fontId="62" fillId="9" borderId="35" xfId="12" applyFont="1" applyFill="1" applyBorder="1" applyAlignment="1">
      <alignment horizontal="left"/>
    </xf>
    <xf numFmtId="0" fontId="70" fillId="9" borderId="36" xfId="12" applyFont="1" applyFill="1" applyBorder="1"/>
    <xf numFmtId="0" fontId="70" fillId="9" borderId="36" xfId="12" applyFont="1" applyFill="1" applyBorder="1" applyAlignment="1">
      <alignment horizontal="center"/>
    </xf>
    <xf numFmtId="0" fontId="70" fillId="9" borderId="37" xfId="12" applyFont="1" applyFill="1" applyBorder="1"/>
    <xf numFmtId="0" fontId="62" fillId="0" borderId="33" xfId="12" applyFont="1" applyFill="1" applyBorder="1" applyAlignment="1">
      <alignment horizontal="center" vertical="center" wrapText="1"/>
    </xf>
    <xf numFmtId="0" fontId="62" fillId="6" borderId="33" xfId="12" applyFont="1" applyFill="1" applyBorder="1" applyAlignment="1">
      <alignment horizontal="center" vertical="center" wrapText="1"/>
    </xf>
    <xf numFmtId="0" fontId="62" fillId="9" borderId="33" xfId="12" applyFont="1" applyFill="1" applyBorder="1" applyAlignment="1">
      <alignment horizontal="center" vertical="center" wrapText="1"/>
    </xf>
    <xf numFmtId="0" fontId="62" fillId="0" borderId="0" xfId="12" applyFont="1" applyFill="1" applyBorder="1" applyAlignment="1">
      <alignment horizontal="center" vertical="center" wrapText="1"/>
    </xf>
    <xf numFmtId="166" fontId="70" fillId="0" borderId="108" xfId="4" applyNumberFormat="1" applyFont="1" applyFill="1" applyBorder="1" applyAlignment="1" applyProtection="1">
      <alignment horizontal="center"/>
      <protection locked="0"/>
    </xf>
    <xf numFmtId="10" fontId="70" fillId="0" borderId="108" xfId="13" applyNumberFormat="1" applyFont="1" applyFill="1" applyBorder="1" applyAlignment="1" applyProtection="1">
      <alignment horizontal="center"/>
      <protection locked="0"/>
    </xf>
    <xf numFmtId="167" fontId="70" fillId="9" borderId="33" xfId="12" applyNumberFormat="1" applyFont="1" applyFill="1" applyBorder="1" applyAlignment="1">
      <alignment horizontal="center"/>
    </xf>
    <xf numFmtId="44" fontId="70" fillId="9" borderId="33" xfId="4" applyNumberFormat="1" applyFont="1" applyFill="1" applyBorder="1" applyAlignment="1">
      <alignment horizontal="center"/>
    </xf>
    <xf numFmtId="166" fontId="70" fillId="0" borderId="33" xfId="4" applyNumberFormat="1" applyFont="1" applyFill="1" applyBorder="1" applyAlignment="1" applyProtection="1">
      <alignment horizontal="center"/>
      <protection locked="0"/>
    </xf>
    <xf numFmtId="0" fontId="70" fillId="0" borderId="33" xfId="4" applyNumberFormat="1" applyFont="1" applyFill="1" applyBorder="1" applyAlignment="1" applyProtection="1">
      <alignment horizontal="center"/>
      <protection locked="0"/>
    </xf>
    <xf numFmtId="167" fontId="70" fillId="9" borderId="33" xfId="4" applyNumberFormat="1" applyFont="1" applyFill="1" applyBorder="1" applyAlignment="1">
      <alignment horizontal="center"/>
    </xf>
    <xf numFmtId="166" fontId="70" fillId="9" borderId="33" xfId="4" applyNumberFormat="1" applyFont="1" applyFill="1" applyBorder="1" applyAlignment="1">
      <alignment horizontal="center"/>
    </xf>
    <xf numFmtId="10" fontId="70" fillId="0" borderId="33" xfId="13" applyNumberFormat="1" applyFont="1" applyFill="1" applyBorder="1" applyAlignment="1" applyProtection="1">
      <alignment horizontal="center"/>
      <protection locked="0"/>
    </xf>
    <xf numFmtId="1" fontId="62" fillId="0" borderId="0" xfId="12" applyNumberFormat="1" applyFont="1"/>
    <xf numFmtId="0" fontId="62" fillId="0" borderId="0" xfId="12" applyFont="1" applyFill="1" applyAlignment="1">
      <alignment horizontal="left"/>
    </xf>
    <xf numFmtId="10" fontId="70" fillId="0" borderId="0" xfId="13" applyNumberFormat="1" applyFont="1" applyFill="1" applyAlignment="1">
      <alignment horizontal="center"/>
    </xf>
    <xf numFmtId="0" fontId="62" fillId="0" borderId="0" xfId="12" applyFont="1" applyFill="1" applyAlignment="1">
      <alignment horizontal="center" wrapText="1"/>
    </xf>
    <xf numFmtId="166" fontId="62" fillId="9" borderId="33" xfId="4" applyNumberFormat="1" applyFont="1" applyFill="1" applyBorder="1"/>
    <xf numFmtId="166" fontId="62" fillId="0" borderId="0" xfId="4" applyNumberFormat="1" applyFont="1" applyFill="1" applyBorder="1"/>
    <xf numFmtId="166" fontId="62" fillId="9" borderId="2" xfId="4" applyNumberFormat="1" applyFont="1" applyFill="1" applyBorder="1"/>
    <xf numFmtId="0" fontId="62" fillId="0" borderId="0" xfId="12" applyFont="1" applyFill="1" applyAlignment="1">
      <alignment horizontal="center" vertical="center" wrapText="1"/>
    </xf>
    <xf numFmtId="166" fontId="70" fillId="0" borderId="0" xfId="4" applyNumberFormat="1" applyFont="1" applyFill="1" applyAlignment="1">
      <alignment horizontal="center"/>
    </xf>
    <xf numFmtId="0" fontId="70" fillId="0" borderId="0" xfId="12" applyFont="1" applyFill="1" applyAlignment="1">
      <alignment horizontal="center"/>
    </xf>
    <xf numFmtId="165" fontId="70" fillId="0" borderId="0" xfId="3" applyNumberFormat="1" applyFont="1" applyAlignment="1">
      <alignment horizontal="center"/>
    </xf>
    <xf numFmtId="166" fontId="62" fillId="0" borderId="33" xfId="4" applyNumberFormat="1" applyFont="1" applyFill="1" applyBorder="1" applyAlignment="1">
      <alignment horizontal="center" vertical="center" wrapText="1"/>
    </xf>
    <xf numFmtId="0" fontId="70" fillId="0" borderId="45" xfId="12" applyFont="1" applyFill="1" applyBorder="1" applyProtection="1">
      <protection locked="0"/>
    </xf>
    <xf numFmtId="0" fontId="62" fillId="0" borderId="0" xfId="12" applyFont="1" applyFill="1" applyAlignment="1">
      <alignment horizontal="center"/>
    </xf>
    <xf numFmtId="0" fontId="62" fillId="0" borderId="0" xfId="12" applyFont="1" applyFill="1" applyAlignment="1">
      <alignment horizontal="left" vertical="center" wrapText="1"/>
    </xf>
    <xf numFmtId="166" fontId="62" fillId="0" borderId="45" xfId="4" applyNumberFormat="1" applyFont="1" applyFill="1" applyBorder="1" applyAlignment="1">
      <alignment horizontal="center" vertical="center" wrapText="1"/>
    </xf>
    <xf numFmtId="0" fontId="62" fillId="0" borderId="45" xfId="12" applyFont="1" applyFill="1" applyBorder="1" applyAlignment="1">
      <alignment horizontal="center" vertical="center" wrapText="1"/>
    </xf>
    <xf numFmtId="0" fontId="62" fillId="9" borderId="5" xfId="12" applyFont="1" applyFill="1" applyBorder="1" applyAlignment="1">
      <alignment horizontal="center" vertical="center" wrapText="1"/>
    </xf>
    <xf numFmtId="0" fontId="62" fillId="9" borderId="34" xfId="12" applyFont="1" applyFill="1" applyBorder="1" applyAlignment="1">
      <alignment horizontal="center" vertical="center" wrapText="1"/>
    </xf>
    <xf numFmtId="165" fontId="62" fillId="6" borderId="0" xfId="12" applyNumberFormat="1" applyFont="1" applyFill="1" applyBorder="1"/>
    <xf numFmtId="0" fontId="62" fillId="0" borderId="38" xfId="12" applyFont="1" applyFill="1" applyBorder="1" applyAlignment="1">
      <alignment horizontal="center" vertical="center" wrapText="1"/>
    </xf>
    <xf numFmtId="166" fontId="62" fillId="0" borderId="38" xfId="4" applyNumberFormat="1" applyFont="1" applyFill="1" applyBorder="1" applyAlignment="1">
      <alignment horizontal="center" vertical="center" wrapText="1"/>
    </xf>
    <xf numFmtId="0" fontId="62" fillId="6" borderId="38" xfId="12" applyFont="1" applyFill="1" applyBorder="1" applyAlignment="1">
      <alignment horizontal="center" vertical="center" wrapText="1"/>
    </xf>
    <xf numFmtId="0" fontId="62" fillId="9" borderId="38" xfId="12" applyFont="1" applyFill="1" applyBorder="1" applyAlignment="1">
      <alignment horizontal="center" vertical="center" wrapText="1"/>
    </xf>
    <xf numFmtId="0" fontId="62" fillId="9" borderId="39" xfId="12" applyFont="1" applyFill="1" applyBorder="1" applyAlignment="1">
      <alignment horizontal="center" vertical="center" wrapText="1"/>
    </xf>
    <xf numFmtId="0" fontId="74" fillId="0" borderId="0" xfId="12" applyFont="1" applyAlignment="1">
      <alignment horizontal="right"/>
    </xf>
    <xf numFmtId="166" fontId="70" fillId="0" borderId="0" xfId="4" applyNumberFormat="1" applyFont="1"/>
    <xf numFmtId="0" fontId="70" fillId="0" borderId="0" xfId="12" applyFont="1" applyBorder="1" applyAlignment="1">
      <alignment horizontal="center"/>
    </xf>
    <xf numFmtId="166" fontId="62" fillId="0" borderId="0" xfId="4" applyNumberFormat="1" applyFont="1" applyAlignment="1">
      <alignment horizontal="center" wrapText="1"/>
    </xf>
    <xf numFmtId="0" fontId="62" fillId="0" borderId="0" xfId="12" applyFont="1" applyAlignment="1">
      <alignment horizontal="center" wrapText="1"/>
    </xf>
    <xf numFmtId="0" fontId="70" fillId="0" borderId="15" xfId="12" applyFont="1" applyFill="1" applyBorder="1"/>
    <xf numFmtId="0" fontId="56" fillId="6" borderId="0" xfId="0" applyFont="1" applyFill="1"/>
    <xf numFmtId="0" fontId="79" fillId="0" borderId="0" xfId="0" applyFont="1" applyAlignment="1"/>
    <xf numFmtId="0" fontId="56" fillId="9" borderId="1" xfId="0" applyFont="1" applyFill="1" applyBorder="1" applyProtection="1"/>
    <xf numFmtId="0" fontId="62" fillId="0" borderId="0" xfId="12" applyFont="1" applyFill="1" applyBorder="1"/>
    <xf numFmtId="165" fontId="62" fillId="0" borderId="0" xfId="3" applyNumberFormat="1" applyFont="1" applyFill="1" applyBorder="1" applyAlignment="1">
      <alignment horizontal="center"/>
    </xf>
    <xf numFmtId="165" fontId="62" fillId="0" borderId="0" xfId="3" applyNumberFormat="1" applyFont="1" applyFill="1" applyBorder="1" applyAlignment="1">
      <alignment horizontal="left"/>
    </xf>
    <xf numFmtId="14" fontId="70" fillId="0" borderId="0" xfId="12" applyNumberFormat="1" applyFont="1" applyAlignment="1">
      <alignment horizontal="center"/>
    </xf>
    <xf numFmtId="0" fontId="62" fillId="0" borderId="120" xfId="12" applyFont="1" applyBorder="1"/>
    <xf numFmtId="0" fontId="70" fillId="0" borderId="0" xfId="12" applyFont="1" applyFill="1" applyAlignment="1">
      <alignment horizontal="left" vertical="center"/>
    </xf>
    <xf numFmtId="0" fontId="76" fillId="10" borderId="2" xfId="8" applyFont="1" applyFill="1" applyBorder="1" applyAlignment="1" applyProtection="1">
      <alignment horizontal="center" vertical="center" wrapText="1"/>
    </xf>
    <xf numFmtId="0" fontId="70" fillId="0" borderId="0" xfId="12" applyFont="1" applyFill="1" applyBorder="1"/>
    <xf numFmtId="165" fontId="70" fillId="0" borderId="0" xfId="3" applyNumberFormat="1" applyFont="1" applyFill="1" applyBorder="1" applyAlignment="1">
      <alignment horizontal="center"/>
    </xf>
    <xf numFmtId="0" fontId="81" fillId="0" borderId="0" xfId="12" applyFont="1"/>
    <xf numFmtId="0" fontId="70" fillId="9" borderId="1" xfId="0" applyFont="1" applyFill="1" applyBorder="1" applyProtection="1"/>
    <xf numFmtId="0" fontId="66" fillId="0" borderId="0" xfId="0" applyFont="1"/>
    <xf numFmtId="14" fontId="69" fillId="6" borderId="0" xfId="0" applyNumberFormat="1" applyFont="1" applyFill="1"/>
    <xf numFmtId="0" fontId="82" fillId="0" borderId="0" xfId="0" applyFont="1"/>
    <xf numFmtId="0" fontId="83" fillId="0" borderId="11" xfId="9" applyFont="1" applyFill="1" applyBorder="1" applyAlignment="1">
      <alignment horizontal="center"/>
    </xf>
    <xf numFmtId="0" fontId="83" fillId="0" borderId="31" xfId="9" applyFont="1" applyFill="1" applyBorder="1" applyAlignment="1">
      <alignment horizontal="center" wrapText="1"/>
    </xf>
    <xf numFmtId="0" fontId="84" fillId="0" borderId="0" xfId="0" applyFont="1" applyAlignment="1">
      <alignment horizontal="center" vertical="top" textRotation="180"/>
    </xf>
    <xf numFmtId="0" fontId="56" fillId="0" borderId="0" xfId="0" applyFont="1" applyAlignment="1">
      <alignment horizontal="center"/>
    </xf>
    <xf numFmtId="0" fontId="85" fillId="0" borderId="53" xfId="9" applyFont="1" applyFill="1" applyBorder="1" applyAlignment="1">
      <alignment horizontal="center" wrapText="1"/>
    </xf>
    <xf numFmtId="0" fontId="87" fillId="0" borderId="1" xfId="0" applyNumberFormat="1" applyFont="1" applyBorder="1" applyAlignment="1">
      <alignment horizontal="center"/>
    </xf>
    <xf numFmtId="0" fontId="56" fillId="0" borderId="52" xfId="0" applyFont="1" applyBorder="1"/>
    <xf numFmtId="14" fontId="69" fillId="0" borderId="55" xfId="0" applyNumberFormat="1" applyFont="1" applyBorder="1"/>
    <xf numFmtId="14" fontId="69" fillId="0" borderId="7" xfId="0" applyNumberFormat="1" applyFont="1" applyBorder="1"/>
    <xf numFmtId="0" fontId="56" fillId="0" borderId="6" xfId="0" applyFont="1" applyBorder="1"/>
    <xf numFmtId="166" fontId="56" fillId="0" borderId="0" xfId="4" applyNumberFormat="1" applyFont="1" applyBorder="1"/>
    <xf numFmtId="0" fontId="56" fillId="0" borderId="0" xfId="0" applyNumberFormat="1" applyFont="1"/>
    <xf numFmtId="166" fontId="70" fillId="0" borderId="118" xfId="4" applyNumberFormat="1" applyFont="1" applyFill="1" applyBorder="1" applyAlignment="1" applyProtection="1">
      <alignment horizontal="center"/>
      <protection locked="0"/>
    </xf>
    <xf numFmtId="166" fontId="62" fillId="9" borderId="14" xfId="4" applyNumberFormat="1" applyFont="1" applyFill="1" applyBorder="1"/>
    <xf numFmtId="166" fontId="62" fillId="9" borderId="33" xfId="12" applyNumberFormat="1" applyFont="1" applyFill="1" applyBorder="1"/>
    <xf numFmtId="0" fontId="88" fillId="10" borderId="117" xfId="0" applyFont="1" applyFill="1" applyBorder="1" applyAlignment="1">
      <alignment horizontal="center" vertical="center"/>
    </xf>
    <xf numFmtId="0" fontId="88" fillId="10" borderId="119" xfId="0" applyFont="1" applyFill="1" applyBorder="1" applyAlignment="1">
      <alignment horizontal="center" vertical="center" wrapText="1"/>
    </xf>
    <xf numFmtId="0" fontId="88" fillId="10" borderId="115" xfId="0" applyFont="1" applyFill="1" applyBorder="1" applyAlignment="1">
      <alignment horizontal="center" vertical="center" wrapText="1"/>
    </xf>
    <xf numFmtId="0" fontId="88" fillId="10" borderId="114" xfId="0" applyFont="1" applyFill="1" applyBorder="1" applyAlignment="1">
      <alignment horizontal="center" vertical="center" wrapText="1"/>
    </xf>
    <xf numFmtId="174" fontId="88" fillId="10" borderId="116" xfId="0" applyNumberFormat="1" applyFont="1" applyFill="1" applyBorder="1" applyAlignment="1">
      <alignment horizontal="center" vertical="center"/>
    </xf>
    <xf numFmtId="0" fontId="88" fillId="0" borderId="107" xfId="0" applyFont="1" applyBorder="1" applyAlignment="1">
      <alignment horizontal="center" vertical="center" wrapText="1"/>
    </xf>
    <xf numFmtId="0" fontId="88" fillId="0" borderId="107" xfId="0" applyFont="1" applyBorder="1" applyAlignment="1">
      <alignment horizontal="left" vertical="center" wrapText="1"/>
    </xf>
    <xf numFmtId="14" fontId="88" fillId="0" borderId="105" xfId="0" applyNumberFormat="1" applyFont="1" applyBorder="1" applyAlignment="1">
      <alignment horizontal="center" vertical="center" wrapText="1"/>
    </xf>
    <xf numFmtId="174" fontId="88" fillId="10" borderId="113" xfId="0" applyNumberFormat="1" applyFont="1" applyFill="1" applyBorder="1" applyAlignment="1">
      <alignment horizontal="center" vertical="center"/>
    </xf>
    <xf numFmtId="0" fontId="88" fillId="0" borderId="105" xfId="0" applyFont="1" applyBorder="1" applyAlignment="1">
      <alignment horizontal="left" vertical="center" wrapText="1"/>
    </xf>
    <xf numFmtId="0" fontId="56" fillId="0" borderId="0" xfId="0" applyFont="1" applyFill="1" applyBorder="1"/>
    <xf numFmtId="0" fontId="54" fillId="0" borderId="0" xfId="0" applyFont="1" applyFill="1" applyBorder="1" applyAlignment="1">
      <alignment horizontal="center" vertical="center" wrapText="1"/>
    </xf>
    <xf numFmtId="0" fontId="63" fillId="0" borderId="0" xfId="0" applyFont="1" applyFill="1"/>
    <xf numFmtId="0" fontId="92" fillId="0" borderId="0" xfId="0" applyFont="1" applyFill="1" applyBorder="1" applyAlignment="1">
      <alignment horizontal="left" vertical="center" wrapText="1"/>
    </xf>
    <xf numFmtId="0" fontId="92" fillId="0" borderId="0" xfId="0" applyFont="1" applyFill="1" applyBorder="1" applyAlignment="1">
      <alignment horizontal="center" vertical="center" wrapText="1"/>
    </xf>
    <xf numFmtId="0" fontId="93" fillId="0" borderId="0" xfId="0" applyFont="1" applyFill="1" applyBorder="1" applyAlignment="1">
      <alignment horizontal="center" vertical="center" wrapText="1"/>
    </xf>
    <xf numFmtId="0" fontId="63" fillId="0" borderId="0" xfId="0" applyFont="1" applyFill="1" applyBorder="1"/>
    <xf numFmtId="0" fontId="63" fillId="0" borderId="0" xfId="0" applyFont="1" applyFill="1" applyBorder="1" applyAlignment="1">
      <alignment wrapText="1"/>
    </xf>
    <xf numFmtId="0" fontId="94" fillId="0" borderId="0" xfId="0" applyFont="1" applyFill="1" applyBorder="1" applyAlignment="1">
      <alignment horizontal="center" vertical="center" wrapText="1"/>
    </xf>
    <xf numFmtId="0" fontId="95" fillId="0" borderId="0" xfId="0" applyFont="1" applyFill="1" applyBorder="1" applyAlignment="1">
      <alignment wrapText="1"/>
    </xf>
    <xf numFmtId="14" fontId="94" fillId="0" borderId="0" xfId="0" applyNumberFormat="1" applyFont="1" applyFill="1" applyBorder="1" applyAlignment="1">
      <alignment horizontal="center" vertical="center" wrapText="1"/>
    </xf>
    <xf numFmtId="0" fontId="65" fillId="0" borderId="0" xfId="0" applyFont="1" applyAlignment="1">
      <alignment horizontal="center" vertical="center"/>
    </xf>
    <xf numFmtId="0" fontId="76" fillId="10" borderId="6" xfId="0" applyFont="1" applyFill="1" applyBorder="1" applyAlignment="1">
      <alignment horizontal="left" vertical="center"/>
    </xf>
    <xf numFmtId="0" fontId="76" fillId="10" borderId="7" xfId="0" applyFont="1" applyFill="1" applyBorder="1" applyAlignment="1">
      <alignment horizontal="center" vertical="center"/>
    </xf>
    <xf numFmtId="0" fontId="89" fillId="10" borderId="7" xfId="0" applyFont="1" applyFill="1" applyBorder="1" applyAlignment="1">
      <alignment horizontal="center" vertical="center"/>
    </xf>
    <xf numFmtId="0" fontId="56" fillId="10" borderId="7" xfId="0" applyFont="1" applyFill="1" applyBorder="1"/>
    <xf numFmtId="0" fontId="56" fillId="10" borderId="8" xfId="0" applyFont="1" applyFill="1" applyBorder="1"/>
    <xf numFmtId="0" fontId="56" fillId="0" borderId="0" xfId="0" applyFont="1" applyAlignment="1">
      <alignment horizontal="left"/>
    </xf>
    <xf numFmtId="0" fontId="56" fillId="0" borderId="0" xfId="0" applyFont="1" applyFill="1" applyAlignment="1"/>
    <xf numFmtId="0" fontId="56" fillId="0" borderId="0" xfId="0" applyFont="1" applyFill="1" applyBorder="1" applyAlignment="1"/>
    <xf numFmtId="0" fontId="90" fillId="0" borderId="0" xfId="0" applyFont="1"/>
    <xf numFmtId="14" fontId="91" fillId="0" borderId="0" xfId="0" applyNumberFormat="1" applyFont="1" applyFill="1" applyBorder="1" applyAlignment="1">
      <alignment horizontal="center" vertical="center"/>
    </xf>
    <xf numFmtId="0" fontId="56" fillId="0" borderId="0" xfId="0" applyFont="1" applyAlignment="1"/>
    <xf numFmtId="0" fontId="56" fillId="9" borderId="61" xfId="0" applyFont="1" applyFill="1" applyBorder="1" applyAlignment="1">
      <alignment horizontal="center"/>
    </xf>
    <xf numFmtId="0" fontId="56" fillId="9" borderId="15" xfId="0" applyFont="1" applyFill="1" applyBorder="1" applyAlignment="1" applyProtection="1">
      <alignment horizontal="left" indent="3"/>
      <protection locked="0"/>
    </xf>
    <xf numFmtId="0" fontId="56" fillId="9" borderId="15" xfId="0" applyFont="1" applyFill="1" applyBorder="1"/>
    <xf numFmtId="0" fontId="56" fillId="9" borderId="9" xfId="0" applyFont="1" applyFill="1" applyBorder="1"/>
    <xf numFmtId="0" fontId="56" fillId="9" borderId="69" xfId="0" applyFont="1" applyFill="1" applyBorder="1"/>
    <xf numFmtId="0" fontId="56" fillId="9" borderId="57" xfId="0" applyFont="1" applyFill="1" applyBorder="1"/>
    <xf numFmtId="0" fontId="56" fillId="9" borderId="64" xfId="0" applyFont="1" applyFill="1" applyBorder="1"/>
    <xf numFmtId="0" fontId="56" fillId="9" borderId="12" xfId="0" applyFont="1" applyFill="1" applyBorder="1"/>
    <xf numFmtId="0" fontId="56" fillId="9" borderId="6" xfId="0" applyFont="1" applyFill="1" applyBorder="1"/>
    <xf numFmtId="0" fontId="56" fillId="9" borderId="7" xfId="0" applyFont="1" applyFill="1" applyBorder="1"/>
    <xf numFmtId="0" fontId="56" fillId="9" borderId="50" xfId="0" applyFont="1" applyFill="1" applyBorder="1"/>
    <xf numFmtId="0" fontId="65" fillId="0" borderId="0" xfId="0" applyFont="1" applyAlignment="1">
      <alignment vertical="top"/>
    </xf>
    <xf numFmtId="0" fontId="54" fillId="0" borderId="0" xfId="0" applyFont="1" applyBorder="1" applyAlignment="1">
      <alignment horizontal="center" vertical="top" wrapText="1"/>
    </xf>
    <xf numFmtId="0" fontId="57" fillId="0" borderId="0" xfId="0" applyFont="1" applyFill="1" applyAlignment="1">
      <alignment horizontal="left" indent="8"/>
    </xf>
    <xf numFmtId="0" fontId="57" fillId="0" borderId="0" xfId="0" applyFont="1" applyFill="1" applyAlignment="1"/>
    <xf numFmtId="0" fontId="54" fillId="0" borderId="0" xfId="0" applyFont="1" applyFill="1" applyBorder="1" applyAlignment="1">
      <alignment horizontal="center" vertical="top" wrapText="1"/>
    </xf>
    <xf numFmtId="14" fontId="91" fillId="17" borderId="0" xfId="0" applyNumberFormat="1" applyFont="1" applyFill="1" applyBorder="1" applyAlignment="1" applyProtection="1">
      <alignment horizontal="center" vertical="center"/>
      <protection locked="0"/>
    </xf>
    <xf numFmtId="0" fontId="76" fillId="0" borderId="0" xfId="0" applyFont="1" applyFill="1" applyBorder="1" applyAlignment="1">
      <alignment horizontal="left" vertical="center"/>
    </xf>
    <xf numFmtId="0" fontId="76" fillId="0" borderId="0" xfId="0" applyFont="1" applyFill="1" applyBorder="1" applyAlignment="1">
      <alignment horizontal="center" vertical="center"/>
    </xf>
    <xf numFmtId="0" fontId="61" fillId="0" borderId="0" xfId="0" applyFont="1" applyFill="1" applyAlignment="1">
      <alignment horizontal="left"/>
    </xf>
    <xf numFmtId="0" fontId="56" fillId="0" borderId="0" xfId="0" applyFont="1" applyFill="1" applyBorder="1" applyAlignment="1">
      <alignment horizontal="center"/>
    </xf>
    <xf numFmtId="0" fontId="56" fillId="0" borderId="0" xfId="0" applyFont="1" applyBorder="1"/>
    <xf numFmtId="0" fontId="56" fillId="0" borderId="0" xfId="0" applyFont="1" applyBorder="1" applyAlignment="1">
      <alignment horizontal="center"/>
    </xf>
    <xf numFmtId="0" fontId="56" fillId="0" borderId="1" xfId="0" applyFont="1" applyBorder="1"/>
    <xf numFmtId="0" fontId="56" fillId="0" borderId="1" xfId="0" applyFont="1" applyBorder="1" applyAlignment="1">
      <alignment horizontal="left" wrapText="1"/>
    </xf>
    <xf numFmtId="0" fontId="56" fillId="0" borderId="1" xfId="0" applyFont="1" applyBorder="1" applyAlignment="1" applyProtection="1">
      <alignment wrapText="1"/>
      <protection locked="0"/>
    </xf>
    <xf numFmtId="0" fontId="56" fillId="0" borderId="1" xfId="0" applyFont="1" applyFill="1" applyBorder="1" applyAlignment="1">
      <alignment horizontal="left" wrapText="1"/>
    </xf>
    <xf numFmtId="0" fontId="56" fillId="2" borderId="0" xfId="0" applyFont="1" applyFill="1"/>
    <xf numFmtId="0" fontId="56" fillId="0" borderId="41" xfId="0" applyFont="1" applyBorder="1"/>
    <xf numFmtId="0" fontId="56" fillId="0" borderId="4" xfId="0" applyFont="1" applyBorder="1" applyAlignment="1">
      <alignment horizontal="left" vertical="top"/>
    </xf>
    <xf numFmtId="0" fontId="56" fillId="0" borderId="0" xfId="0" applyFont="1" applyBorder="1" applyAlignment="1">
      <alignment horizontal="left" vertical="top"/>
    </xf>
    <xf numFmtId="0" fontId="56" fillId="0" borderId="5" xfId="0" applyFont="1" applyBorder="1" applyAlignment="1">
      <alignment horizontal="left" vertical="top"/>
    </xf>
    <xf numFmtId="0" fontId="56" fillId="2" borderId="4" xfId="0" applyFont="1" applyFill="1" applyBorder="1" applyAlignment="1">
      <alignment horizontal="left" vertical="top"/>
    </xf>
    <xf numFmtId="0" fontId="56" fillId="2" borderId="0" xfId="0" applyFont="1" applyFill="1" applyBorder="1" applyAlignment="1">
      <alignment horizontal="left" vertical="top"/>
    </xf>
    <xf numFmtId="0" fontId="56" fillId="2" borderId="5" xfId="0" applyFont="1" applyFill="1" applyBorder="1" applyAlignment="1">
      <alignment horizontal="left" vertical="top"/>
    </xf>
    <xf numFmtId="0" fontId="70" fillId="0" borderId="0" xfId="0" applyFont="1"/>
    <xf numFmtId="0" fontId="67" fillId="0" borderId="0" xfId="0" applyFont="1" applyFill="1" applyAlignment="1">
      <alignment horizontal="center"/>
    </xf>
    <xf numFmtId="14" fontId="67" fillId="0" borderId="0" xfId="0" applyNumberFormat="1" applyFont="1" applyFill="1" applyBorder="1" applyAlignment="1">
      <alignment horizontal="center" vertical="center" wrapText="1"/>
    </xf>
    <xf numFmtId="14" fontId="67" fillId="0" borderId="0" xfId="0" quotePrefix="1" applyNumberFormat="1" applyFont="1" applyFill="1" applyBorder="1" applyAlignment="1">
      <alignment horizontal="center" vertical="center" wrapText="1"/>
    </xf>
    <xf numFmtId="0" fontId="69" fillId="0" borderId="0" xfId="0" applyFont="1" applyAlignment="1">
      <alignment vertical="center"/>
    </xf>
    <xf numFmtId="14" fontId="56" fillId="0" borderId="0" xfId="0" applyNumberFormat="1" applyFont="1"/>
    <xf numFmtId="14" fontId="56" fillId="0" borderId="1" xfId="0" applyNumberFormat="1" applyFont="1" applyBorder="1"/>
    <xf numFmtId="0" fontId="56" fillId="8" borderId="0" xfId="0" applyFont="1" applyFill="1" applyBorder="1"/>
    <xf numFmtId="0" fontId="77" fillId="8" borderId="0" xfId="0" applyFont="1" applyFill="1" applyBorder="1" applyAlignment="1">
      <alignment horizontal="center" vertical="center" wrapText="1"/>
    </xf>
    <xf numFmtId="0" fontId="98" fillId="0" borderId="0" xfId="0" applyFont="1" applyFill="1" applyBorder="1" applyAlignment="1">
      <alignment horizontal="center" vertical="center" wrapText="1"/>
    </xf>
    <xf numFmtId="0" fontId="56" fillId="0" borderId="0" xfId="0" applyFont="1" applyFill="1" applyBorder="1" applyAlignment="1">
      <alignment horizontal="center" vertical="center" wrapText="1"/>
    </xf>
    <xf numFmtId="14" fontId="54" fillId="0" borderId="0" xfId="0" quotePrefix="1" applyNumberFormat="1" applyFont="1" applyBorder="1" applyAlignment="1">
      <alignment horizontal="center" vertical="center" wrapText="1"/>
    </xf>
    <xf numFmtId="14" fontId="54" fillId="0" borderId="0" xfId="0" applyNumberFormat="1" applyFont="1" applyBorder="1" applyAlignment="1">
      <alignment horizontal="center" vertical="center" wrapText="1"/>
    </xf>
    <xf numFmtId="0" fontId="99" fillId="0" borderId="0" xfId="0" applyFont="1"/>
    <xf numFmtId="0" fontId="63" fillId="0" borderId="0" xfId="0" applyFont="1" applyFill="1" applyBorder="1" applyAlignment="1">
      <alignment horizontal="center"/>
    </xf>
    <xf numFmtId="0" fontId="62" fillId="9" borderId="14" xfId="0" applyFont="1" applyFill="1" applyBorder="1" applyAlignment="1">
      <alignment horizontal="center"/>
    </xf>
    <xf numFmtId="0" fontId="69" fillId="9" borderId="15" xfId="0" applyFont="1" applyFill="1" applyBorder="1" applyAlignment="1">
      <alignment horizontal="center" wrapText="1"/>
    </xf>
    <xf numFmtId="0" fontId="69" fillId="9" borderId="2" xfId="0" applyFont="1" applyFill="1" applyBorder="1" applyAlignment="1">
      <alignment horizontal="center" wrapText="1"/>
    </xf>
    <xf numFmtId="14" fontId="60" fillId="9" borderId="14" xfId="0" applyNumberFormat="1" applyFont="1" applyFill="1" applyBorder="1" applyAlignment="1">
      <alignment horizontal="left" vertical="top" indent="1"/>
    </xf>
    <xf numFmtId="0" fontId="69" fillId="9" borderId="15" xfId="0" applyFont="1" applyFill="1" applyBorder="1" applyAlignment="1">
      <alignment horizontal="left"/>
    </xf>
    <xf numFmtId="0" fontId="69" fillId="9" borderId="15" xfId="0" applyFont="1" applyFill="1" applyBorder="1" applyAlignment="1">
      <alignment horizontal="center"/>
    </xf>
    <xf numFmtId="14" fontId="62" fillId="9" borderId="15" xfId="0" applyNumberFormat="1" applyFont="1" applyFill="1" applyBorder="1" applyAlignment="1"/>
    <xf numFmtId="14" fontId="62" fillId="9" borderId="9" xfId="0" applyNumberFormat="1" applyFont="1" applyFill="1" applyBorder="1" applyAlignment="1">
      <alignment vertical="top"/>
    </xf>
    <xf numFmtId="0" fontId="56" fillId="9" borderId="77" xfId="1" applyFont="1" applyFill="1" applyBorder="1" applyProtection="1">
      <protection hidden="1"/>
    </xf>
    <xf numFmtId="44" fontId="56" fillId="16" borderId="60" xfId="1" applyNumberFormat="1" applyFont="1" applyFill="1" applyBorder="1" applyProtection="1">
      <protection hidden="1"/>
    </xf>
    <xf numFmtId="44" fontId="56" fillId="0" borderId="0" xfId="1" applyNumberFormat="1" applyFont="1" applyFill="1" applyBorder="1" applyProtection="1">
      <protection hidden="1"/>
    </xf>
    <xf numFmtId="0" fontId="56" fillId="9" borderId="65" xfId="0" applyFont="1" applyFill="1" applyBorder="1" applyProtection="1">
      <protection hidden="1"/>
    </xf>
    <xf numFmtId="44" fontId="56" fillId="16" borderId="1" xfId="4" applyNumberFormat="1" applyFont="1" applyFill="1" applyBorder="1" applyProtection="1">
      <protection hidden="1"/>
    </xf>
    <xf numFmtId="44" fontId="56" fillId="0" borderId="0" xfId="4" applyNumberFormat="1" applyFont="1" applyFill="1" applyBorder="1" applyProtection="1">
      <protection hidden="1"/>
    </xf>
    <xf numFmtId="44" fontId="56" fillId="9" borderId="68" xfId="4" applyNumberFormat="1" applyFont="1" applyFill="1" applyBorder="1" applyProtection="1">
      <protection hidden="1"/>
    </xf>
    <xf numFmtId="44" fontId="56" fillId="0" borderId="0" xfId="2" applyNumberFormat="1" applyFont="1" applyFill="1" applyBorder="1" applyProtection="1">
      <protection hidden="1"/>
    </xf>
    <xf numFmtId="0" fontId="56" fillId="9" borderId="73" xfId="0" applyFont="1" applyFill="1" applyBorder="1" applyProtection="1">
      <protection hidden="1"/>
    </xf>
    <xf numFmtId="44" fontId="56" fillId="16" borderId="71" xfId="4" applyNumberFormat="1" applyFont="1" applyFill="1" applyBorder="1" applyProtection="1">
      <protection hidden="1"/>
    </xf>
    <xf numFmtId="0" fontId="56" fillId="0" borderId="0" xfId="0" applyFont="1" applyAlignment="1">
      <alignment horizontal="right" wrapText="1"/>
    </xf>
    <xf numFmtId="0" fontId="63" fillId="0" borderId="0" xfId="0" applyFont="1" applyFill="1" applyBorder="1" applyAlignment="1">
      <alignment horizontal="center" vertical="top"/>
    </xf>
    <xf numFmtId="0" fontId="99" fillId="8" borderId="0" xfId="0" applyFont="1" applyFill="1" applyBorder="1"/>
    <xf numFmtId="0" fontId="100" fillId="0" borderId="0" xfId="0" applyFont="1" applyAlignment="1">
      <alignment horizontal="left"/>
    </xf>
    <xf numFmtId="14" fontId="69" fillId="0" borderId="0" xfId="0" applyNumberFormat="1" applyFont="1" applyAlignment="1">
      <alignment horizontal="center"/>
    </xf>
    <xf numFmtId="44" fontId="56" fillId="0" borderId="0" xfId="0" applyNumberFormat="1" applyFont="1" applyFill="1" applyBorder="1"/>
    <xf numFmtId="166" fontId="63" fillId="0" borderId="0" xfId="0" applyNumberFormat="1" applyFont="1" applyFill="1" applyBorder="1"/>
    <xf numFmtId="166" fontId="56" fillId="0" borderId="0" xfId="4" applyNumberFormat="1" applyFont="1" applyFill="1" applyBorder="1"/>
    <xf numFmtId="166" fontId="56" fillId="0" borderId="0" xfId="0" applyNumberFormat="1" applyFont="1" applyFill="1" applyBorder="1"/>
    <xf numFmtId="0" fontId="100" fillId="0" borderId="0" xfId="0" applyFont="1" applyAlignment="1">
      <alignment horizontal="right"/>
    </xf>
    <xf numFmtId="14" fontId="69" fillId="0" borderId="57" xfId="0" applyNumberFormat="1" applyFont="1" applyBorder="1" applyAlignment="1">
      <alignment horizontal="center"/>
    </xf>
    <xf numFmtId="44" fontId="56" fillId="0" borderId="0" xfId="4" applyFont="1" applyFill="1" applyBorder="1"/>
    <xf numFmtId="44" fontId="63" fillId="0" borderId="0" xfId="0" applyNumberFormat="1" applyFont="1" applyFill="1" applyBorder="1"/>
    <xf numFmtId="0" fontId="56" fillId="0" borderId="57" xfId="0" applyFont="1" applyBorder="1" applyAlignment="1">
      <alignment horizontal="center"/>
    </xf>
    <xf numFmtId="0" fontId="56" fillId="0" borderId="57" xfId="0" applyFont="1" applyBorder="1" applyAlignment="1">
      <alignment horizontal="center" wrapText="1"/>
    </xf>
    <xf numFmtId="0" fontId="69" fillId="0" borderId="0" xfId="0" applyFont="1" applyBorder="1"/>
    <xf numFmtId="0" fontId="62" fillId="0" borderId="1" xfId="0" applyFont="1" applyBorder="1" applyAlignment="1">
      <alignment horizontal="center"/>
    </xf>
    <xf numFmtId="0" fontId="62" fillId="0" borderId="1" xfId="0" applyFont="1" applyBorder="1" applyAlignment="1" applyProtection="1">
      <alignment horizontal="center"/>
    </xf>
    <xf numFmtId="0" fontId="70" fillId="0" borderId="8" xfId="0" applyFont="1" applyBorder="1" applyAlignment="1">
      <alignment horizontal="center"/>
    </xf>
    <xf numFmtId="0" fontId="56" fillId="0" borderId="4" xfId="0" applyFont="1" applyFill="1" applyBorder="1"/>
    <xf numFmtId="44" fontId="56" fillId="0" borderId="0" xfId="4" applyFont="1"/>
    <xf numFmtId="0" fontId="56" fillId="0" borderId="76" xfId="0" applyFont="1" applyBorder="1" applyAlignment="1">
      <alignment horizontal="center"/>
    </xf>
    <xf numFmtId="0" fontId="56" fillId="0" borderId="34" xfId="0" applyFont="1" applyBorder="1" applyAlignment="1">
      <alignment horizontal="center"/>
    </xf>
    <xf numFmtId="0" fontId="56" fillId="0" borderId="75" xfId="0" applyFont="1" applyBorder="1" applyAlignment="1">
      <alignment horizontal="center"/>
    </xf>
    <xf numFmtId="0" fontId="56" fillId="0" borderId="58" xfId="0" applyFont="1" applyBorder="1" applyAlignment="1">
      <alignment horizontal="center"/>
    </xf>
    <xf numFmtId="44" fontId="56" fillId="0" borderId="1" xfId="0" applyNumberFormat="1" applyFont="1" applyFill="1" applyBorder="1" applyProtection="1">
      <protection locked="0"/>
    </xf>
    <xf numFmtId="14" fontId="56" fillId="0" borderId="0" xfId="0" applyNumberFormat="1" applyFont="1" applyFill="1"/>
    <xf numFmtId="0" fontId="56" fillId="0" borderId="0" xfId="0" applyFont="1" applyFill="1" applyAlignment="1">
      <alignment horizontal="center"/>
    </xf>
    <xf numFmtId="44" fontId="56" fillId="0" borderId="1" xfId="0" applyNumberFormat="1" applyFont="1" applyFill="1" applyBorder="1" applyProtection="1">
      <protection hidden="1"/>
    </xf>
    <xf numFmtId="44" fontId="56" fillId="9" borderId="1" xfId="0" applyNumberFormat="1" applyFont="1" applyFill="1" applyBorder="1" applyProtection="1">
      <protection hidden="1"/>
    </xf>
    <xf numFmtId="0" fontId="56" fillId="0" borderId="1" xfId="0" applyFont="1" applyFill="1" applyBorder="1" applyProtection="1"/>
    <xf numFmtId="44" fontId="56" fillId="0" borderId="4" xfId="0" applyNumberFormat="1" applyFont="1" applyFill="1" applyBorder="1"/>
    <xf numFmtId="44" fontId="56" fillId="0" borderId="105" xfId="19" applyNumberFormat="1" applyFont="1" applyFill="1" applyBorder="1" applyProtection="1">
      <protection locked="0"/>
    </xf>
    <xf numFmtId="0" fontId="56" fillId="0" borderId="105" xfId="20" applyFont="1" applyFill="1" applyBorder="1" applyProtection="1">
      <protection locked="0"/>
    </xf>
    <xf numFmtId="44" fontId="56" fillId="0" borderId="105" xfId="4" applyNumberFormat="1" applyFont="1" applyFill="1" applyBorder="1" applyProtection="1">
      <protection locked="0"/>
    </xf>
    <xf numFmtId="44" fontId="56" fillId="9" borderId="1" xfId="4" applyNumberFormat="1" applyFont="1" applyFill="1" applyBorder="1" applyProtection="1">
      <protection hidden="1"/>
    </xf>
    <xf numFmtId="0" fontId="69" fillId="0" borderId="0" xfId="0" applyFont="1" applyFill="1"/>
    <xf numFmtId="44" fontId="56" fillId="9" borderId="1" xfId="4" applyNumberFormat="1" applyFont="1" applyFill="1" applyBorder="1" applyProtection="1"/>
    <xf numFmtId="44" fontId="56" fillId="9" borderId="1" xfId="0" applyNumberFormat="1" applyFont="1" applyFill="1" applyBorder="1" applyProtection="1"/>
    <xf numFmtId="0" fontId="56" fillId="0" borderId="0" xfId="0" quotePrefix="1" applyFont="1" applyFill="1" applyBorder="1" applyAlignment="1">
      <alignment horizontal="center"/>
    </xf>
    <xf numFmtId="9" fontId="56" fillId="0" borderId="0" xfId="13" applyNumberFormat="1" applyFont="1" applyFill="1" applyBorder="1"/>
    <xf numFmtId="0" fontId="101" fillId="0" borderId="0" xfId="0" applyFont="1" applyFill="1" applyBorder="1"/>
    <xf numFmtId="9" fontId="56" fillId="0" borderId="0" xfId="0" applyNumberFormat="1" applyFont="1" applyFill="1" applyBorder="1"/>
    <xf numFmtId="44" fontId="56" fillId="0" borderId="82" xfId="4" applyNumberFormat="1" applyFont="1" applyFill="1" applyBorder="1" applyProtection="1">
      <protection locked="0"/>
    </xf>
    <xf numFmtId="44" fontId="56" fillId="0" borderId="82" xfId="0" applyNumberFormat="1" applyFont="1" applyFill="1" applyBorder="1" applyProtection="1">
      <protection locked="0"/>
    </xf>
    <xf numFmtId="0" fontId="56" fillId="0" borderId="82" xfId="0" applyFont="1" applyFill="1" applyBorder="1" applyProtection="1">
      <protection locked="0"/>
    </xf>
    <xf numFmtId="44" fontId="56" fillId="0" borderId="0" xfId="0" applyNumberFormat="1" applyFont="1" applyFill="1" applyBorder="1" applyProtection="1">
      <protection locked="0"/>
    </xf>
    <xf numFmtId="14" fontId="56" fillId="0" borderId="0" xfId="0" applyNumberFormat="1" applyFont="1" applyFill="1" applyBorder="1"/>
    <xf numFmtId="44" fontId="56" fillId="0" borderId="0" xfId="6" applyNumberFormat="1" applyFont="1" applyFill="1" applyBorder="1" applyProtection="1">
      <protection locked="0"/>
    </xf>
    <xf numFmtId="0" fontId="56" fillId="8" borderId="1" xfId="0" applyFont="1" applyFill="1" applyBorder="1" applyProtection="1">
      <protection hidden="1"/>
    </xf>
    <xf numFmtId="0" fontId="56" fillId="0" borderId="82" xfId="0" applyFont="1" applyBorder="1" applyProtection="1">
      <protection locked="0"/>
    </xf>
    <xf numFmtId="44" fontId="56" fillId="0" borderId="82" xfId="4" applyNumberFormat="1" applyFont="1" applyBorder="1" applyProtection="1">
      <protection locked="0"/>
    </xf>
    <xf numFmtId="44" fontId="56" fillId="0" borderId="4" xfId="0" applyNumberFormat="1" applyFont="1" applyBorder="1"/>
    <xf numFmtId="44" fontId="56" fillId="0" borderId="82" xfId="0" applyNumberFormat="1" applyFont="1" applyBorder="1" applyProtection="1">
      <protection locked="0"/>
    </xf>
    <xf numFmtId="44" fontId="56" fillId="8" borderId="82" xfId="4" applyNumberFormat="1" applyFont="1" applyFill="1" applyBorder="1" applyProtection="1">
      <protection locked="0"/>
    </xf>
    <xf numFmtId="0" fontId="56" fillId="8" borderId="10" xfId="0" applyFont="1" applyFill="1" applyBorder="1" applyProtection="1">
      <protection hidden="1"/>
    </xf>
    <xf numFmtId="0" fontId="56" fillId="0" borderId="83" xfId="0" applyFont="1" applyBorder="1" applyProtection="1">
      <protection locked="0"/>
    </xf>
    <xf numFmtId="44" fontId="56" fillId="0" borderId="83" xfId="4" applyNumberFormat="1" applyFont="1" applyBorder="1" applyProtection="1">
      <protection locked="0"/>
    </xf>
    <xf numFmtId="44" fontId="56" fillId="9" borderId="10" xfId="4" applyNumberFormat="1" applyFont="1" applyFill="1" applyBorder="1" applyProtection="1"/>
    <xf numFmtId="0" fontId="56" fillId="0" borderId="14" xfId="0" applyFont="1" applyBorder="1" applyAlignment="1">
      <alignment horizontal="center"/>
    </xf>
    <xf numFmtId="44" fontId="56" fillId="0" borderId="62" xfId="0" applyNumberFormat="1" applyFont="1" applyBorder="1" applyAlignment="1">
      <alignment horizontal="left"/>
    </xf>
    <xf numFmtId="44" fontId="56" fillId="0" borderId="15" xfId="0" applyNumberFormat="1" applyFont="1" applyBorder="1" applyAlignment="1">
      <alignment horizontal="center"/>
    </xf>
    <xf numFmtId="44" fontId="56" fillId="0" borderId="15" xfId="0" applyNumberFormat="1" applyFont="1" applyBorder="1" applyAlignment="1" applyProtection="1">
      <alignment horizontal="center"/>
    </xf>
    <xf numFmtId="44" fontId="56" fillId="8" borderId="15" xfId="4" applyNumberFormat="1" applyFont="1" applyFill="1" applyBorder="1" applyProtection="1">
      <protection locked="0"/>
    </xf>
    <xf numFmtId="44" fontId="56" fillId="0" borderId="9" xfId="0" applyNumberFormat="1" applyFont="1" applyBorder="1" applyAlignment="1">
      <alignment horizontal="center"/>
    </xf>
    <xf numFmtId="0" fontId="56" fillId="0" borderId="51" xfId="0" applyFont="1" applyBorder="1" applyAlignment="1">
      <alignment horizontal="center"/>
    </xf>
    <xf numFmtId="0" fontId="56" fillId="0" borderId="44" xfId="0" applyFont="1" applyBorder="1"/>
    <xf numFmtId="44" fontId="56" fillId="0" borderId="44" xfId="0" applyNumberFormat="1" applyFont="1" applyBorder="1" applyAlignment="1">
      <alignment horizontal="left"/>
    </xf>
    <xf numFmtId="44" fontId="56" fillId="0" borderId="0" xfId="0" applyNumberFormat="1" applyFont="1" applyBorder="1" applyAlignment="1">
      <alignment horizontal="center"/>
    </xf>
    <xf numFmtId="44" fontId="56" fillId="0" borderId="0" xfId="0" applyNumberFormat="1" applyFont="1" applyBorder="1" applyAlignment="1" applyProtection="1">
      <alignment horizontal="center"/>
    </xf>
    <xf numFmtId="44" fontId="56" fillId="8" borderId="0" xfId="4" applyNumberFormat="1" applyFont="1" applyFill="1" applyBorder="1" applyProtection="1">
      <protection locked="0"/>
    </xf>
    <xf numFmtId="0" fontId="56" fillId="0" borderId="40" xfId="0" applyFont="1" applyBorder="1"/>
    <xf numFmtId="0" fontId="56" fillId="0" borderId="41" xfId="0" applyFont="1" applyFill="1" applyBorder="1"/>
    <xf numFmtId="0" fontId="69" fillId="0" borderId="41" xfId="0" applyFont="1" applyBorder="1"/>
    <xf numFmtId="0" fontId="62" fillId="9" borderId="60" xfId="0" applyFont="1" applyFill="1" applyBorder="1" applyAlignment="1">
      <alignment horizontal="center"/>
    </xf>
    <xf numFmtId="0" fontId="69" fillId="9" borderId="41" xfId="0" applyFont="1" applyFill="1" applyBorder="1" applyAlignment="1">
      <alignment horizontal="center"/>
    </xf>
    <xf numFmtId="0" fontId="69" fillId="9" borderId="60" xfId="0" applyFont="1" applyFill="1" applyBorder="1" applyAlignment="1">
      <alignment horizontal="center" wrapText="1"/>
    </xf>
    <xf numFmtId="0" fontId="69" fillId="9" borderId="79" xfId="0" applyFont="1" applyFill="1" applyBorder="1" applyAlignment="1">
      <alignment horizontal="center" wrapText="1"/>
    </xf>
    <xf numFmtId="14" fontId="69" fillId="9" borderId="60" xfId="0" applyNumberFormat="1" applyFont="1" applyFill="1" applyBorder="1" applyAlignment="1">
      <alignment horizontal="center" wrapText="1"/>
    </xf>
    <xf numFmtId="44" fontId="56" fillId="8" borderId="43" xfId="1" applyNumberFormat="1" applyFont="1" applyFill="1" applyBorder="1" applyProtection="1">
      <protection locked="0"/>
    </xf>
    <xf numFmtId="14" fontId="56" fillId="8" borderId="0" xfId="1" applyNumberFormat="1" applyFont="1" applyFill="1" applyBorder="1"/>
    <xf numFmtId="0" fontId="56" fillId="8" borderId="0" xfId="1" applyFont="1" applyFill="1" applyBorder="1"/>
    <xf numFmtId="0" fontId="69" fillId="0" borderId="0" xfId="1" applyFont="1" applyBorder="1"/>
    <xf numFmtId="0" fontId="56" fillId="9" borderId="87" xfId="1" applyFont="1" applyFill="1" applyBorder="1" applyProtection="1">
      <protection hidden="1"/>
    </xf>
    <xf numFmtId="44" fontId="56" fillId="16" borderId="87" xfId="1" applyNumberFormat="1" applyFont="1" applyFill="1" applyBorder="1" applyProtection="1">
      <protection hidden="1"/>
    </xf>
    <xf numFmtId="44" fontId="56" fillId="9" borderId="87" xfId="1" applyNumberFormat="1" applyFont="1" applyFill="1" applyBorder="1" applyProtection="1">
      <protection hidden="1"/>
    </xf>
    <xf numFmtId="44" fontId="56" fillId="9" borderId="87" xfId="4" applyFont="1" applyFill="1" applyBorder="1" applyProtection="1">
      <protection hidden="1"/>
    </xf>
    <xf numFmtId="0" fontId="69" fillId="0" borderId="0" xfId="1" applyFont="1"/>
    <xf numFmtId="0" fontId="69" fillId="0" borderId="0" xfId="1" applyFont="1" applyFill="1" applyBorder="1"/>
    <xf numFmtId="44" fontId="69" fillId="0" borderId="0" xfId="1" applyNumberFormat="1" applyFont="1" applyFill="1" applyBorder="1"/>
    <xf numFmtId="44" fontId="56" fillId="8" borderId="43" xfId="6" applyNumberFormat="1" applyFont="1" applyFill="1" applyBorder="1" applyProtection="1">
      <protection locked="0"/>
    </xf>
    <xf numFmtId="14" fontId="56" fillId="8" borderId="0" xfId="0" applyNumberFormat="1" applyFont="1" applyFill="1" applyBorder="1"/>
    <xf numFmtId="0" fontId="56" fillId="9" borderId="87" xfId="0" applyFont="1" applyFill="1" applyBorder="1" applyProtection="1">
      <protection hidden="1"/>
    </xf>
    <xf numFmtId="44" fontId="56" fillId="9" borderId="87" xfId="4" applyNumberFormat="1" applyFont="1" applyFill="1" applyBorder="1" applyProtection="1">
      <protection hidden="1"/>
    </xf>
    <xf numFmtId="44" fontId="56" fillId="0" borderId="0" xfId="0" applyNumberFormat="1" applyFont="1" applyBorder="1"/>
    <xf numFmtId="44" fontId="56" fillId="8" borderId="43" xfId="0" applyNumberFormat="1" applyFont="1" applyFill="1" applyBorder="1" applyProtection="1">
      <protection locked="0"/>
    </xf>
    <xf numFmtId="44" fontId="56" fillId="9" borderId="87" xfId="0" applyNumberFormat="1" applyFont="1" applyFill="1" applyBorder="1" applyProtection="1">
      <protection hidden="1"/>
    </xf>
    <xf numFmtId="44" fontId="56" fillId="8" borderId="48" xfId="6" applyNumberFormat="1" applyFont="1" applyFill="1" applyBorder="1" applyProtection="1">
      <protection locked="0"/>
    </xf>
    <xf numFmtId="14" fontId="56" fillId="8" borderId="44" xfId="0" applyNumberFormat="1" applyFont="1" applyFill="1" applyBorder="1"/>
    <xf numFmtId="0" fontId="56" fillId="8" borderId="44" xfId="0" applyFont="1" applyFill="1" applyBorder="1"/>
    <xf numFmtId="0" fontId="62" fillId="0" borderId="0" xfId="0" applyFont="1" applyBorder="1"/>
    <xf numFmtId="44" fontId="56" fillId="0" borderId="0" xfId="4" applyFont="1" applyBorder="1"/>
    <xf numFmtId="0" fontId="62" fillId="0" borderId="0" xfId="0" applyFont="1" applyFill="1" applyBorder="1" applyAlignment="1">
      <alignment horizontal="center"/>
    </xf>
    <xf numFmtId="0" fontId="69" fillId="0" borderId="0" xfId="0" applyFont="1" applyFill="1" applyBorder="1" applyAlignment="1">
      <alignment horizontal="center" wrapText="1"/>
    </xf>
    <xf numFmtId="0" fontId="69" fillId="0" borderId="0" xfId="0" applyFont="1" applyFill="1" applyBorder="1" applyAlignment="1">
      <alignment horizontal="center"/>
    </xf>
    <xf numFmtId="14" fontId="62" fillId="0" borderId="0" xfId="0" applyNumberFormat="1" applyFont="1" applyFill="1" applyBorder="1" applyAlignment="1"/>
    <xf numFmtId="14" fontId="62" fillId="0" borderId="0" xfId="0" applyNumberFormat="1" applyFont="1" applyFill="1" applyBorder="1" applyAlignment="1">
      <alignment vertical="top"/>
    </xf>
    <xf numFmtId="0" fontId="56" fillId="0" borderId="0" xfId="1" applyFont="1" applyFill="1" applyBorder="1" applyProtection="1">
      <protection hidden="1"/>
    </xf>
    <xf numFmtId="0" fontId="56" fillId="0" borderId="0" xfId="1" applyFont="1" applyFill="1" applyBorder="1" applyAlignment="1" applyProtection="1">
      <protection hidden="1"/>
    </xf>
    <xf numFmtId="0" fontId="56" fillId="0" borderId="0" xfId="0" applyFont="1" applyFill="1" applyBorder="1" applyProtection="1">
      <protection hidden="1"/>
    </xf>
    <xf numFmtId="0" fontId="56" fillId="0" borderId="0" xfId="0" applyFont="1" applyBorder="1" applyAlignment="1"/>
    <xf numFmtId="44" fontId="56" fillId="9" borderId="80" xfId="1" applyNumberFormat="1" applyFont="1" applyFill="1" applyBorder="1" applyProtection="1">
      <protection hidden="1"/>
    </xf>
    <xf numFmtId="44" fontId="56" fillId="9" borderId="6" xfId="4" applyNumberFormat="1" applyFont="1" applyFill="1" applyBorder="1" applyProtection="1">
      <protection hidden="1"/>
    </xf>
    <xf numFmtId="44" fontId="56" fillId="0" borderId="1" xfId="0" applyNumberFormat="1" applyFont="1" applyBorder="1" applyProtection="1">
      <protection locked="0"/>
    </xf>
    <xf numFmtId="44" fontId="56" fillId="8" borderId="82" xfId="0" applyNumberFormat="1" applyFont="1" applyFill="1" applyBorder="1" applyProtection="1">
      <protection locked="0"/>
    </xf>
    <xf numFmtId="44" fontId="56" fillId="8" borderId="82" xfId="4" applyNumberFormat="1" applyFont="1" applyFill="1" applyBorder="1" applyAlignment="1" applyProtection="1">
      <alignment horizontal="left"/>
      <protection locked="0"/>
    </xf>
    <xf numFmtId="44" fontId="56" fillId="0" borderId="0" xfId="0" applyNumberFormat="1" applyFont="1" applyBorder="1" applyProtection="1">
      <protection locked="0"/>
    </xf>
    <xf numFmtId="14" fontId="56" fillId="0" borderId="0" xfId="0" applyNumberFormat="1" applyFont="1" applyBorder="1"/>
    <xf numFmtId="44" fontId="56" fillId="0" borderId="0" xfId="6" applyNumberFormat="1" applyFont="1" applyBorder="1" applyProtection="1">
      <protection locked="0"/>
    </xf>
    <xf numFmtId="166" fontId="56" fillId="0" borderId="0" xfId="4" applyNumberFormat="1" applyFont="1"/>
    <xf numFmtId="0" fontId="56" fillId="11" borderId="0" xfId="0" applyFont="1" applyFill="1"/>
    <xf numFmtId="170" fontId="56" fillId="0" borderId="0" xfId="0" applyNumberFormat="1" applyFont="1"/>
    <xf numFmtId="14" fontId="63" fillId="0" borderId="0" xfId="0" applyNumberFormat="1" applyFont="1" applyBorder="1" applyAlignment="1">
      <alignment horizontal="center"/>
    </xf>
    <xf numFmtId="0" fontId="63" fillId="0" borderId="0" xfId="0" applyFont="1" applyAlignment="1">
      <alignment horizontal="center"/>
    </xf>
    <xf numFmtId="0" fontId="102" fillId="0" borderId="0" xfId="0" applyFont="1" applyAlignment="1">
      <alignment horizontal="center" vertical="center"/>
    </xf>
    <xf numFmtId="0" fontId="56" fillId="0" borderId="98" xfId="0" applyFont="1" applyFill="1" applyBorder="1"/>
    <xf numFmtId="0" fontId="62" fillId="0" borderId="97" xfId="0" applyFont="1" applyFill="1" applyBorder="1" applyAlignment="1">
      <alignment horizontal="center" vertical="center"/>
    </xf>
    <xf numFmtId="0" fontId="62" fillId="0" borderId="96" xfId="0" applyFont="1" applyFill="1" applyBorder="1" applyAlignment="1">
      <alignment horizontal="left" vertical="center"/>
    </xf>
    <xf numFmtId="0" fontId="69" fillId="0" borderId="87" xfId="0" applyFont="1" applyFill="1" applyBorder="1" applyAlignment="1" applyProtection="1">
      <alignment horizontal="center"/>
    </xf>
    <xf numFmtId="0" fontId="69" fillId="0" borderId="87" xfId="0" applyFont="1" applyFill="1" applyBorder="1" applyAlignment="1" applyProtection="1">
      <alignment horizontal="center" wrapText="1"/>
    </xf>
    <xf numFmtId="0" fontId="69" fillId="0" borderId="1" xfId="0" applyFont="1" applyFill="1" applyBorder="1" applyAlignment="1" applyProtection="1">
      <alignment horizontal="center"/>
    </xf>
    <xf numFmtId="0" fontId="69" fillId="2" borderId="1" xfId="0" applyFont="1" applyFill="1" applyBorder="1" applyAlignment="1" applyProtection="1">
      <alignment horizontal="center"/>
    </xf>
    <xf numFmtId="0" fontId="69" fillId="0" borderId="1" xfId="0" applyFont="1" applyFill="1" applyBorder="1" applyAlignment="1" applyProtection="1">
      <alignment horizontal="center" wrapText="1"/>
    </xf>
    <xf numFmtId="0" fontId="69" fillId="0" borderId="1" xfId="0" applyFont="1" applyFill="1" applyBorder="1" applyAlignment="1">
      <alignment wrapText="1"/>
    </xf>
    <xf numFmtId="0" fontId="69" fillId="0" borderId="0" xfId="0" applyFont="1" applyFill="1" applyBorder="1" applyAlignment="1" applyProtection="1">
      <alignment horizontal="center" wrapText="1"/>
    </xf>
    <xf numFmtId="0" fontId="56" fillId="12" borderId="0" xfId="0" applyFont="1" applyFill="1"/>
    <xf numFmtId="0" fontId="103" fillId="0" borderId="0" xfId="0" applyFont="1" applyFill="1" applyBorder="1" applyAlignment="1">
      <alignment wrapText="1"/>
    </xf>
    <xf numFmtId="171" fontId="56" fillId="17" borderId="1" xfId="0" applyNumberFormat="1" applyFont="1" applyFill="1" applyBorder="1" applyProtection="1">
      <protection locked="0" hidden="1"/>
    </xf>
    <xf numFmtId="171" fontId="56" fillId="17" borderId="105" xfId="20" applyNumberFormat="1" applyFont="1" applyFill="1" applyBorder="1" applyProtection="1">
      <protection locked="0" hidden="1"/>
    </xf>
    <xf numFmtId="171" fontId="86" fillId="2" borderId="1" xfId="0" applyNumberFormat="1" applyFont="1" applyFill="1" applyBorder="1" applyProtection="1">
      <protection hidden="1"/>
    </xf>
    <xf numFmtId="171" fontId="86" fillId="9" borderId="1" xfId="0" applyNumberFormat="1" applyFont="1" applyFill="1" applyBorder="1" applyProtection="1">
      <protection hidden="1"/>
    </xf>
    <xf numFmtId="171" fontId="56" fillId="0" borderId="0" xfId="4" applyNumberFormat="1" applyFont="1"/>
    <xf numFmtId="0" fontId="56" fillId="12" borderId="5" xfId="0" applyFont="1" applyFill="1" applyBorder="1" applyAlignment="1">
      <alignment horizontal="center" vertical="center" textRotation="90"/>
    </xf>
    <xf numFmtId="171" fontId="56" fillId="9" borderId="1" xfId="0" applyNumberFormat="1" applyFont="1" applyFill="1" applyBorder="1" applyProtection="1">
      <protection hidden="1"/>
    </xf>
    <xf numFmtId="171" fontId="56" fillId="9" borderId="105" xfId="4" applyNumberFormat="1" applyFont="1" applyFill="1" applyBorder="1"/>
    <xf numFmtId="0" fontId="56" fillId="13" borderId="0" xfId="0" applyFont="1" applyFill="1" applyProtection="1">
      <protection hidden="1"/>
    </xf>
    <xf numFmtId="0" fontId="56" fillId="13" borderId="97" xfId="0" applyFont="1" applyFill="1" applyBorder="1" applyAlignment="1" applyProtection="1">
      <alignment horizontal="center"/>
      <protection hidden="1"/>
    </xf>
    <xf numFmtId="166" fontId="56" fillId="13" borderId="105" xfId="4" applyNumberFormat="1" applyFont="1" applyFill="1" applyBorder="1" applyAlignment="1">
      <alignment horizontal="center"/>
    </xf>
    <xf numFmtId="0" fontId="56" fillId="13" borderId="1" xfId="0" applyFont="1" applyFill="1" applyBorder="1" applyAlignment="1">
      <alignment horizontal="center" wrapText="1"/>
    </xf>
    <xf numFmtId="164" fontId="56" fillId="9" borderId="6" xfId="0" applyNumberFormat="1" applyFont="1" applyFill="1" applyBorder="1" applyAlignment="1" applyProtection="1">
      <alignment horizontal="left" vertical="center" indent="2"/>
      <protection hidden="1"/>
    </xf>
    <xf numFmtId="164" fontId="56" fillId="9" borderId="7" xfId="0" applyNumberFormat="1" applyFont="1" applyFill="1" applyBorder="1" applyAlignment="1" applyProtection="1">
      <alignment horizontal="left" indent="2"/>
      <protection hidden="1"/>
    </xf>
    <xf numFmtId="164" fontId="56" fillId="9" borderId="8" xfId="0" applyNumberFormat="1" applyFont="1" applyFill="1" applyBorder="1" applyAlignment="1" applyProtection="1">
      <alignment horizontal="left" indent="2"/>
      <protection hidden="1"/>
    </xf>
    <xf numFmtId="164" fontId="86" fillId="2" borderId="0" xfId="0" applyNumberFormat="1" applyFont="1" applyFill="1" applyBorder="1" applyProtection="1">
      <protection hidden="1"/>
    </xf>
    <xf numFmtId="171" fontId="56" fillId="9" borderId="107" xfId="0" applyNumberFormat="1" applyFont="1" applyFill="1" applyBorder="1" applyProtection="1">
      <protection hidden="1"/>
    </xf>
    <xf numFmtId="171" fontId="56" fillId="9" borderId="0" xfId="4" applyNumberFormat="1" applyFont="1" applyFill="1" applyBorder="1"/>
    <xf numFmtId="0" fontId="56" fillId="9" borderId="1" xfId="0" applyFont="1" applyFill="1" applyBorder="1" applyAlignment="1">
      <alignment wrapText="1"/>
    </xf>
    <xf numFmtId="0" fontId="56" fillId="9" borderId="1" xfId="0" applyFont="1" applyFill="1" applyBorder="1"/>
    <xf numFmtId="0" fontId="56" fillId="0" borderId="100" xfId="0" applyFont="1" applyBorder="1"/>
    <xf numFmtId="0" fontId="56" fillId="11" borderId="99" xfId="0" applyFont="1" applyFill="1" applyBorder="1"/>
    <xf numFmtId="0" fontId="56" fillId="0" borderId="99" xfId="0" applyFont="1" applyFill="1" applyBorder="1"/>
    <xf numFmtId="171" fontId="56" fillId="17" borderId="105" xfId="0" applyNumberFormat="1" applyFont="1" applyFill="1" applyBorder="1" applyProtection="1">
      <protection locked="0"/>
    </xf>
    <xf numFmtId="168" fontId="56" fillId="9" borderId="1" xfId="13" applyNumberFormat="1" applyFont="1" applyFill="1" applyBorder="1"/>
    <xf numFmtId="0" fontId="56" fillId="0" borderId="71" xfId="0" applyFont="1" applyBorder="1"/>
    <xf numFmtId="0" fontId="56" fillId="11" borderId="71" xfId="0" applyFont="1" applyFill="1" applyBorder="1"/>
    <xf numFmtId="0" fontId="56" fillId="0" borderId="71" xfId="0" applyFont="1" applyFill="1" applyBorder="1"/>
    <xf numFmtId="0" fontId="56" fillId="11" borderId="95" xfId="0" applyFont="1" applyFill="1" applyBorder="1"/>
    <xf numFmtId="0" fontId="56" fillId="0" borderId="95" xfId="0" applyFont="1" applyBorder="1"/>
    <xf numFmtId="0" fontId="56" fillId="0" borderId="0" xfId="0" applyFont="1" applyAlignment="1">
      <alignment wrapText="1"/>
    </xf>
    <xf numFmtId="0" fontId="56" fillId="0" borderId="93" xfId="0" applyFont="1" applyBorder="1"/>
    <xf numFmtId="0" fontId="56" fillId="11" borderId="93" xfId="0" applyFont="1" applyFill="1" applyBorder="1"/>
    <xf numFmtId="0" fontId="56" fillId="0" borderId="101" xfId="0" applyFont="1" applyBorder="1"/>
    <xf numFmtId="0" fontId="56" fillId="11" borderId="74" xfId="0" applyFont="1" applyFill="1" applyBorder="1"/>
    <xf numFmtId="0" fontId="56" fillId="13" borderId="0" xfId="0" applyFont="1" applyFill="1" applyBorder="1" applyAlignment="1">
      <alignment horizontal="left" vertical="center" textRotation="90"/>
    </xf>
    <xf numFmtId="164" fontId="86" fillId="2" borderId="1" xfId="0" applyNumberFormat="1" applyFont="1" applyFill="1" applyBorder="1" applyProtection="1">
      <protection hidden="1"/>
    </xf>
    <xf numFmtId="0" fontId="56" fillId="0" borderId="12" xfId="0" applyFont="1" applyBorder="1"/>
    <xf numFmtId="0" fontId="56" fillId="11" borderId="59" xfId="0" applyFont="1" applyFill="1" applyBorder="1"/>
    <xf numFmtId="0" fontId="63" fillId="13" borderId="0" xfId="0" applyFont="1" applyFill="1" applyAlignment="1">
      <alignment horizontal="left"/>
    </xf>
    <xf numFmtId="0" fontId="56" fillId="11" borderId="72" xfId="0" applyFont="1" applyFill="1" applyBorder="1"/>
    <xf numFmtId="0" fontId="56" fillId="13" borderId="0" xfId="0" applyFont="1" applyFill="1"/>
    <xf numFmtId="171" fontId="56" fillId="9" borderId="1" xfId="0" applyNumberFormat="1" applyFont="1" applyFill="1" applyBorder="1" applyAlignment="1" applyProtection="1">
      <alignment horizontal="right"/>
      <protection hidden="1"/>
    </xf>
    <xf numFmtId="171" fontId="56" fillId="9" borderId="9" xfId="0" applyNumberFormat="1" applyFont="1" applyFill="1" applyBorder="1" applyProtection="1">
      <protection hidden="1"/>
    </xf>
    <xf numFmtId="0" fontId="56" fillId="0" borderId="102" xfId="0" applyFont="1" applyFill="1" applyBorder="1"/>
    <xf numFmtId="44" fontId="56" fillId="0" borderId="102" xfId="4" applyFont="1" applyFill="1" applyBorder="1"/>
    <xf numFmtId="44" fontId="56" fillId="11" borderId="0" xfId="4" applyFont="1" applyFill="1"/>
    <xf numFmtId="44" fontId="56" fillId="0" borderId="0" xfId="4" applyFont="1" applyFill="1"/>
    <xf numFmtId="166" fontId="56" fillId="9" borderId="96" xfId="4" applyNumberFormat="1" applyFont="1" applyFill="1" applyBorder="1"/>
    <xf numFmtId="0" fontId="56" fillId="2" borderId="0" xfId="0" applyFont="1" applyFill="1" applyProtection="1"/>
    <xf numFmtId="5" fontId="83" fillId="9" borderId="2" xfId="0" applyNumberFormat="1" applyFont="1" applyFill="1" applyBorder="1" applyProtection="1"/>
    <xf numFmtId="44" fontId="56" fillId="0" borderId="0" xfId="4" applyNumberFormat="1" applyFont="1"/>
    <xf numFmtId="0" fontId="69" fillId="0" borderId="6" xfId="0" applyFont="1" applyFill="1" applyBorder="1" applyAlignment="1" applyProtection="1">
      <alignment horizontal="left"/>
    </xf>
    <xf numFmtId="0" fontId="69" fillId="0" borderId="7" xfId="0" applyFont="1" applyFill="1" applyBorder="1" applyAlignment="1" applyProtection="1">
      <alignment horizontal="left"/>
    </xf>
    <xf numFmtId="0" fontId="69" fillId="0" borderId="8" xfId="0" applyFont="1" applyFill="1" applyBorder="1" applyAlignment="1" applyProtection="1">
      <alignment horizontal="left"/>
    </xf>
    <xf numFmtId="0" fontId="69" fillId="2" borderId="0" xfId="0" applyFont="1" applyFill="1" applyBorder="1" applyAlignment="1" applyProtection="1">
      <alignment horizontal="left"/>
    </xf>
    <xf numFmtId="5" fontId="56" fillId="9" borderId="9" xfId="0" applyNumberFormat="1" applyFont="1" applyFill="1" applyBorder="1" applyProtection="1"/>
    <xf numFmtId="0" fontId="60" fillId="0" borderId="0" xfId="0" applyFont="1" applyBorder="1" applyAlignment="1">
      <alignment horizontal="center"/>
    </xf>
    <xf numFmtId="0" fontId="106" fillId="0" borderId="0" xfId="0" applyFont="1" applyBorder="1" applyAlignment="1">
      <alignment horizontal="center"/>
    </xf>
    <xf numFmtId="0" fontId="82" fillId="0" borderId="0" xfId="0" applyFont="1" applyFill="1" applyBorder="1" applyAlignment="1" applyProtection="1">
      <alignment horizontal="left"/>
    </xf>
    <xf numFmtId="0" fontId="82" fillId="0" borderId="0" xfId="0" applyFont="1" applyFill="1" applyBorder="1" applyAlignment="1">
      <alignment horizontal="left"/>
    </xf>
    <xf numFmtId="0" fontId="63" fillId="0" borderId="0" xfId="0" applyFont="1" applyBorder="1" applyAlignment="1">
      <alignment horizontal="center" vertical="center"/>
    </xf>
    <xf numFmtId="0" fontId="56" fillId="0" borderId="0" xfId="0" applyFont="1" applyAlignment="1">
      <alignment horizontal="center" vertical="top"/>
    </xf>
    <xf numFmtId="0" fontId="56" fillId="0" borderId="1" xfId="11" applyFont="1" applyBorder="1" applyAlignment="1">
      <alignment horizontal="center" vertical="top" wrapText="1"/>
    </xf>
    <xf numFmtId="0" fontId="56" fillId="0" borderId="105" xfId="11" applyFont="1" applyBorder="1" applyAlignment="1">
      <alignment horizontal="center" vertical="top" wrapText="1"/>
    </xf>
    <xf numFmtId="14" fontId="56" fillId="17" borderId="1" xfId="0" applyNumberFormat="1" applyFont="1" applyFill="1" applyBorder="1" applyProtection="1">
      <protection locked="0"/>
    </xf>
    <xf numFmtId="14" fontId="56" fillId="17" borderId="105" xfId="0" applyNumberFormat="1" applyFont="1" applyFill="1" applyBorder="1" applyProtection="1">
      <protection locked="0"/>
    </xf>
    <xf numFmtId="0" fontId="56" fillId="0" borderId="1" xfId="0" applyFont="1" applyBorder="1" applyAlignment="1">
      <alignment horizontal="center" wrapText="1"/>
    </xf>
    <xf numFmtId="0" fontId="56" fillId="0" borderId="105" xfId="0" applyFont="1" applyBorder="1" applyAlignment="1">
      <alignment horizontal="center" wrapText="1"/>
    </xf>
    <xf numFmtId="44" fontId="56" fillId="17" borderId="71" xfId="4" applyFont="1" applyFill="1" applyBorder="1" applyAlignment="1" applyProtection="1">
      <alignment horizontal="center" wrapText="1"/>
      <protection locked="0"/>
    </xf>
    <xf numFmtId="0" fontId="108" fillId="4" borderId="32" xfId="0" applyFont="1" applyFill="1" applyBorder="1" applyAlignment="1">
      <alignment vertical="center" textRotation="90"/>
    </xf>
    <xf numFmtId="0" fontId="61" fillId="9" borderId="12" xfId="11" applyFont="1" applyFill="1" applyBorder="1" applyAlignment="1">
      <alignment horizontal="left"/>
    </xf>
    <xf numFmtId="44" fontId="109" fillId="9" borderId="1" xfId="4" applyNumberFormat="1" applyFont="1" applyFill="1" applyBorder="1" applyAlignment="1" applyProtection="1">
      <alignment horizontal="left" wrapText="1"/>
    </xf>
    <xf numFmtId="44" fontId="61" fillId="17" borderId="107" xfId="4" applyNumberFormat="1" applyFont="1" applyFill="1" applyBorder="1" applyProtection="1">
      <protection locked="0"/>
    </xf>
    <xf numFmtId="44" fontId="61" fillId="9" borderId="1" xfId="4" applyNumberFormat="1" applyFont="1" applyFill="1" applyBorder="1"/>
    <xf numFmtId="44" fontId="61" fillId="9" borderId="50" xfId="4" applyNumberFormat="1" applyFont="1" applyFill="1" applyBorder="1" applyProtection="1">
      <protection locked="0"/>
    </xf>
    <xf numFmtId="44" fontId="61" fillId="9" borderId="8" xfId="4" applyNumberFormat="1" applyFont="1" applyFill="1" applyBorder="1"/>
    <xf numFmtId="14" fontId="61" fillId="0" borderId="0" xfId="0" applyNumberFormat="1" applyFont="1"/>
    <xf numFmtId="0" fontId="61" fillId="0" borderId="0" xfId="11" applyFont="1" applyFill="1" applyBorder="1" applyAlignment="1">
      <alignment horizontal="left"/>
    </xf>
    <xf numFmtId="0" fontId="61" fillId="0" borderId="0" xfId="0" applyFont="1" applyBorder="1"/>
    <xf numFmtId="44" fontId="61" fillId="17" borderId="1" xfId="4" applyNumberFormat="1" applyFont="1" applyFill="1" applyBorder="1" applyProtection="1">
      <protection locked="0"/>
    </xf>
    <xf numFmtId="0" fontId="61" fillId="0" borderId="0" xfId="11" applyFont="1" applyFill="1" applyBorder="1" applyAlignment="1">
      <alignment horizontal="center" vertical="center"/>
    </xf>
    <xf numFmtId="14" fontId="61" fillId="0" borderId="0" xfId="11" applyNumberFormat="1" applyFont="1" applyFill="1" applyBorder="1" applyAlignment="1">
      <alignment horizontal="left"/>
    </xf>
    <xf numFmtId="0" fontId="61" fillId="0" borderId="0" xfId="0" applyFont="1" applyAlignment="1">
      <alignment horizontal="center" vertical="center"/>
    </xf>
    <xf numFmtId="0" fontId="61" fillId="0" borderId="0" xfId="0" applyFont="1" applyAlignment="1">
      <alignment horizontal="center"/>
    </xf>
    <xf numFmtId="0" fontId="61" fillId="0" borderId="105" xfId="0" applyFont="1" applyBorder="1" applyAlignment="1">
      <alignment horizontal="center"/>
    </xf>
    <xf numFmtId="0" fontId="108" fillId="3" borderId="32" xfId="0" applyFont="1" applyFill="1" applyBorder="1" applyAlignment="1">
      <alignment vertical="center" textRotation="90"/>
    </xf>
    <xf numFmtId="44" fontId="61" fillId="9" borderId="50" xfId="4" applyNumberFormat="1" applyFont="1" applyFill="1" applyBorder="1"/>
    <xf numFmtId="0" fontId="61" fillId="0" borderId="5" xfId="0" applyFont="1" applyBorder="1"/>
    <xf numFmtId="0" fontId="61" fillId="0" borderId="105" xfId="0" applyFont="1" applyBorder="1"/>
    <xf numFmtId="0" fontId="61" fillId="0" borderId="111" xfId="0" applyFont="1" applyBorder="1"/>
    <xf numFmtId="166" fontId="56" fillId="9" borderId="1" xfId="4" applyNumberFormat="1" applyFont="1" applyFill="1" applyBorder="1"/>
    <xf numFmtId="166" fontId="56" fillId="0" borderId="112" xfId="4" applyNumberFormat="1" applyFont="1" applyBorder="1" applyAlignment="1">
      <alignment horizontal="center"/>
    </xf>
    <xf numFmtId="166" fontId="56" fillId="0" borderId="32" xfId="4" applyNumberFormat="1" applyFont="1" applyBorder="1"/>
    <xf numFmtId="0" fontId="56" fillId="0" borderId="47" xfId="11" applyFont="1" applyBorder="1"/>
    <xf numFmtId="166" fontId="86" fillId="0" borderId="107" xfId="4" applyNumberFormat="1" applyFont="1" applyBorder="1" applyAlignment="1">
      <alignment horizontal="center" wrapText="1"/>
    </xf>
    <xf numFmtId="0" fontId="56" fillId="0" borderId="32" xfId="11" applyFont="1" applyBorder="1"/>
    <xf numFmtId="0" fontId="56" fillId="0" borderId="75" xfId="0" applyFont="1" applyBorder="1"/>
    <xf numFmtId="166" fontId="56" fillId="0" borderId="4" xfId="4" applyNumberFormat="1" applyFont="1" applyBorder="1"/>
    <xf numFmtId="0" fontId="56" fillId="0" borderId="48" xfId="0" applyFont="1" applyFill="1" applyBorder="1"/>
    <xf numFmtId="0" fontId="56" fillId="0" borderId="49" xfId="0" applyFont="1" applyBorder="1"/>
    <xf numFmtId="0" fontId="110" fillId="0" borderId="0" xfId="0" applyFont="1" applyAlignment="1">
      <alignment horizontal="left"/>
    </xf>
    <xf numFmtId="0" fontId="69" fillId="0" borderId="106" xfId="0" applyFont="1" applyBorder="1" applyAlignment="1">
      <alignment horizontal="center" vertical="center"/>
    </xf>
    <xf numFmtId="0" fontId="69" fillId="0" borderId="103" xfId="0" applyFont="1" applyBorder="1" applyAlignment="1">
      <alignment horizontal="center" vertical="center"/>
    </xf>
    <xf numFmtId="0" fontId="69" fillId="0" borderId="107" xfId="0" applyFont="1" applyFill="1" applyBorder="1" applyAlignment="1" applyProtection="1">
      <alignment horizontal="center" vertical="center"/>
    </xf>
    <xf numFmtId="0" fontId="69" fillId="0" borderId="0" xfId="0" applyFont="1" applyFill="1" applyBorder="1" applyAlignment="1" applyProtection="1">
      <alignment horizontal="center" vertical="center"/>
    </xf>
    <xf numFmtId="44" fontId="56" fillId="0" borderId="107" xfId="0" applyNumberFormat="1" applyFont="1" applyBorder="1"/>
    <xf numFmtId="44" fontId="56" fillId="0" borderId="107" xfId="0" applyNumberFormat="1" applyFont="1" applyBorder="1" applyAlignment="1">
      <alignment horizontal="center"/>
    </xf>
    <xf numFmtId="166" fontId="66" fillId="7" borderId="2" xfId="4" quotePrefix="1" applyNumberFormat="1" applyFont="1" applyFill="1" applyBorder="1" applyProtection="1">
      <protection locked="0"/>
    </xf>
    <xf numFmtId="0" fontId="70" fillId="0" borderId="57" xfId="0" applyFont="1" applyBorder="1"/>
    <xf numFmtId="0" fontId="111" fillId="0" borderId="57" xfId="0" applyFont="1" applyBorder="1" applyAlignment="1">
      <alignment horizontal="left" wrapText="1"/>
    </xf>
    <xf numFmtId="0" fontId="111" fillId="4" borderId="44" xfId="0" applyFont="1" applyFill="1" applyBorder="1" applyAlignment="1" applyProtection="1">
      <alignment horizontal="right"/>
      <protection locked="0"/>
    </xf>
    <xf numFmtId="0" fontId="70" fillId="0" borderId="7" xfId="0" applyFont="1" applyBorder="1"/>
    <xf numFmtId="0" fontId="111" fillId="0" borderId="7" xfId="0" applyFont="1" applyBorder="1" applyAlignment="1">
      <alignment horizontal="left" wrapText="1"/>
    </xf>
    <xf numFmtId="0" fontId="111" fillId="4" borderId="15" xfId="0" applyFont="1" applyFill="1" applyBorder="1" applyAlignment="1" applyProtection="1">
      <alignment horizontal="right"/>
      <protection locked="0"/>
    </xf>
    <xf numFmtId="0" fontId="61" fillId="0" borderId="7" xfId="12" applyFont="1" applyBorder="1"/>
    <xf numFmtId="1" fontId="111" fillId="0" borderId="44" xfId="0" applyNumberFormat="1" applyFont="1" applyBorder="1" applyAlignment="1">
      <alignment horizontal="right"/>
    </xf>
    <xf numFmtId="0" fontId="70" fillId="0" borderId="7" xfId="0" applyFont="1" applyBorder="1" applyAlignment="1"/>
    <xf numFmtId="0" fontId="61" fillId="0" borderId="57" xfId="12" applyFont="1" applyBorder="1"/>
    <xf numFmtId="1" fontId="111" fillId="0" borderId="15" xfId="0" applyNumberFormat="1" applyFont="1" applyBorder="1" applyAlignment="1">
      <alignment horizontal="right"/>
    </xf>
    <xf numFmtId="166" fontId="111" fillId="0" borderId="15" xfId="4" applyNumberFormat="1" applyFont="1" applyBorder="1" applyAlignment="1">
      <alignment horizontal="right"/>
    </xf>
    <xf numFmtId="0" fontId="70" fillId="0" borderId="0" xfId="0" applyFont="1" applyBorder="1" applyAlignment="1">
      <alignment horizontal="left" wrapText="1"/>
    </xf>
    <xf numFmtId="0" fontId="61" fillId="0" borderId="0" xfId="12" applyFont="1"/>
    <xf numFmtId="166" fontId="111" fillId="4" borderId="15" xfId="4" applyNumberFormat="1" applyFont="1" applyFill="1" applyBorder="1" applyAlignment="1" applyProtection="1">
      <alignment horizontal="right"/>
      <protection locked="0"/>
    </xf>
    <xf numFmtId="166" fontId="111" fillId="0" borderId="15" xfId="4" applyNumberFormat="1" applyFont="1" applyFill="1" applyBorder="1" applyAlignment="1">
      <alignment horizontal="right"/>
    </xf>
    <xf numFmtId="0" fontId="61" fillId="0" borderId="0" xfId="12" applyFont="1" applyBorder="1" applyAlignment="1">
      <alignment horizontal="left" wrapText="1"/>
    </xf>
    <xf numFmtId="9" fontId="66" fillId="4" borderId="44" xfId="13" quotePrefix="1" applyFont="1" applyFill="1" applyBorder="1" applyAlignment="1" applyProtection="1">
      <alignment horizontal="center"/>
      <protection locked="0"/>
    </xf>
    <xf numFmtId="0" fontId="70" fillId="0" borderId="57" xfId="0" applyFont="1" applyBorder="1" applyAlignment="1">
      <alignment wrapText="1"/>
    </xf>
    <xf numFmtId="0" fontId="62" fillId="0" borderId="57" xfId="0" applyFont="1" applyBorder="1" applyAlignment="1">
      <alignment horizontal="left" wrapText="1"/>
    </xf>
    <xf numFmtId="0" fontId="111" fillId="0" borderId="0" xfId="0" applyFont="1" applyBorder="1" applyAlignment="1">
      <alignment horizontal="left" wrapText="1"/>
    </xf>
    <xf numFmtId="9" fontId="111" fillId="4" borderId="44" xfId="13" applyFont="1" applyFill="1" applyBorder="1" applyAlignment="1" applyProtection="1">
      <alignment horizontal="center"/>
      <protection locked="0"/>
    </xf>
    <xf numFmtId="0" fontId="70" fillId="0" borderId="7" xfId="0" applyFont="1" applyBorder="1" applyAlignment="1">
      <alignment wrapText="1"/>
    </xf>
    <xf numFmtId="0" fontId="62" fillId="0" borderId="7" xfId="0" applyFont="1" applyBorder="1" applyAlignment="1">
      <alignment horizontal="left" wrapText="1"/>
    </xf>
    <xf numFmtId="9" fontId="111" fillId="4" borderId="15" xfId="13" applyFont="1" applyFill="1" applyBorder="1" applyAlignment="1" applyProtection="1">
      <alignment horizontal="center"/>
      <protection locked="0"/>
    </xf>
    <xf numFmtId="0" fontId="61" fillId="0" borderId="10" xfId="0" applyFont="1" applyBorder="1" applyAlignment="1">
      <alignment horizontal="center" wrapText="1"/>
    </xf>
    <xf numFmtId="0" fontId="61" fillId="0" borderId="1" xfId="0" applyFont="1" applyBorder="1" applyAlignment="1">
      <alignment horizontal="center" wrapText="1"/>
    </xf>
    <xf numFmtId="0" fontId="70" fillId="0" borderId="0" xfId="0" applyFont="1" applyBorder="1" applyAlignment="1">
      <alignment horizontal="center" wrapText="1"/>
    </xf>
    <xf numFmtId="0" fontId="61" fillId="0" borderId="0" xfId="12" applyFont="1" applyBorder="1"/>
    <xf numFmtId="10" fontId="111" fillId="4" borderId="1" xfId="13" applyNumberFormat="1" applyFont="1" applyFill="1" applyBorder="1" applyAlignment="1" applyProtection="1">
      <alignment horizontal="center"/>
      <protection locked="0"/>
    </xf>
    <xf numFmtId="0" fontId="70" fillId="0" borderId="7" xfId="0" applyFont="1" applyBorder="1" applyAlignment="1">
      <alignment vertical="center" wrapText="1"/>
    </xf>
    <xf numFmtId="0" fontId="62" fillId="0" borderId="0" xfId="0" applyFont="1" applyBorder="1" applyAlignment="1">
      <alignment horizontal="left" wrapText="1"/>
    </xf>
    <xf numFmtId="10" fontId="111" fillId="0" borderId="0" xfId="13" applyNumberFormat="1" applyFont="1" applyAlignment="1">
      <alignment horizontal="center"/>
    </xf>
    <xf numFmtId="10" fontId="111" fillId="0" borderId="15" xfId="13" applyNumberFormat="1" applyFont="1" applyBorder="1" applyAlignment="1">
      <alignment horizontal="center"/>
    </xf>
    <xf numFmtId="0" fontId="60" fillId="0" borderId="0" xfId="12" applyFont="1"/>
    <xf numFmtId="0" fontId="112" fillId="0" borderId="0" xfId="12" applyFont="1"/>
    <xf numFmtId="0" fontId="61" fillId="0" borderId="0" xfId="12" applyFont="1" applyFill="1" applyBorder="1"/>
    <xf numFmtId="165" fontId="61" fillId="0" borderId="0" xfId="3" applyNumberFormat="1" applyFont="1" applyFill="1" applyBorder="1" applyAlignment="1">
      <alignment horizontal="center"/>
    </xf>
    <xf numFmtId="0" fontId="61" fillId="0" borderId="0" xfId="12" applyFont="1" applyFill="1" applyBorder="1" applyAlignment="1">
      <alignment horizontal="center"/>
    </xf>
    <xf numFmtId="0" fontId="111" fillId="0" borderId="0" xfId="0" applyFont="1"/>
    <xf numFmtId="0" fontId="56" fillId="8" borderId="33" xfId="12" applyFont="1" applyFill="1" applyBorder="1" applyAlignment="1" applyProtection="1">
      <alignment wrapText="1"/>
      <protection locked="0"/>
    </xf>
    <xf numFmtId="166" fontId="56" fillId="14" borderId="33" xfId="4" applyNumberFormat="1" applyFont="1" applyFill="1" applyBorder="1" applyProtection="1"/>
    <xf numFmtId="165" fontId="56" fillId="8" borderId="33" xfId="3" applyNumberFormat="1" applyFont="1" applyFill="1" applyBorder="1" applyAlignment="1" applyProtection="1">
      <alignment horizontal="center"/>
      <protection locked="0"/>
    </xf>
    <xf numFmtId="10" fontId="56" fillId="8" borderId="33" xfId="13" applyNumberFormat="1" applyFont="1" applyFill="1" applyBorder="1" applyAlignment="1" applyProtection="1">
      <alignment horizontal="center"/>
      <protection locked="0"/>
    </xf>
    <xf numFmtId="0" fontId="56" fillId="8" borderId="35" xfId="12" applyFont="1" applyFill="1" applyBorder="1" applyAlignment="1" applyProtection="1">
      <alignment horizontal="center"/>
      <protection locked="0"/>
    </xf>
    <xf numFmtId="0" fontId="56" fillId="8" borderId="70" xfId="0" applyNumberFormat="1" applyFont="1" applyFill="1" applyBorder="1" applyAlignment="1" applyProtection="1">
      <alignment horizontal="center"/>
      <protection locked="0"/>
    </xf>
    <xf numFmtId="167" fontId="56" fillId="3" borderId="37" xfId="12" applyNumberFormat="1" applyFont="1" applyFill="1" applyBorder="1" applyAlignment="1">
      <alignment horizontal="center"/>
    </xf>
    <xf numFmtId="167" fontId="56" fillId="3" borderId="33" xfId="12" applyNumberFormat="1" applyFont="1" applyFill="1" applyBorder="1" applyAlignment="1">
      <alignment horizontal="center"/>
    </xf>
    <xf numFmtId="8" fontId="56" fillId="3" borderId="33" xfId="4" applyNumberFormat="1" applyFont="1" applyFill="1" applyBorder="1" applyAlignment="1">
      <alignment horizontal="center"/>
    </xf>
    <xf numFmtId="44" fontId="56" fillId="3" borderId="33" xfId="4" applyNumberFormat="1" applyFont="1" applyFill="1" applyBorder="1" applyAlignment="1">
      <alignment horizontal="center"/>
    </xf>
    <xf numFmtId="167" fontId="56" fillId="8" borderId="70" xfId="0" applyNumberFormat="1" applyFont="1" applyFill="1" applyBorder="1" applyAlignment="1" applyProtection="1">
      <alignment horizontal="center"/>
      <protection locked="0"/>
    </xf>
    <xf numFmtId="0" fontId="56" fillId="0" borderId="33" xfId="12" applyFont="1" applyFill="1" applyBorder="1" applyAlignment="1" applyProtection="1">
      <alignment wrapText="1"/>
      <protection locked="0"/>
    </xf>
    <xf numFmtId="0" fontId="70" fillId="14" borderId="36" xfId="12" applyFont="1" applyFill="1" applyBorder="1"/>
    <xf numFmtId="0" fontId="69" fillId="3" borderId="36" xfId="12" applyFont="1" applyFill="1" applyBorder="1" applyAlignment="1">
      <alignment horizontal="center"/>
    </xf>
    <xf numFmtId="0" fontId="69" fillId="3" borderId="0" xfId="12" applyFont="1" applyFill="1" applyBorder="1" applyAlignment="1">
      <alignment horizontal="center"/>
    </xf>
    <xf numFmtId="0" fontId="69" fillId="0" borderId="0" xfId="12" applyFont="1" applyFill="1" applyAlignment="1">
      <alignment horizontal="center"/>
    </xf>
    <xf numFmtId="0" fontId="69" fillId="0" borderId="45" xfId="12" applyFont="1" applyFill="1" applyBorder="1" applyAlignment="1">
      <alignment horizontal="center" vertical="center" wrapText="1"/>
    </xf>
    <xf numFmtId="0" fontId="69" fillId="0" borderId="56" xfId="12" applyFont="1" applyFill="1" applyBorder="1" applyAlignment="1">
      <alignment horizontal="center" vertical="center" wrapText="1"/>
    </xf>
    <xf numFmtId="0" fontId="69" fillId="0" borderId="33" xfId="12" applyFont="1" applyFill="1" applyBorder="1" applyAlignment="1">
      <alignment horizontal="center" vertical="center" wrapText="1"/>
    </xf>
    <xf numFmtId="0" fontId="59" fillId="0" borderId="1" xfId="0" applyFont="1" applyBorder="1" applyAlignment="1">
      <alignment horizontal="center" wrapText="1"/>
    </xf>
    <xf numFmtId="0" fontId="113" fillId="0" borderId="1" xfId="9" applyFont="1" applyFill="1" applyBorder="1" applyAlignment="1">
      <alignment horizontal="center"/>
    </xf>
    <xf numFmtId="0" fontId="113" fillId="0" borderId="1" xfId="9" applyFont="1" applyFill="1" applyBorder="1" applyAlignment="1">
      <alignment horizontal="center" wrapText="1"/>
    </xf>
    <xf numFmtId="0" fontId="59" fillId="0" borderId="0" xfId="0" applyFont="1" applyAlignment="1">
      <alignment horizontal="center" vertical="top" textRotation="180"/>
    </xf>
    <xf numFmtId="0" fontId="114" fillId="0" borderId="54" xfId="9" applyFont="1" applyFill="1" applyBorder="1" applyAlignment="1">
      <alignment horizontal="center" wrapText="1"/>
    </xf>
    <xf numFmtId="0" fontId="87" fillId="0" borderId="8" xfId="0" applyNumberFormat="1" applyFont="1" applyBorder="1" applyAlignment="1">
      <alignment horizontal="center"/>
    </xf>
    <xf numFmtId="169" fontId="56" fillId="0" borderId="7" xfId="0" applyNumberFormat="1" applyFont="1" applyBorder="1"/>
    <xf numFmtId="14" fontId="69" fillId="4" borderId="0" xfId="0" applyNumberFormat="1" applyFont="1" applyFill="1" applyAlignment="1" applyProtection="1">
      <alignment horizontal="center"/>
      <protection locked="0"/>
    </xf>
    <xf numFmtId="166" fontId="62" fillId="9" borderId="2" xfId="4" applyNumberFormat="1" applyFont="1" applyFill="1" applyBorder="1" applyAlignment="1">
      <alignment horizontal="center"/>
    </xf>
    <xf numFmtId="0" fontId="70" fillId="0" borderId="122" xfId="12" applyFont="1" applyFill="1" applyBorder="1" applyProtection="1">
      <protection locked="0"/>
    </xf>
    <xf numFmtId="166" fontId="62" fillId="9" borderId="118" xfId="4" applyNumberFormat="1" applyFont="1" applyFill="1" applyBorder="1" applyAlignment="1">
      <alignment horizontal="center"/>
    </xf>
    <xf numFmtId="10" fontId="70" fillId="0" borderId="123" xfId="13" applyNumberFormat="1" applyFont="1" applyFill="1" applyBorder="1" applyAlignment="1" applyProtection="1">
      <alignment horizontal="center"/>
      <protection locked="0"/>
    </xf>
    <xf numFmtId="167" fontId="70" fillId="9" borderId="121" xfId="12" applyNumberFormat="1" applyFont="1" applyFill="1" applyBorder="1" applyAlignment="1">
      <alignment horizontal="center"/>
    </xf>
    <xf numFmtId="167" fontId="70" fillId="9" borderId="122" xfId="4" applyNumberFormat="1" applyFont="1" applyFill="1" applyBorder="1" applyAlignment="1">
      <alignment horizontal="center"/>
    </xf>
    <xf numFmtId="166" fontId="62" fillId="9" borderId="108" xfId="4" applyNumberFormat="1" applyFont="1" applyFill="1" applyBorder="1"/>
    <xf numFmtId="166" fontId="62" fillId="9" borderId="124" xfId="4" applyNumberFormat="1" applyFont="1" applyFill="1" applyBorder="1" applyAlignment="1">
      <alignment horizontal="center"/>
    </xf>
    <xf numFmtId="0" fontId="70" fillId="0" borderId="0" xfId="12" applyFont="1" applyFill="1" applyBorder="1" applyAlignment="1">
      <alignment horizontal="center"/>
    </xf>
    <xf numFmtId="0" fontId="56" fillId="9" borderId="111" xfId="0" applyFont="1" applyFill="1" applyBorder="1"/>
    <xf numFmtId="0" fontId="56" fillId="9" borderId="91" xfId="0" applyFont="1" applyFill="1" applyBorder="1"/>
    <xf numFmtId="175" fontId="62" fillId="9" borderId="108" xfId="12" applyNumberFormat="1" applyFont="1" applyFill="1" applyBorder="1"/>
    <xf numFmtId="166" fontId="62" fillId="9" borderId="108" xfId="12" applyNumberFormat="1" applyFont="1" applyFill="1" applyBorder="1"/>
    <xf numFmtId="0" fontId="56" fillId="9" borderId="12" xfId="11" applyFont="1" applyFill="1" applyBorder="1" applyAlignment="1">
      <alignment horizontal="left"/>
    </xf>
    <xf numFmtId="166" fontId="86" fillId="9" borderId="1" xfId="4" applyNumberFormat="1" applyFont="1" applyFill="1" applyBorder="1" applyAlignment="1" applyProtection="1">
      <alignment horizontal="left" wrapText="1"/>
    </xf>
    <xf numFmtId="167" fontId="56" fillId="9" borderId="1" xfId="0" applyNumberFormat="1" applyFont="1" applyFill="1" applyBorder="1"/>
    <xf numFmtId="0" fontId="66" fillId="0" borderId="0" xfId="0" applyFont="1" applyAlignment="1">
      <alignment horizontal="center"/>
    </xf>
    <xf numFmtId="0" fontId="57" fillId="0" borderId="0" xfId="0" applyFont="1" applyBorder="1" applyAlignment="1">
      <alignment horizontal="center" vertical="top"/>
    </xf>
    <xf numFmtId="0" fontId="116" fillId="0" borderId="125" xfId="8" applyFont="1" applyFill="1" applyBorder="1" applyAlignment="1" applyProtection="1">
      <alignment horizontal="center" vertical="center" wrapText="1"/>
    </xf>
    <xf numFmtId="0" fontId="117" fillId="0" borderId="0" xfId="12" applyFont="1"/>
    <xf numFmtId="0" fontId="110" fillId="0" borderId="0" xfId="12" applyFont="1" applyAlignment="1">
      <alignment horizontal="center" wrapText="1"/>
    </xf>
    <xf numFmtId="0" fontId="65" fillId="0" borderId="0" xfId="12" applyFont="1"/>
    <xf numFmtId="0" fontId="120" fillId="0" borderId="0" xfId="12" applyFont="1" applyFill="1" applyBorder="1"/>
    <xf numFmtId="0" fontId="57" fillId="0" borderId="0" xfId="0" applyFont="1" applyAlignment="1">
      <alignment horizontal="center" vertical="center"/>
    </xf>
    <xf numFmtId="0" fontId="52" fillId="0" borderId="0" xfId="0" applyFont="1" applyAlignment="1">
      <alignment vertical="top"/>
    </xf>
    <xf numFmtId="0" fontId="62" fillId="17" borderId="0" xfId="0" applyFont="1" applyFill="1" applyProtection="1">
      <protection locked="0"/>
    </xf>
    <xf numFmtId="0" fontId="61" fillId="17" borderId="82" xfId="0" applyFont="1" applyFill="1" applyBorder="1" applyProtection="1">
      <protection locked="0"/>
    </xf>
    <xf numFmtId="0" fontId="56" fillId="0" borderId="0" xfId="0" applyFont="1" applyProtection="1"/>
    <xf numFmtId="14" fontId="91" fillId="0" borderId="0" xfId="0" applyNumberFormat="1" applyFont="1" applyFill="1" applyBorder="1" applyAlignment="1" applyProtection="1">
      <alignment horizontal="center" vertical="center"/>
    </xf>
    <xf numFmtId="0" fontId="76" fillId="0" borderId="0" xfId="0" applyFont="1" applyFill="1" applyBorder="1" applyAlignment="1" applyProtection="1">
      <alignment horizontal="left" vertical="center"/>
    </xf>
    <xf numFmtId="0" fontId="76" fillId="0" borderId="0" xfId="0" applyFont="1" applyFill="1" applyBorder="1" applyAlignment="1" applyProtection="1">
      <alignment horizontal="center" vertical="center"/>
    </xf>
    <xf numFmtId="0" fontId="56" fillId="0" borderId="0" xfId="0" applyFont="1" applyFill="1" applyBorder="1" applyProtection="1"/>
    <xf numFmtId="0" fontId="56" fillId="0" borderId="0" xfId="0" applyFont="1" applyFill="1" applyBorder="1" applyAlignment="1" applyProtection="1">
      <alignment horizontal="center"/>
    </xf>
    <xf numFmtId="44" fontId="56" fillId="0" borderId="0" xfId="4" applyFont="1" applyFill="1" applyBorder="1" applyAlignment="1" applyProtection="1">
      <alignment horizontal="center"/>
    </xf>
    <xf numFmtId="0" fontId="0" fillId="0" borderId="40" xfId="0" applyBorder="1" applyProtection="1"/>
    <xf numFmtId="0" fontId="23" fillId="0" borderId="41" xfId="0" applyFont="1" applyBorder="1" applyProtection="1"/>
    <xf numFmtId="0" fontId="0" fillId="0" borderId="41" xfId="0" applyBorder="1" applyProtection="1"/>
    <xf numFmtId="0" fontId="56" fillId="0" borderId="41" xfId="0" applyFont="1" applyBorder="1" applyAlignment="1" applyProtection="1">
      <alignment horizontal="right"/>
    </xf>
    <xf numFmtId="0" fontId="56" fillId="0" borderId="41" xfId="0" applyFont="1" applyBorder="1" applyProtection="1"/>
    <xf numFmtId="0" fontId="0" fillId="0" borderId="42" xfId="0" applyBorder="1" applyProtection="1"/>
    <xf numFmtId="0" fontId="56" fillId="0" borderId="43" xfId="0" applyFont="1" applyBorder="1" applyAlignment="1" applyProtection="1">
      <alignment horizontal="left" indent="1"/>
    </xf>
    <xf numFmtId="0" fontId="0" fillId="0" borderId="32" xfId="0" applyBorder="1" applyProtection="1"/>
    <xf numFmtId="0" fontId="0" fillId="0" borderId="43" xfId="0" applyBorder="1" applyProtection="1"/>
    <xf numFmtId="0" fontId="0" fillId="0" borderId="43" xfId="0" applyBorder="1" applyAlignment="1" applyProtection="1">
      <alignment horizontal="left"/>
    </xf>
    <xf numFmtId="0" fontId="0" fillId="0" borderId="0" xfId="0" applyBorder="1" applyAlignment="1" applyProtection="1">
      <alignment horizontal="left"/>
    </xf>
    <xf numFmtId="0" fontId="0" fillId="0" borderId="32" xfId="0" applyBorder="1" applyAlignment="1" applyProtection="1">
      <alignment horizontal="left"/>
    </xf>
    <xf numFmtId="0" fontId="0" fillId="0" borderId="48" xfId="0" applyBorder="1" applyAlignment="1" applyProtection="1">
      <alignment horizontal="left"/>
    </xf>
    <xf numFmtId="0" fontId="0" fillId="0" borderId="44" xfId="0" applyBorder="1" applyAlignment="1" applyProtection="1">
      <alignment horizontal="left"/>
    </xf>
    <xf numFmtId="0" fontId="0" fillId="0" borderId="49" xfId="0" applyBorder="1" applyAlignment="1" applyProtection="1">
      <alignment horizontal="left"/>
    </xf>
    <xf numFmtId="0" fontId="70" fillId="0" borderId="118" xfId="0" applyFont="1" applyFill="1" applyBorder="1" applyProtection="1">
      <protection locked="0"/>
    </xf>
    <xf numFmtId="44" fontId="70" fillId="9" borderId="1" xfId="4" applyFont="1" applyFill="1" applyBorder="1" applyAlignment="1" applyProtection="1">
      <alignment horizontal="center"/>
    </xf>
    <xf numFmtId="14" fontId="69" fillId="9" borderId="0" xfId="0" applyNumberFormat="1" applyFont="1" applyFill="1" applyProtection="1"/>
    <xf numFmtId="44" fontId="56" fillId="9" borderId="105" xfId="4" applyFont="1" applyFill="1" applyBorder="1" applyAlignment="1" applyProtection="1">
      <alignment horizontal="center"/>
      <protection hidden="1"/>
    </xf>
    <xf numFmtId="44" fontId="56" fillId="9" borderId="72" xfId="4" applyFont="1" applyFill="1" applyBorder="1" applyAlignment="1" applyProtection="1">
      <alignment horizontal="center"/>
      <protection hidden="1"/>
    </xf>
    <xf numFmtId="44" fontId="56" fillId="0" borderId="82" xfId="6" applyNumberFormat="1" applyFont="1" applyFill="1" applyBorder="1" applyProtection="1">
      <protection locked="0"/>
    </xf>
    <xf numFmtId="0" fontId="56" fillId="0" borderId="1" xfId="0" applyFont="1" applyFill="1" applyBorder="1" applyProtection="1">
      <protection locked="0"/>
    </xf>
    <xf numFmtId="44" fontId="56" fillId="8" borderId="82" xfId="6" applyNumberFormat="1" applyFont="1" applyFill="1" applyBorder="1" applyProtection="1">
      <protection locked="0"/>
    </xf>
    <xf numFmtId="0" fontId="56" fillId="8" borderId="82" xfId="0" applyFont="1" applyFill="1" applyBorder="1" applyProtection="1">
      <protection locked="0"/>
    </xf>
    <xf numFmtId="0" fontId="56" fillId="8" borderId="1" xfId="0" applyFont="1" applyFill="1" applyBorder="1" applyProtection="1">
      <protection locked="0"/>
    </xf>
    <xf numFmtId="44" fontId="56" fillId="8" borderId="83" xfId="4" applyNumberFormat="1" applyFont="1" applyFill="1" applyBorder="1" applyProtection="1">
      <protection locked="0"/>
    </xf>
    <xf numFmtId="0" fontId="56" fillId="8" borderId="10" xfId="0" applyFont="1" applyFill="1" applyBorder="1" applyProtection="1">
      <protection locked="0"/>
    </xf>
    <xf numFmtId="164" fontId="86" fillId="9" borderId="72" xfId="0" applyNumberFormat="1" applyFont="1" applyFill="1" applyBorder="1" applyProtection="1"/>
    <xf numFmtId="0" fontId="102" fillId="17" borderId="0" xfId="0" applyFont="1" applyFill="1" applyBorder="1" applyAlignment="1" applyProtection="1">
      <alignment horizontal="center" vertical="center"/>
      <protection locked="0"/>
    </xf>
    <xf numFmtId="0" fontId="56" fillId="17" borderId="105" xfId="0" applyFont="1" applyFill="1" applyBorder="1"/>
    <xf numFmtId="0" fontId="69" fillId="0" borderId="105" xfId="0" applyFont="1" applyFill="1" applyBorder="1" applyProtection="1">
      <protection locked="0"/>
    </xf>
    <xf numFmtId="0" fontId="56" fillId="0" borderId="105" xfId="0" applyFont="1" applyFill="1" applyBorder="1" applyProtection="1"/>
    <xf numFmtId="0" fontId="61" fillId="0" borderId="82" xfId="11" applyFont="1" applyFill="1" applyBorder="1" applyAlignment="1" applyProtection="1">
      <alignment horizontal="left"/>
      <protection locked="0"/>
    </xf>
    <xf numFmtId="166" fontId="56" fillId="9" borderId="8" xfId="4" applyNumberFormat="1" applyFont="1" applyFill="1" applyBorder="1"/>
    <xf numFmtId="14" fontId="56" fillId="0" borderId="0" xfId="0" applyNumberFormat="1" applyFont="1" applyFill="1" applyBorder="1" applyAlignment="1" applyProtection="1">
      <alignment horizontal="center"/>
    </xf>
    <xf numFmtId="166" fontId="56" fillId="9" borderId="1" xfId="4" applyNumberFormat="1" applyFont="1" applyFill="1" applyBorder="1" applyProtection="1"/>
    <xf numFmtId="173" fontId="56" fillId="0" borderId="0" xfId="0" applyNumberFormat="1" applyFont="1" applyAlignment="1" applyProtection="1">
      <alignment vertical="top"/>
      <protection hidden="1"/>
    </xf>
    <xf numFmtId="44" fontId="56" fillId="0" borderId="105" xfId="0" applyNumberFormat="1" applyFont="1" applyFill="1" applyBorder="1" applyAlignment="1" applyProtection="1">
      <alignment horizontal="center"/>
      <protection hidden="1"/>
    </xf>
    <xf numFmtId="166" fontId="56" fillId="0" borderId="105" xfId="4" applyNumberFormat="1" applyFont="1" applyBorder="1" applyProtection="1">
      <protection hidden="1"/>
    </xf>
    <xf numFmtId="44" fontId="56" fillId="0" borderId="71" xfId="4" applyFont="1" applyFill="1" applyBorder="1" applyAlignment="1" applyProtection="1">
      <alignment horizontal="center"/>
      <protection hidden="1"/>
    </xf>
    <xf numFmtId="166" fontId="56" fillId="0" borderId="71" xfId="4" applyNumberFormat="1" applyFont="1" applyBorder="1" applyProtection="1">
      <protection hidden="1"/>
    </xf>
    <xf numFmtId="0" fontId="56" fillId="8" borderId="1" xfId="0" applyNumberFormat="1" applyFont="1" applyFill="1" applyBorder="1" applyAlignment="1" applyProtection="1">
      <alignment horizontal="center"/>
    </xf>
    <xf numFmtId="0" fontId="56" fillId="9" borderId="1" xfId="11" applyFont="1" applyFill="1" applyBorder="1" applyAlignment="1" applyProtection="1">
      <alignment horizontal="left" wrapText="1"/>
      <protection hidden="1"/>
    </xf>
    <xf numFmtId="166" fontId="86" fillId="25" borderId="1" xfId="4" applyNumberFormat="1" applyFont="1" applyFill="1" applyBorder="1" applyAlignment="1" applyProtection="1">
      <alignment horizontal="left" wrapText="1"/>
      <protection hidden="1"/>
    </xf>
    <xf numFmtId="1" fontId="56" fillId="25" borderId="1" xfId="0" applyNumberFormat="1" applyFont="1" applyFill="1" applyBorder="1" applyProtection="1">
      <protection hidden="1"/>
    </xf>
    <xf numFmtId="167" fontId="56" fillId="25" borderId="1" xfId="0" applyNumberFormat="1" applyFont="1" applyFill="1" applyBorder="1" applyProtection="1">
      <protection hidden="1"/>
    </xf>
    <xf numFmtId="0" fontId="1" fillId="0" borderId="0" xfId="0" applyFont="1" applyBorder="1" applyProtection="1">
      <protection locked="0"/>
    </xf>
    <xf numFmtId="0" fontId="37" fillId="0" borderId="0" xfId="11" applyFont="1" applyBorder="1" applyAlignment="1" applyProtection="1">
      <alignment horizontal="center"/>
      <protection locked="0"/>
    </xf>
    <xf numFmtId="0" fontId="37" fillId="0" borderId="0" xfId="11" applyFont="1" applyFill="1" applyBorder="1" applyProtection="1">
      <protection locked="0"/>
    </xf>
    <xf numFmtId="0" fontId="37" fillId="0" borderId="0" xfId="11" applyFont="1" applyFill="1" applyBorder="1" applyAlignment="1" applyProtection="1">
      <alignment horizontal="center" wrapText="1"/>
      <protection locked="0"/>
    </xf>
    <xf numFmtId="8" fontId="0" fillId="0" borderId="0" xfId="0" applyNumberFormat="1" applyProtection="1">
      <protection locked="0"/>
    </xf>
    <xf numFmtId="171" fontId="56" fillId="17" borderId="1" xfId="0" applyNumberFormat="1" applyFont="1" applyFill="1" applyBorder="1" applyProtection="1">
      <protection locked="0"/>
    </xf>
    <xf numFmtId="171" fontId="56" fillId="17" borderId="10" xfId="0" applyNumberFormat="1" applyFont="1" applyFill="1" applyBorder="1" applyProtection="1">
      <protection locked="0"/>
    </xf>
    <xf numFmtId="14" fontId="56" fillId="8" borderId="82" xfId="0" applyNumberFormat="1" applyFont="1" applyFill="1" applyBorder="1" applyAlignment="1" applyProtection="1">
      <alignment horizontal="left"/>
      <protection locked="0"/>
    </xf>
    <xf numFmtId="14" fontId="56" fillId="0" borderId="83" xfId="0" applyNumberFormat="1" applyFont="1" applyBorder="1" applyAlignment="1" applyProtection="1">
      <alignment horizontal="left"/>
      <protection locked="0"/>
    </xf>
    <xf numFmtId="14" fontId="56" fillId="0" borderId="82" xfId="0" applyNumberFormat="1" applyFont="1" applyFill="1" applyBorder="1" applyAlignment="1" applyProtection="1">
      <alignment horizontal="left"/>
      <protection locked="0"/>
    </xf>
    <xf numFmtId="14" fontId="56" fillId="0" borderId="82" xfId="0" applyNumberFormat="1" applyFont="1" applyBorder="1" applyAlignment="1" applyProtection="1">
      <alignment horizontal="left"/>
      <protection locked="0"/>
    </xf>
    <xf numFmtId="14" fontId="56" fillId="0" borderId="105" xfId="20" applyNumberFormat="1" applyFont="1" applyFill="1" applyBorder="1" applyAlignment="1" applyProtection="1">
      <alignment horizontal="left"/>
      <protection locked="0"/>
    </xf>
    <xf numFmtId="14" fontId="56" fillId="0" borderId="126" xfId="20" applyNumberFormat="1" applyFont="1" applyFill="1" applyBorder="1" applyAlignment="1" applyProtection="1">
      <alignment horizontal="left"/>
      <protection locked="0"/>
    </xf>
    <xf numFmtId="0" fontId="88" fillId="0" borderId="105" xfId="0" applyFont="1" applyBorder="1" applyAlignment="1">
      <alignment horizontal="left" vertical="center" wrapText="1"/>
    </xf>
    <xf numFmtId="0" fontId="56" fillId="0" borderId="105" xfId="0" applyFont="1" applyBorder="1" applyProtection="1">
      <protection locked="0"/>
    </xf>
    <xf numFmtId="0" fontId="56" fillId="0" borderId="105" xfId="0" applyFont="1" applyBorder="1" applyAlignment="1" applyProtection="1">
      <alignment horizontal="left" wrapText="1"/>
      <protection locked="0"/>
    </xf>
    <xf numFmtId="0" fontId="97" fillId="0" borderId="105" xfId="8" applyFont="1" applyBorder="1" applyAlignment="1" applyProtection="1">
      <alignment wrapText="1"/>
      <protection locked="0"/>
    </xf>
    <xf numFmtId="44" fontId="56" fillId="0" borderId="105" xfId="19" applyNumberFormat="1" applyFont="1" applyFill="1" applyBorder="1" applyProtection="1">
      <protection locked="0"/>
    </xf>
    <xf numFmtId="0" fontId="56" fillId="0" borderId="105" xfId="20" applyFont="1" applyFill="1" applyBorder="1" applyProtection="1">
      <protection locked="0"/>
    </xf>
    <xf numFmtId="44" fontId="56" fillId="0" borderId="105" xfId="4" applyNumberFormat="1" applyFont="1" applyFill="1" applyBorder="1" applyProtection="1">
      <protection locked="0"/>
    </xf>
    <xf numFmtId="0" fontId="56" fillId="0" borderId="107" xfId="20" applyFont="1" applyFill="1" applyBorder="1" applyAlignment="1" applyProtection="1">
      <protection locked="0"/>
    </xf>
    <xf numFmtId="44" fontId="56" fillId="0" borderId="126" xfId="19" applyNumberFormat="1" applyFont="1" applyFill="1" applyBorder="1" applyProtection="1">
      <protection locked="0"/>
    </xf>
    <xf numFmtId="166" fontId="70" fillId="0" borderId="118" xfId="4" applyNumberFormat="1" applyFont="1" applyFill="1" applyBorder="1" applyAlignment="1" applyProtection="1">
      <alignment horizontal="center"/>
      <protection locked="0"/>
    </xf>
    <xf numFmtId="10" fontId="70" fillId="0" borderId="127" xfId="13" applyNumberFormat="1" applyFont="1" applyFill="1" applyBorder="1" applyAlignment="1" applyProtection="1">
      <alignment horizontal="center"/>
      <protection locked="0"/>
    </xf>
    <xf numFmtId="166" fontId="70" fillId="0" borderId="118" xfId="4" applyNumberFormat="1" applyFont="1" applyFill="1" applyBorder="1" applyAlignment="1" applyProtection="1">
      <alignment horizontal="center"/>
      <protection locked="0"/>
    </xf>
    <xf numFmtId="0" fontId="88" fillId="0" borderId="107" xfId="0" applyFont="1" applyBorder="1" applyAlignment="1">
      <alignment horizontal="center" vertical="center" wrapText="1"/>
    </xf>
    <xf numFmtId="0" fontId="88" fillId="0" borderId="107" xfId="0" applyFont="1" applyBorder="1" applyAlignment="1">
      <alignment horizontal="left" vertical="center" wrapText="1"/>
    </xf>
    <xf numFmtId="0" fontId="56" fillId="0" borderId="105" xfId="0" applyFont="1" applyBorder="1" applyAlignment="1" applyProtection="1">
      <alignment wrapText="1"/>
      <protection locked="0"/>
    </xf>
    <xf numFmtId="0" fontId="61" fillId="9" borderId="82" xfId="0" applyFont="1" applyFill="1" applyBorder="1" applyProtection="1"/>
    <xf numFmtId="0" fontId="62" fillId="0" borderId="0" xfId="0" applyFont="1" applyBorder="1" applyAlignment="1">
      <alignment vertical="top"/>
    </xf>
    <xf numFmtId="0" fontId="56" fillId="0" borderId="0" xfId="0" applyFont="1" applyBorder="1" applyAlignment="1">
      <alignment vertical="top"/>
    </xf>
    <xf numFmtId="14" fontId="56" fillId="0" borderId="0" xfId="0" applyNumberFormat="1" applyFont="1" applyFill="1" applyBorder="1" applyAlignment="1">
      <alignment horizontal="center" vertical="top"/>
    </xf>
    <xf numFmtId="0" fontId="56" fillId="0" borderId="0" xfId="0" quotePrefix="1" applyFont="1" applyFill="1" applyBorder="1" applyAlignment="1">
      <alignment horizontal="center" vertical="top"/>
    </xf>
    <xf numFmtId="0" fontId="56" fillId="0" borderId="0" xfId="0" applyFont="1" applyFill="1" applyBorder="1" applyAlignment="1">
      <alignment vertical="top"/>
    </xf>
    <xf numFmtId="14" fontId="56" fillId="0" borderId="0" xfId="0" applyNumberFormat="1" applyFont="1" applyFill="1" applyBorder="1" applyAlignment="1">
      <alignment horizontal="left" vertical="top"/>
    </xf>
    <xf numFmtId="0" fontId="62" fillId="0" borderId="0" xfId="0" applyFont="1" applyFill="1" applyBorder="1"/>
    <xf numFmtId="0" fontId="56" fillId="0" borderId="0" xfId="0" applyFont="1" applyFill="1" applyProtection="1"/>
    <xf numFmtId="0" fontId="63" fillId="0" borderId="0" xfId="0" applyFont="1" applyFill="1" applyBorder="1" applyAlignment="1" applyProtection="1">
      <alignment horizontal="left" indent="1"/>
    </xf>
    <xf numFmtId="44" fontId="56" fillId="0" borderId="0" xfId="5" applyNumberFormat="1" applyFont="1" applyFill="1" applyBorder="1" applyProtection="1"/>
    <xf numFmtId="44" fontId="56" fillId="0" borderId="0" xfId="5" applyFont="1" applyFill="1" applyBorder="1" applyProtection="1"/>
    <xf numFmtId="44" fontId="56" fillId="0" borderId="0" xfId="4" applyFont="1" applyFill="1" applyBorder="1" applyProtection="1"/>
    <xf numFmtId="0" fontId="69" fillId="0" borderId="83" xfId="0" applyFont="1" applyBorder="1" applyAlignment="1">
      <alignment horizontal="center"/>
    </xf>
    <xf numFmtId="0" fontId="69" fillId="0" borderId="83" xfId="0" applyFont="1" applyBorder="1" applyAlignment="1">
      <alignment horizontal="center" vertical="center"/>
    </xf>
    <xf numFmtId="0" fontId="69" fillId="0" borderId="93" xfId="0" applyFont="1" applyBorder="1" applyAlignment="1">
      <alignment horizontal="center"/>
    </xf>
    <xf numFmtId="0" fontId="69" fillId="0" borderId="93" xfId="0" applyFont="1" applyFill="1" applyBorder="1" applyAlignment="1" applyProtection="1">
      <alignment horizontal="center" vertical="center"/>
    </xf>
    <xf numFmtId="44" fontId="56" fillId="0" borderId="1" xfId="0" applyNumberFormat="1" applyFont="1" applyFill="1" applyBorder="1" applyProtection="1"/>
    <xf numFmtId="168" fontId="56" fillId="0" borderId="1" xfId="13" applyNumberFormat="1" applyFont="1" applyFill="1" applyBorder="1" applyProtection="1"/>
    <xf numFmtId="44" fontId="56" fillId="0" borderId="71" xfId="0" applyNumberFormat="1" applyFont="1" applyFill="1" applyBorder="1" applyProtection="1"/>
    <xf numFmtId="168" fontId="56" fillId="0" borderId="71" xfId="13" applyNumberFormat="1" applyFont="1" applyFill="1" applyBorder="1" applyProtection="1"/>
    <xf numFmtId="44" fontId="69" fillId="0" borderId="93" xfId="0" applyNumberFormat="1" applyFont="1" applyBorder="1"/>
    <xf numFmtId="168" fontId="69" fillId="0" borderId="93" xfId="0" applyNumberFormat="1" applyFont="1" applyBorder="1"/>
    <xf numFmtId="0" fontId="59" fillId="0" borderId="0" xfId="0" applyFont="1" applyFill="1" applyBorder="1" applyProtection="1"/>
    <xf numFmtId="0" fontId="63" fillId="0" borderId="0" xfId="0" applyFont="1" applyFill="1" applyBorder="1" applyProtection="1"/>
    <xf numFmtId="0" fontId="60" fillId="0" borderId="61" xfId="0" applyFont="1" applyFill="1" applyBorder="1" applyAlignment="1" applyProtection="1">
      <alignment horizontal="center" vertical="center"/>
    </xf>
    <xf numFmtId="0" fontId="60" fillId="0" borderId="62" xfId="0" applyFont="1" applyFill="1" applyBorder="1" applyAlignment="1" applyProtection="1">
      <alignment horizontal="center" wrapText="1"/>
    </xf>
    <xf numFmtId="0" fontId="60" fillId="0" borderId="63" xfId="0" applyFont="1" applyFill="1" applyBorder="1" applyAlignment="1" applyProtection="1">
      <alignment horizontal="center" wrapText="1"/>
    </xf>
    <xf numFmtId="0" fontId="61" fillId="0" borderId="0" xfId="0" applyFont="1" applyFill="1"/>
    <xf numFmtId="0" fontId="61" fillId="9" borderId="94" xfId="0" applyFont="1" applyFill="1" applyBorder="1" applyAlignment="1" applyProtection="1">
      <alignment horizontal="left" indent="1"/>
    </xf>
    <xf numFmtId="44" fontId="61" fillId="9" borderId="93" xfId="4" applyFont="1" applyFill="1" applyBorder="1" applyAlignment="1" applyProtection="1">
      <alignment horizontal="center"/>
    </xf>
    <xf numFmtId="44" fontId="61" fillId="9" borderId="92" xfId="4" applyFont="1" applyFill="1" applyBorder="1" applyProtection="1"/>
    <xf numFmtId="44" fontId="61" fillId="9" borderId="59" xfId="4" applyFont="1" applyFill="1" applyBorder="1" applyProtection="1"/>
    <xf numFmtId="0" fontId="61" fillId="9" borderId="12" xfId="0" applyFont="1" applyFill="1" applyBorder="1" applyAlignment="1" applyProtection="1">
      <alignment horizontal="left" indent="1"/>
    </xf>
    <xf numFmtId="0" fontId="61" fillId="0" borderId="0" xfId="0" applyFont="1" applyFill="1" applyProtection="1"/>
    <xf numFmtId="0" fontId="61" fillId="9" borderId="67" xfId="0" applyFont="1" applyFill="1" applyBorder="1" applyAlignment="1" applyProtection="1">
      <alignment horizontal="left" indent="1"/>
    </xf>
    <xf numFmtId="44" fontId="61" fillId="9" borderId="71" xfId="4" applyFont="1" applyFill="1" applyBorder="1" applyAlignment="1" applyProtection="1">
      <alignment horizontal="center"/>
    </xf>
    <xf numFmtId="44" fontId="61" fillId="9" borderId="71" xfId="4" applyFont="1" applyFill="1" applyBorder="1" applyProtection="1"/>
    <xf numFmtId="44" fontId="61" fillId="9" borderId="72" xfId="4" applyFont="1" applyFill="1" applyBorder="1" applyProtection="1"/>
    <xf numFmtId="44" fontId="61" fillId="9" borderId="92" xfId="5" applyNumberFormat="1" applyFont="1" applyFill="1" applyBorder="1" applyProtection="1"/>
    <xf numFmtId="0" fontId="61" fillId="9" borderId="93" xfId="0" applyFont="1" applyFill="1" applyBorder="1" applyAlignment="1" applyProtection="1">
      <alignment horizontal="center"/>
    </xf>
    <xf numFmtId="44" fontId="61" fillId="9" borderId="92" xfId="5" applyFont="1" applyFill="1" applyBorder="1" applyProtection="1"/>
    <xf numFmtId="44" fontId="61" fillId="9" borderId="71" xfId="5" applyNumberFormat="1" applyFont="1" applyFill="1" applyBorder="1" applyProtection="1"/>
    <xf numFmtId="44" fontId="61" fillId="9" borderId="71" xfId="5" applyFont="1" applyFill="1" applyBorder="1" applyProtection="1"/>
    <xf numFmtId="0" fontId="60" fillId="0" borderId="0" xfId="0" applyFont="1" applyBorder="1" applyAlignment="1">
      <alignment vertical="top"/>
    </xf>
    <xf numFmtId="0" fontId="61" fillId="0" borderId="0" xfId="0" applyFont="1" applyBorder="1" applyAlignment="1">
      <alignment vertical="top"/>
    </xf>
    <xf numFmtId="14" fontId="61" fillId="0" borderId="0" xfId="0" applyNumberFormat="1" applyFont="1" applyFill="1" applyBorder="1" applyAlignment="1">
      <alignment horizontal="center" vertical="top"/>
    </xf>
    <xf numFmtId="0" fontId="61" fillId="0" borderId="0" xfId="0" quotePrefix="1" applyFont="1" applyFill="1" applyBorder="1" applyAlignment="1">
      <alignment horizontal="center" vertical="top"/>
    </xf>
    <xf numFmtId="0" fontId="61" fillId="0" borderId="0" xfId="0" applyFont="1" applyFill="1" applyBorder="1" applyAlignment="1">
      <alignment vertical="top"/>
    </xf>
    <xf numFmtId="14" fontId="61" fillId="0" borderId="0" xfId="0" applyNumberFormat="1" applyFont="1" applyFill="1" applyBorder="1" applyAlignment="1">
      <alignment horizontal="left" vertical="top"/>
    </xf>
    <xf numFmtId="0" fontId="60" fillId="0" borderId="0" xfId="0" applyFont="1" applyFill="1" applyBorder="1" applyAlignment="1" applyProtection="1">
      <alignment horizontal="center" vertical="center"/>
    </xf>
    <xf numFmtId="0" fontId="60" fillId="0" borderId="0" xfId="0" applyFont="1" applyFill="1" applyBorder="1" applyAlignment="1" applyProtection="1">
      <alignment horizontal="center" wrapText="1"/>
    </xf>
    <xf numFmtId="0" fontId="61" fillId="0" borderId="0" xfId="0" applyFont="1" applyFill="1" applyBorder="1" applyAlignment="1" applyProtection="1">
      <alignment horizontal="left" indent="1"/>
    </xf>
    <xf numFmtId="44" fontId="61" fillId="0" borderId="0" xfId="5" applyNumberFormat="1" applyFont="1" applyFill="1" applyBorder="1" applyProtection="1"/>
    <xf numFmtId="44" fontId="61" fillId="0" borderId="0" xfId="5" applyFont="1" applyFill="1" applyBorder="1" applyProtection="1"/>
    <xf numFmtId="44" fontId="61" fillId="0" borderId="0" xfId="4" applyFont="1" applyFill="1" applyBorder="1" applyProtection="1"/>
    <xf numFmtId="44" fontId="61" fillId="9" borderId="130" xfId="4" applyFont="1" applyFill="1" applyBorder="1" applyProtection="1"/>
    <xf numFmtId="44" fontId="61" fillId="9" borderId="128" xfId="4" applyFont="1" applyFill="1" applyBorder="1" applyProtection="1"/>
    <xf numFmtId="44" fontId="61" fillId="9" borderId="128" xfId="4" applyFont="1" applyFill="1" applyBorder="1" applyAlignment="1" applyProtection="1">
      <alignment horizontal="center"/>
    </xf>
    <xf numFmtId="44" fontId="61" fillId="9" borderId="128" xfId="5" applyNumberFormat="1" applyFont="1" applyFill="1" applyBorder="1" applyProtection="1"/>
    <xf numFmtId="0" fontId="61" fillId="9" borderId="131" xfId="0" applyFont="1" applyFill="1" applyBorder="1" applyAlignment="1" applyProtection="1">
      <alignment horizontal="left" indent="1"/>
    </xf>
    <xf numFmtId="44" fontId="61" fillId="9" borderId="60" xfId="5" applyNumberFormat="1" applyFont="1" applyFill="1" applyBorder="1" applyProtection="1"/>
    <xf numFmtId="44" fontId="61" fillId="9" borderId="60" xfId="5" applyFont="1" applyFill="1" applyBorder="1" applyProtection="1"/>
    <xf numFmtId="44" fontId="61" fillId="9" borderId="132" xfId="4" applyFont="1" applyFill="1" applyBorder="1" applyProtection="1"/>
    <xf numFmtId="44" fontId="61" fillId="9" borderId="130" xfId="5" applyNumberFormat="1" applyFont="1" applyFill="1" applyBorder="1" applyProtection="1"/>
    <xf numFmtId="44" fontId="61" fillId="9" borderId="130" xfId="5" applyFont="1" applyFill="1" applyBorder="1" applyProtection="1"/>
    <xf numFmtId="0" fontId="61" fillId="0" borderId="0" xfId="0" applyFont="1" applyFill="1" applyBorder="1" applyAlignment="1" applyProtection="1">
      <alignment horizontal="left" vertical="center" wrapText="1"/>
    </xf>
    <xf numFmtId="0" fontId="0" fillId="0" borderId="130" xfId="0" applyBorder="1"/>
    <xf numFmtId="14" fontId="0" fillId="0" borderId="130" xfId="0" applyNumberFormat="1" applyBorder="1" applyAlignment="1">
      <alignment horizontal="left"/>
    </xf>
    <xf numFmtId="0" fontId="0" fillId="0" borderId="130" xfId="0" applyBorder="1" applyAlignment="1">
      <alignment wrapText="1"/>
    </xf>
    <xf numFmtId="0" fontId="45" fillId="0" borderId="130" xfId="0" applyFont="1" applyBorder="1"/>
    <xf numFmtId="0" fontId="45" fillId="0" borderId="130" xfId="0" applyFont="1" applyBorder="1" applyAlignment="1">
      <alignment wrapText="1"/>
    </xf>
    <xf numFmtId="0" fontId="11" fillId="0" borderId="130" xfId="0" applyFont="1" applyBorder="1"/>
    <xf numFmtId="0" fontId="11" fillId="0" borderId="130" xfId="0" applyFont="1" applyBorder="1" applyAlignment="1">
      <alignment wrapText="1"/>
    </xf>
    <xf numFmtId="0" fontId="1" fillId="0" borderId="130" xfId="0" applyFont="1" applyBorder="1"/>
    <xf numFmtId="0" fontId="1" fillId="0" borderId="130" xfId="0" applyFont="1" applyBorder="1" applyAlignment="1">
      <alignment wrapText="1"/>
    </xf>
    <xf numFmtId="0" fontId="0" fillId="0" borderId="130" xfId="0" applyBorder="1" applyAlignment="1">
      <alignment horizontal="left"/>
    </xf>
    <xf numFmtId="0" fontId="1" fillId="0" borderId="130" xfId="0" applyFont="1" applyBorder="1" applyAlignment="1">
      <alignment vertical="center"/>
    </xf>
    <xf numFmtId="14" fontId="0" fillId="0" borderId="130" xfId="0" applyNumberFormat="1" applyBorder="1" applyAlignment="1">
      <alignment horizontal="left" vertical="center"/>
    </xf>
    <xf numFmtId="14" fontId="0" fillId="0" borderId="130" xfId="0" applyNumberFormat="1" applyBorder="1" applyAlignment="1">
      <alignment horizontal="left" wrapText="1"/>
    </xf>
    <xf numFmtId="0" fontId="61" fillId="0" borderId="0" xfId="0" applyFont="1" applyFill="1" applyBorder="1" applyProtection="1"/>
    <xf numFmtId="0" fontId="62" fillId="16" borderId="130" xfId="0" applyFont="1" applyFill="1" applyBorder="1" applyProtection="1"/>
    <xf numFmtId="0" fontId="61" fillId="16" borderId="130" xfId="0" applyFont="1" applyFill="1" applyBorder="1" applyProtection="1"/>
    <xf numFmtId="0" fontId="61" fillId="16" borderId="129" xfId="0" applyFont="1" applyFill="1" applyBorder="1" applyProtection="1"/>
    <xf numFmtId="0" fontId="61" fillId="17" borderId="130" xfId="0" applyFont="1" applyFill="1" applyBorder="1" applyProtection="1">
      <protection locked="0"/>
    </xf>
    <xf numFmtId="44" fontId="56" fillId="0" borderId="130" xfId="19" applyNumberFormat="1" applyFont="1" applyFill="1" applyBorder="1" applyProtection="1">
      <protection locked="0"/>
    </xf>
    <xf numFmtId="14" fontId="56" fillId="0" borderId="130" xfId="1" applyNumberFormat="1" applyFont="1" applyFill="1" applyBorder="1" applyAlignment="1" applyProtection="1">
      <alignment horizontal="left"/>
      <protection locked="0"/>
    </xf>
    <xf numFmtId="0" fontId="56" fillId="0" borderId="130" xfId="20" applyFont="1" applyFill="1" applyBorder="1" applyProtection="1">
      <protection locked="0"/>
    </xf>
    <xf numFmtId="44" fontId="56" fillId="0" borderId="130" xfId="4" applyNumberFormat="1" applyFont="1" applyFill="1" applyBorder="1" applyProtection="1">
      <protection locked="0"/>
    </xf>
    <xf numFmtId="44" fontId="56" fillId="0" borderId="130" xfId="20" applyNumberFormat="1" applyFont="1" applyFill="1" applyBorder="1" applyProtection="1">
      <protection locked="0"/>
    </xf>
    <xf numFmtId="14" fontId="56" fillId="0" borderId="130" xfId="20" applyNumberFormat="1" applyFont="1" applyFill="1" applyBorder="1" applyAlignment="1" applyProtection="1">
      <alignment horizontal="left"/>
      <protection locked="0"/>
    </xf>
    <xf numFmtId="166" fontId="70" fillId="6" borderId="135" xfId="3" applyNumberFormat="1" applyFont="1" applyFill="1" applyBorder="1" applyAlignment="1" applyProtection="1">
      <alignment horizontal="left"/>
      <protection locked="0"/>
    </xf>
    <xf numFmtId="0" fontId="70" fillId="0" borderId="135" xfId="12" applyFont="1" applyFill="1" applyBorder="1" applyProtection="1">
      <protection locked="0"/>
    </xf>
    <xf numFmtId="166" fontId="70" fillId="0" borderId="135" xfId="4" applyNumberFormat="1" applyFont="1" applyFill="1" applyBorder="1" applyAlignment="1" applyProtection="1">
      <alignment horizontal="center"/>
      <protection locked="0"/>
    </xf>
    <xf numFmtId="10" fontId="70" fillId="0" borderId="135" xfId="13" applyNumberFormat="1" applyFont="1" applyFill="1" applyBorder="1" applyAlignment="1" applyProtection="1">
      <alignment horizontal="center"/>
      <protection locked="0"/>
    </xf>
    <xf numFmtId="171" fontId="121" fillId="17" borderId="1" xfId="0" applyNumberFormat="1" applyFont="1" applyFill="1" applyBorder="1" applyProtection="1">
      <protection locked="0"/>
    </xf>
    <xf numFmtId="171" fontId="121" fillId="9" borderId="1" xfId="0" applyNumberFormat="1" applyFont="1" applyFill="1" applyBorder="1" applyProtection="1">
      <protection hidden="1"/>
    </xf>
    <xf numFmtId="171" fontId="121" fillId="9" borderId="105" xfId="4" applyNumberFormat="1" applyFont="1" applyFill="1" applyBorder="1"/>
    <xf numFmtId="168" fontId="121" fillId="9" borderId="1" xfId="13" applyNumberFormat="1" applyFont="1" applyFill="1" applyBorder="1"/>
    <xf numFmtId="5" fontId="118" fillId="9" borderId="2" xfId="0" applyNumberFormat="1" applyFont="1" applyFill="1" applyBorder="1" applyProtection="1"/>
    <xf numFmtId="0" fontId="70" fillId="0" borderId="118" xfId="0" applyFont="1" applyFill="1" applyBorder="1" applyProtection="1">
      <protection locked="0"/>
    </xf>
    <xf numFmtId="14" fontId="61" fillId="17" borderId="107" xfId="4" applyNumberFormat="1" applyFont="1" applyFill="1" applyBorder="1" applyProtection="1">
      <protection locked="0"/>
    </xf>
    <xf numFmtId="0" fontId="56" fillId="9" borderId="136" xfId="9" quotePrefix="1" applyFont="1" applyFill="1" applyBorder="1" applyAlignment="1">
      <alignment horizontal="center" vertical="center" wrapText="1"/>
    </xf>
    <xf numFmtId="0" fontId="56" fillId="9" borderId="130" xfId="9" quotePrefix="1" applyFont="1" applyFill="1" applyBorder="1" applyAlignment="1">
      <alignment horizontal="center" vertical="center" wrapText="1"/>
    </xf>
    <xf numFmtId="0" fontId="56" fillId="0" borderId="126" xfId="11" applyFont="1" applyBorder="1" applyAlignment="1" applyProtection="1">
      <alignment horizontal="center" vertical="top" wrapText="1"/>
    </xf>
    <xf numFmtId="14" fontId="56" fillId="0" borderId="102" xfId="0" applyNumberFormat="1" applyFont="1" applyFill="1" applyBorder="1" applyProtection="1"/>
    <xf numFmtId="0" fontId="56" fillId="0" borderId="102" xfId="0" applyFont="1" applyBorder="1" applyAlignment="1" applyProtection="1">
      <alignment horizontal="center" wrapText="1"/>
    </xf>
    <xf numFmtId="44" fontId="56" fillId="0" borderId="137" xfId="4" applyFont="1" applyFill="1" applyBorder="1" applyAlignment="1" applyProtection="1">
      <alignment horizontal="center" wrapText="1"/>
    </xf>
    <xf numFmtId="0" fontId="0" fillId="7" borderId="0" xfId="0" applyFill="1" applyAlignment="1">
      <alignment wrapText="1"/>
    </xf>
    <xf numFmtId="0" fontId="56" fillId="0" borderId="4" xfId="0" applyFont="1" applyBorder="1" applyAlignment="1" applyProtection="1">
      <alignment horizontal="left" vertical="top" wrapText="1"/>
    </xf>
    <xf numFmtId="0" fontId="56" fillId="0" borderId="0" xfId="0" applyFont="1" applyBorder="1" applyAlignment="1" applyProtection="1">
      <alignment horizontal="left" vertical="top" wrapText="1"/>
    </xf>
    <xf numFmtId="0" fontId="56" fillId="0" borderId="5" xfId="0" applyFont="1" applyBorder="1" applyAlignment="1" applyProtection="1">
      <alignment horizontal="left" vertical="top" wrapText="1"/>
    </xf>
    <xf numFmtId="0" fontId="56" fillId="0" borderId="109" xfId="0" applyFont="1" applyBorder="1" applyAlignment="1" applyProtection="1">
      <alignment horizontal="left" vertical="top" wrapText="1"/>
    </xf>
    <xf numFmtId="0" fontId="56" fillId="0" borderId="110" xfId="0" applyFont="1" applyBorder="1" applyAlignment="1" applyProtection="1">
      <alignment horizontal="left" vertical="top" wrapText="1"/>
    </xf>
    <xf numFmtId="0" fontId="56" fillId="0" borderId="111" xfId="0" applyFont="1" applyBorder="1" applyAlignment="1" applyProtection="1">
      <alignment horizontal="left" vertical="top" wrapText="1"/>
    </xf>
    <xf numFmtId="0" fontId="56" fillId="0" borderId="98" xfId="0" applyFont="1" applyBorder="1"/>
    <xf numFmtId="0" fontId="56" fillId="0" borderId="96" xfId="0" applyFont="1" applyBorder="1"/>
    <xf numFmtId="0" fontId="56" fillId="0" borderId="134" xfId="0" applyFont="1" applyBorder="1"/>
    <xf numFmtId="0" fontId="61" fillId="0" borderId="14" xfId="0" applyFont="1" applyFill="1" applyBorder="1" applyAlignment="1" applyProtection="1">
      <alignment horizontal="left" vertical="center" wrapText="1"/>
      <protection locked="0"/>
    </xf>
    <xf numFmtId="0" fontId="61" fillId="0" borderId="15" xfId="0" applyFont="1" applyFill="1" applyBorder="1" applyAlignment="1" applyProtection="1">
      <alignment horizontal="left" vertical="center" wrapText="1"/>
      <protection locked="0"/>
    </xf>
    <xf numFmtId="0" fontId="61" fillId="0" borderId="9" xfId="0" applyFont="1" applyFill="1" applyBorder="1" applyAlignment="1" applyProtection="1">
      <alignment horizontal="left" vertical="center" wrapText="1"/>
      <protection locked="0"/>
    </xf>
    <xf numFmtId="0" fontId="57" fillId="0" borderId="49" xfId="0" applyFont="1" applyFill="1" applyBorder="1" applyAlignment="1">
      <alignment horizontal="center"/>
    </xf>
    <xf numFmtId="0" fontId="70" fillId="0" borderId="40" xfId="0" applyFont="1" applyBorder="1" applyAlignment="1" applyProtection="1">
      <alignment horizontal="left" vertical="top" wrapText="1" indent="1"/>
      <protection locked="0"/>
    </xf>
    <xf numFmtId="0" fontId="70" fillId="0" borderId="41" xfId="0" applyFont="1" applyBorder="1" applyAlignment="1" applyProtection="1">
      <alignment horizontal="left" vertical="top" wrapText="1" indent="1"/>
      <protection locked="0"/>
    </xf>
    <xf numFmtId="0" fontId="70" fillId="0" borderId="42" xfId="0" applyFont="1" applyBorder="1" applyAlignment="1" applyProtection="1">
      <alignment horizontal="left" vertical="top" wrapText="1" indent="1"/>
      <protection locked="0"/>
    </xf>
    <xf numFmtId="0" fontId="70" fillId="0" borderId="43" xfId="0" applyFont="1" applyBorder="1" applyAlignment="1" applyProtection="1">
      <alignment horizontal="left" vertical="top" wrapText="1" indent="1"/>
      <protection locked="0"/>
    </xf>
    <xf numFmtId="0" fontId="70" fillId="0" borderId="0" xfId="0" applyFont="1" applyBorder="1" applyAlignment="1" applyProtection="1">
      <alignment horizontal="left" vertical="top" wrapText="1" indent="1"/>
      <protection locked="0"/>
    </xf>
    <xf numFmtId="0" fontId="70" fillId="0" borderId="32" xfId="0" applyFont="1" applyBorder="1" applyAlignment="1" applyProtection="1">
      <alignment horizontal="left" vertical="top" wrapText="1" indent="1"/>
      <protection locked="0"/>
    </xf>
    <xf numFmtId="0" fontId="70" fillId="0" borderId="48" xfId="0" applyFont="1" applyBorder="1" applyAlignment="1" applyProtection="1">
      <alignment horizontal="left" vertical="top" wrapText="1" indent="1"/>
      <protection locked="0"/>
    </xf>
    <xf numFmtId="0" fontId="70" fillId="0" borderId="44" xfId="0" applyFont="1" applyBorder="1" applyAlignment="1" applyProtection="1">
      <alignment horizontal="left" vertical="top" wrapText="1" indent="1"/>
      <protection locked="0"/>
    </xf>
    <xf numFmtId="0" fontId="70" fillId="0" borderId="49" xfId="0" applyFont="1" applyBorder="1" applyAlignment="1" applyProtection="1">
      <alignment horizontal="left" vertical="top" wrapText="1" indent="1"/>
      <protection locked="0"/>
    </xf>
    <xf numFmtId="0" fontId="62" fillId="0" borderId="0" xfId="0" applyFont="1" applyFill="1" applyBorder="1" applyAlignment="1">
      <alignment horizontal="center" vertical="center" wrapText="1"/>
    </xf>
    <xf numFmtId="0" fontId="57" fillId="0" borderId="0" xfId="0" applyFont="1" applyFill="1" applyBorder="1" applyAlignment="1">
      <alignment horizontal="center"/>
    </xf>
    <xf numFmtId="0" fontId="57" fillId="0" borderId="32" xfId="0" applyFont="1" applyFill="1" applyBorder="1" applyAlignment="1">
      <alignment horizontal="center"/>
    </xf>
    <xf numFmtId="0" fontId="61" fillId="0" borderId="61" xfId="0" applyFont="1" applyFill="1" applyBorder="1" applyAlignment="1" applyProtection="1">
      <alignment horizontal="left" vertical="center" wrapText="1"/>
      <protection locked="0"/>
    </xf>
    <xf numFmtId="0" fontId="61" fillId="0" borderId="62" xfId="0" applyFont="1" applyFill="1" applyBorder="1" applyAlignment="1" applyProtection="1">
      <alignment horizontal="left" vertical="center" wrapText="1"/>
      <protection locked="0"/>
    </xf>
    <xf numFmtId="0" fontId="61" fillId="0" borderId="78" xfId="0" applyFont="1" applyFill="1" applyBorder="1" applyAlignment="1" applyProtection="1">
      <alignment horizontal="left" vertical="center" wrapText="1"/>
      <protection locked="0"/>
    </xf>
    <xf numFmtId="0" fontId="56" fillId="0" borderId="0" xfId="0" applyFont="1" applyAlignment="1">
      <alignment horizontal="left" wrapText="1"/>
    </xf>
    <xf numFmtId="0" fontId="56" fillId="0" borderId="0" xfId="0" applyFont="1" applyAlignment="1">
      <alignment horizontal="left"/>
    </xf>
    <xf numFmtId="0" fontId="56" fillId="0" borderId="1" xfId="0" applyFont="1" applyBorder="1" applyAlignment="1" applyProtection="1">
      <alignment horizontal="left" vertical="top" wrapText="1"/>
      <protection locked="0"/>
    </xf>
    <xf numFmtId="0" fontId="69" fillId="0" borderId="14" xfId="0" applyFont="1" applyBorder="1" applyAlignment="1">
      <alignment horizontal="left" vertical="top" wrapText="1"/>
    </xf>
    <xf numFmtId="0" fontId="69" fillId="0" borderId="15" xfId="0" applyFont="1" applyBorder="1" applyAlignment="1">
      <alignment horizontal="left" vertical="top" wrapText="1"/>
    </xf>
    <xf numFmtId="0" fontId="69" fillId="0" borderId="9" xfId="0" applyFont="1" applyBorder="1" applyAlignment="1">
      <alignment horizontal="left" vertical="top" wrapText="1"/>
    </xf>
    <xf numFmtId="0" fontId="56" fillId="0" borderId="90" xfId="0" applyFont="1" applyBorder="1" applyAlignment="1" applyProtection="1">
      <alignment horizontal="center" vertical="top" wrapText="1"/>
    </xf>
    <xf numFmtId="0" fontId="56" fillId="0" borderId="140" xfId="0" applyFont="1" applyBorder="1" applyAlignment="1" applyProtection="1">
      <alignment horizontal="center" vertical="top" wrapText="1"/>
    </xf>
    <xf numFmtId="0" fontId="56" fillId="0" borderId="139" xfId="0" applyFont="1" applyBorder="1" applyAlignment="1" applyProtection="1">
      <alignment horizontal="center" vertical="top" wrapText="1"/>
    </xf>
    <xf numFmtId="0" fontId="56" fillId="0" borderId="142" xfId="0" applyFont="1" applyBorder="1" applyAlignment="1" applyProtection="1">
      <alignment horizontal="center" vertical="top" wrapText="1"/>
    </xf>
    <xf numFmtId="0" fontId="56" fillId="0" borderId="0" xfId="0" applyFont="1" applyBorder="1" applyAlignment="1" applyProtection="1">
      <alignment horizontal="center" vertical="top" wrapText="1"/>
    </xf>
    <xf numFmtId="0" fontId="56" fillId="0" borderId="5" xfId="0" applyFont="1" applyBorder="1" applyAlignment="1" applyProtection="1">
      <alignment horizontal="center" vertical="top" wrapText="1"/>
    </xf>
    <xf numFmtId="0" fontId="56" fillId="0" borderId="109" xfId="0" applyFont="1" applyBorder="1" applyAlignment="1" applyProtection="1">
      <alignment horizontal="center" vertical="top" wrapText="1"/>
    </xf>
    <xf numFmtId="0" fontId="56" fillId="0" borderId="110" xfId="0" applyFont="1" applyBorder="1" applyAlignment="1" applyProtection="1">
      <alignment horizontal="center" vertical="top" wrapText="1"/>
    </xf>
    <xf numFmtId="0" fontId="56" fillId="0" borderId="111" xfId="0" applyFont="1" applyBorder="1" applyAlignment="1" applyProtection="1">
      <alignment horizontal="center" vertical="top" wrapText="1"/>
    </xf>
    <xf numFmtId="0" fontId="74" fillId="0" borderId="15" xfId="12" applyFont="1" applyBorder="1" applyAlignment="1">
      <alignment horizontal="center" vertical="center" wrapText="1"/>
    </xf>
    <xf numFmtId="0" fontId="74" fillId="0" borderId="9" xfId="12" applyFont="1" applyBorder="1" applyAlignment="1">
      <alignment horizontal="center" vertical="center" wrapText="1"/>
    </xf>
    <xf numFmtId="166" fontId="62" fillId="9" borderId="14" xfId="4" applyNumberFormat="1" applyFont="1" applyFill="1" applyBorder="1" applyAlignment="1">
      <alignment horizontal="center"/>
    </xf>
    <xf numFmtId="166" fontId="62" fillId="9" borderId="9" xfId="4" applyNumberFormat="1" applyFont="1" applyFill="1" applyBorder="1" applyAlignment="1">
      <alignment horizontal="center"/>
    </xf>
    <xf numFmtId="14" fontId="62" fillId="0" borderId="0" xfId="12" applyNumberFormat="1" applyFont="1" applyAlignment="1">
      <alignment horizontal="center"/>
    </xf>
    <xf numFmtId="0" fontId="56" fillId="8" borderId="86" xfId="1" applyFont="1" applyFill="1" applyBorder="1" applyAlignment="1" applyProtection="1">
      <alignment horizontal="left"/>
      <protection locked="0"/>
    </xf>
    <xf numFmtId="0" fontId="56" fillId="8" borderId="84" xfId="1" applyFont="1" applyFill="1" applyBorder="1" applyAlignment="1" applyProtection="1">
      <alignment horizontal="left"/>
      <protection locked="0"/>
    </xf>
    <xf numFmtId="14" fontId="69" fillId="9" borderId="55" xfId="0" applyNumberFormat="1" applyFont="1" applyFill="1" applyBorder="1" applyAlignment="1">
      <alignment horizontal="center"/>
    </xf>
    <xf numFmtId="14" fontId="69" fillId="9" borderId="88" xfId="0" applyNumberFormat="1" applyFont="1" applyFill="1" applyBorder="1" applyAlignment="1">
      <alignment horizontal="center"/>
    </xf>
    <xf numFmtId="0" fontId="56" fillId="0" borderId="78" xfId="0" applyFont="1" applyBorder="1" applyAlignment="1">
      <alignment horizontal="center"/>
    </xf>
    <xf numFmtId="0" fontId="56" fillId="0" borderId="81" xfId="0" applyFont="1" applyBorder="1" applyAlignment="1">
      <alignment horizontal="center"/>
    </xf>
    <xf numFmtId="0" fontId="56" fillId="8" borderId="77" xfId="1" applyFont="1" applyFill="1" applyBorder="1" applyAlignment="1" applyProtection="1">
      <alignment horizontal="left"/>
      <protection locked="0"/>
    </xf>
    <xf numFmtId="0" fontId="56" fillId="8" borderId="55" xfId="1" applyFont="1" applyFill="1" applyBorder="1" applyAlignment="1" applyProtection="1">
      <alignment horizontal="left"/>
      <protection locked="0"/>
    </xf>
    <xf numFmtId="0" fontId="56" fillId="8" borderId="88" xfId="1" applyFont="1" applyFill="1" applyBorder="1" applyAlignment="1" applyProtection="1">
      <alignment horizontal="left"/>
      <protection locked="0"/>
    </xf>
    <xf numFmtId="0" fontId="56" fillId="8" borderId="65" xfId="1" applyFont="1" applyFill="1" applyBorder="1" applyAlignment="1" applyProtection="1">
      <alignment horizontal="left"/>
      <protection locked="0"/>
    </xf>
    <xf numFmtId="0" fontId="56" fillId="8" borderId="89" xfId="1" applyFont="1" applyFill="1" applyBorder="1" applyAlignment="1" applyProtection="1">
      <alignment horizontal="left"/>
      <protection locked="0"/>
    </xf>
    <xf numFmtId="0" fontId="56" fillId="8" borderId="73" xfId="1" applyFont="1" applyFill="1" applyBorder="1" applyAlignment="1" applyProtection="1">
      <alignment horizontal="left"/>
      <protection locked="0"/>
    </xf>
    <xf numFmtId="0" fontId="56" fillId="8" borderId="13" xfId="1" applyFont="1" applyFill="1" applyBorder="1" applyAlignment="1" applyProtection="1">
      <alignment horizontal="left"/>
      <protection locked="0"/>
    </xf>
    <xf numFmtId="0" fontId="56" fillId="8" borderId="66" xfId="1" applyFont="1" applyFill="1" applyBorder="1" applyAlignment="1" applyProtection="1">
      <alignment horizontal="left"/>
      <protection locked="0"/>
    </xf>
    <xf numFmtId="0" fontId="60" fillId="0" borderId="104" xfId="0" applyFont="1" applyBorder="1" applyAlignment="1">
      <alignment horizontal="center"/>
    </xf>
    <xf numFmtId="0" fontId="60" fillId="0" borderId="0" xfId="0" applyFont="1" applyBorder="1" applyAlignment="1">
      <alignment horizontal="center"/>
    </xf>
    <xf numFmtId="173" fontId="56" fillId="0" borderId="0" xfId="0" applyNumberFormat="1" applyFont="1" applyAlignment="1">
      <alignment horizontal="center"/>
    </xf>
    <xf numFmtId="0" fontId="50" fillId="0" borderId="104" xfId="0" applyFont="1" applyBorder="1" applyAlignment="1">
      <alignment horizontal="center"/>
    </xf>
    <xf numFmtId="0" fontId="50" fillId="0" borderId="0" xfId="0" applyFont="1" applyBorder="1" applyAlignment="1">
      <alignment horizontal="center"/>
    </xf>
    <xf numFmtId="0" fontId="56" fillId="13" borderId="5" xfId="0" applyFont="1" applyFill="1" applyBorder="1" applyAlignment="1">
      <alignment horizontal="center" vertical="center" textRotation="90"/>
    </xf>
    <xf numFmtId="0" fontId="56" fillId="17" borderId="133" xfId="0" applyFont="1" applyFill="1" applyBorder="1" applyAlignment="1" applyProtection="1">
      <alignment horizontal="left"/>
      <protection locked="0"/>
    </xf>
    <xf numFmtId="0" fontId="56" fillId="17" borderId="134" xfId="0" applyFont="1" applyFill="1" applyBorder="1" applyAlignment="1" applyProtection="1">
      <alignment horizontal="left"/>
      <protection locked="0"/>
    </xf>
    <xf numFmtId="0" fontId="56" fillId="17" borderId="129" xfId="0" applyFont="1" applyFill="1" applyBorder="1" applyAlignment="1" applyProtection="1">
      <alignment horizontal="left"/>
      <protection locked="0"/>
    </xf>
    <xf numFmtId="172" fontId="102" fillId="0" borderId="0" xfId="0" applyNumberFormat="1" applyFont="1" applyFill="1" applyBorder="1" applyAlignment="1">
      <alignment horizontal="center" vertical="center"/>
    </xf>
    <xf numFmtId="0" fontId="56" fillId="12" borderId="5" xfId="0" applyFont="1" applyFill="1" applyBorder="1" applyAlignment="1">
      <alignment horizontal="center" vertical="center" textRotation="90"/>
    </xf>
    <xf numFmtId="0" fontId="69" fillId="0" borderId="6" xfId="0" applyFont="1" applyFill="1" applyBorder="1" applyAlignment="1" applyProtection="1">
      <alignment horizontal="left"/>
    </xf>
    <xf numFmtId="0" fontId="69" fillId="0" borderId="7" xfId="0" applyFont="1" applyFill="1" applyBorder="1" applyAlignment="1" applyProtection="1">
      <alignment horizontal="left"/>
    </xf>
    <xf numFmtId="0" fontId="69" fillId="0" borderId="8" xfId="0" applyFont="1" applyFill="1" applyBorder="1" applyAlignment="1" applyProtection="1">
      <alignment horizontal="left"/>
    </xf>
    <xf numFmtId="0" fontId="56" fillId="17" borderId="85" xfId="0" applyFont="1" applyFill="1" applyBorder="1" applyAlignment="1" applyProtection="1">
      <alignment horizontal="left" wrapText="1"/>
      <protection locked="0" hidden="1"/>
    </xf>
    <xf numFmtId="0" fontId="56" fillId="17" borderId="86" xfId="0" applyFont="1" applyFill="1" applyBorder="1" applyAlignment="1" applyProtection="1">
      <alignment horizontal="left" wrapText="1"/>
      <protection locked="0" hidden="1"/>
    </xf>
    <xf numFmtId="0" fontId="56" fillId="17" borderId="84" xfId="0" applyFont="1" applyFill="1" applyBorder="1" applyAlignment="1" applyProtection="1">
      <alignment horizontal="left" wrapText="1"/>
      <protection locked="0" hidden="1"/>
    </xf>
    <xf numFmtId="0" fontId="56" fillId="17" borderId="6" xfId="0" applyFont="1" applyFill="1" applyBorder="1" applyAlignment="1" applyProtection="1">
      <alignment horizontal="left" wrapText="1"/>
      <protection locked="0" hidden="1"/>
    </xf>
    <xf numFmtId="0" fontId="56" fillId="17" borderId="7" xfId="0" applyFont="1" applyFill="1" applyBorder="1" applyAlignment="1" applyProtection="1">
      <alignment horizontal="left" wrapText="1"/>
      <protection locked="0" hidden="1"/>
    </xf>
    <xf numFmtId="0" fontId="56" fillId="17" borderId="8" xfId="0" applyFont="1" applyFill="1" applyBorder="1" applyAlignment="1" applyProtection="1">
      <alignment horizontal="left" wrapText="1"/>
      <protection locked="0" hidden="1"/>
    </xf>
    <xf numFmtId="0" fontId="69" fillId="9" borderId="98" xfId="0" applyFont="1" applyFill="1" applyBorder="1" applyAlignment="1" applyProtection="1">
      <alignment horizontal="center" wrapText="1"/>
      <protection hidden="1"/>
    </xf>
    <xf numFmtId="0" fontId="69" fillId="9" borderId="97" xfId="0" applyFont="1" applyFill="1" applyBorder="1" applyAlignment="1" applyProtection="1">
      <alignment horizontal="center" wrapText="1"/>
      <protection hidden="1"/>
    </xf>
    <xf numFmtId="0" fontId="69" fillId="9" borderId="96" xfId="0" applyFont="1" applyFill="1" applyBorder="1" applyAlignment="1" applyProtection="1">
      <alignment horizontal="center" wrapText="1"/>
      <protection hidden="1"/>
    </xf>
    <xf numFmtId="0" fontId="56" fillId="11" borderId="0" xfId="0" applyFont="1" applyFill="1" applyBorder="1" applyAlignment="1">
      <alignment horizontal="center" vertical="center" textRotation="90"/>
    </xf>
    <xf numFmtId="0" fontId="69" fillId="17" borderId="133" xfId="0" applyFont="1" applyFill="1" applyBorder="1" applyAlignment="1" applyProtection="1">
      <alignment horizontal="left"/>
      <protection locked="0"/>
    </xf>
    <xf numFmtId="0" fontId="69" fillId="17" borderId="134" xfId="0" applyFont="1" applyFill="1" applyBorder="1" applyAlignment="1" applyProtection="1">
      <alignment horizontal="left"/>
      <protection locked="0"/>
    </xf>
    <xf numFmtId="0" fontId="69" fillId="17" borderId="129" xfId="0" applyFont="1" applyFill="1" applyBorder="1" applyAlignment="1" applyProtection="1">
      <alignment horizontal="left"/>
      <protection locked="0"/>
    </xf>
    <xf numFmtId="0" fontId="69" fillId="13" borderId="98" xfId="0" applyFont="1" applyFill="1" applyBorder="1" applyAlignment="1" applyProtection="1">
      <alignment horizontal="center" wrapText="1"/>
    </xf>
    <xf numFmtId="0" fontId="69" fillId="13" borderId="97" xfId="0" applyFont="1" applyFill="1" applyBorder="1" applyAlignment="1" applyProtection="1">
      <alignment horizontal="center" wrapText="1"/>
    </xf>
    <xf numFmtId="0" fontId="69" fillId="13" borderId="34" xfId="0" applyFont="1" applyFill="1" applyBorder="1" applyAlignment="1" applyProtection="1">
      <alignment horizontal="left" wrapText="1"/>
      <protection hidden="1"/>
    </xf>
    <xf numFmtId="0" fontId="56" fillId="17" borderId="65" xfId="0" applyFont="1" applyFill="1" applyBorder="1" applyAlignment="1" applyProtection="1">
      <alignment horizontal="left"/>
      <protection locked="0"/>
    </xf>
    <xf numFmtId="0" fontId="56" fillId="17" borderId="97" xfId="0" applyFont="1" applyFill="1" applyBorder="1" applyAlignment="1" applyProtection="1">
      <alignment horizontal="left"/>
      <protection locked="0"/>
    </xf>
    <xf numFmtId="0" fontId="56" fillId="17" borderId="96" xfId="0" applyFont="1" applyFill="1" applyBorder="1" applyAlignment="1" applyProtection="1">
      <alignment horizontal="left"/>
      <protection locked="0"/>
    </xf>
    <xf numFmtId="0" fontId="62" fillId="9" borderId="6" xfId="0" applyFont="1" applyFill="1" applyBorder="1" applyAlignment="1" applyProtection="1">
      <alignment horizontal="left" wrapText="1"/>
      <protection hidden="1"/>
    </xf>
    <xf numFmtId="0" fontId="62" fillId="9" borderId="7" xfId="0" applyFont="1" applyFill="1" applyBorder="1" applyAlignment="1" applyProtection="1">
      <alignment horizontal="left" wrapText="1"/>
      <protection hidden="1"/>
    </xf>
    <xf numFmtId="0" fontId="62" fillId="9" borderId="8" xfId="0" applyFont="1" applyFill="1" applyBorder="1" applyAlignment="1" applyProtection="1">
      <alignment horizontal="left" wrapText="1"/>
      <protection hidden="1"/>
    </xf>
    <xf numFmtId="0" fontId="69" fillId="9" borderId="98" xfId="0" applyFont="1" applyFill="1" applyBorder="1" applyAlignment="1" applyProtection="1">
      <alignment horizontal="center"/>
      <protection hidden="1"/>
    </xf>
    <xf numFmtId="0" fontId="69" fillId="9" borderId="97" xfId="0" applyFont="1" applyFill="1" applyBorder="1" applyAlignment="1" applyProtection="1">
      <alignment horizontal="center"/>
      <protection hidden="1"/>
    </xf>
    <xf numFmtId="0" fontId="69" fillId="9" borderId="96" xfId="0" applyFont="1" applyFill="1" applyBorder="1" applyAlignment="1" applyProtection="1">
      <alignment horizontal="center"/>
      <protection hidden="1"/>
    </xf>
    <xf numFmtId="0" fontId="56" fillId="0" borderId="6" xfId="0" applyFont="1" applyFill="1" applyBorder="1" applyAlignment="1" applyProtection="1">
      <alignment horizontal="left"/>
    </xf>
    <xf numFmtId="0" fontId="56" fillId="0" borderId="7" xfId="0" applyFont="1" applyFill="1" applyBorder="1" applyAlignment="1" applyProtection="1">
      <alignment horizontal="left"/>
    </xf>
    <xf numFmtId="0" fontId="56" fillId="0" borderId="8" xfId="0" applyFont="1" applyFill="1" applyBorder="1" applyAlignment="1" applyProtection="1">
      <alignment horizontal="left"/>
    </xf>
    <xf numFmtId="0" fontId="69" fillId="0" borderId="98" xfId="0" applyFont="1" applyFill="1" applyBorder="1" applyAlignment="1" applyProtection="1">
      <alignment horizontal="left"/>
      <protection hidden="1"/>
    </xf>
    <xf numFmtId="0" fontId="69" fillId="0" borderId="97" xfId="0" applyFont="1" applyFill="1" applyBorder="1" applyAlignment="1" applyProtection="1">
      <alignment horizontal="left"/>
      <protection hidden="1"/>
    </xf>
    <xf numFmtId="0" fontId="69" fillId="0" borderId="96" xfId="0" applyFont="1" applyFill="1" applyBorder="1" applyAlignment="1" applyProtection="1">
      <alignment horizontal="left"/>
      <protection hidden="1"/>
    </xf>
    <xf numFmtId="164" fontId="56" fillId="9" borderId="98" xfId="0" applyNumberFormat="1" applyFont="1" applyFill="1" applyBorder="1" applyAlignment="1" applyProtection="1">
      <alignment horizontal="center" vertical="center"/>
      <protection hidden="1"/>
    </xf>
    <xf numFmtId="164" fontId="56" fillId="9" borderId="97" xfId="0" applyNumberFormat="1" applyFont="1" applyFill="1" applyBorder="1" applyAlignment="1" applyProtection="1">
      <alignment horizontal="center" vertical="center"/>
      <protection hidden="1"/>
    </xf>
    <xf numFmtId="164" fontId="56" fillId="9" borderId="96" xfId="0" applyNumberFormat="1" applyFont="1" applyFill="1" applyBorder="1" applyAlignment="1" applyProtection="1">
      <alignment horizontal="center" vertical="center"/>
      <protection hidden="1"/>
    </xf>
    <xf numFmtId="0" fontId="69" fillId="0" borderId="112" xfId="0" applyFont="1" applyBorder="1" applyAlignment="1">
      <alignment horizontal="center"/>
    </xf>
    <xf numFmtId="0" fontId="69" fillId="0" borderId="107" xfId="0" applyFont="1" applyBorder="1" applyAlignment="1">
      <alignment horizontal="center"/>
    </xf>
    <xf numFmtId="168" fontId="56" fillId="0" borderId="105" xfId="13" applyNumberFormat="1" applyFont="1" applyFill="1" applyBorder="1" applyAlignment="1" applyProtection="1">
      <alignment horizontal="center"/>
      <protection hidden="1"/>
    </xf>
    <xf numFmtId="0" fontId="69" fillId="0" borderId="112" xfId="0" applyFont="1" applyBorder="1" applyAlignment="1">
      <alignment horizontal="center" vertical="center"/>
    </xf>
    <xf numFmtId="0" fontId="69" fillId="0" borderId="102" xfId="0" applyFont="1" applyFill="1" applyBorder="1" applyAlignment="1" applyProtection="1">
      <alignment horizontal="center" vertical="center"/>
    </xf>
    <xf numFmtId="0" fontId="56" fillId="0" borderId="95" xfId="0" applyFont="1" applyFill="1" applyBorder="1" applyAlignment="1" applyProtection="1">
      <alignment horizontal="left"/>
      <protection hidden="1"/>
    </xf>
    <xf numFmtId="0" fontId="56" fillId="0" borderId="107" xfId="0" applyFont="1" applyBorder="1" applyAlignment="1">
      <alignment horizontal="center"/>
    </xf>
    <xf numFmtId="168" fontId="56" fillId="0" borderId="107" xfId="0" applyNumberFormat="1" applyFont="1" applyBorder="1" applyAlignment="1">
      <alignment horizontal="center"/>
    </xf>
    <xf numFmtId="168" fontId="56" fillId="0" borderId="128" xfId="13" applyNumberFormat="1" applyFont="1" applyFill="1" applyBorder="1" applyAlignment="1" applyProtection="1">
      <alignment horizontal="center"/>
      <protection hidden="1"/>
    </xf>
    <xf numFmtId="0" fontId="56" fillId="0" borderId="71" xfId="0" applyFont="1" applyFill="1" applyBorder="1" applyAlignment="1" applyProtection="1">
      <alignment horizontal="left"/>
      <protection hidden="1"/>
    </xf>
    <xf numFmtId="172" fontId="102" fillId="0" borderId="0" xfId="0" applyNumberFormat="1" applyFont="1" applyFill="1" applyBorder="1" applyAlignment="1">
      <alignment horizontal="left" vertical="center" indent="1"/>
    </xf>
    <xf numFmtId="0" fontId="56" fillId="0" borderId="1" xfId="11" applyFont="1" applyBorder="1" applyAlignment="1">
      <alignment horizontal="center" vertical="center" wrapText="1"/>
    </xf>
    <xf numFmtId="0" fontId="56" fillId="0" borderId="1" xfId="0" applyFont="1" applyBorder="1" applyAlignment="1">
      <alignment vertical="center" wrapText="1"/>
    </xf>
    <xf numFmtId="0" fontId="56" fillId="0" borderId="105" xfId="11" applyFont="1" applyBorder="1" applyAlignment="1">
      <alignment horizontal="center" vertical="center" wrapText="1"/>
    </xf>
    <xf numFmtId="0" fontId="83" fillId="0" borderId="1" xfId="9" applyFont="1" applyFill="1" applyBorder="1" applyAlignment="1">
      <alignment horizontal="center" vertical="center" wrapText="1"/>
    </xf>
    <xf numFmtId="0" fontId="83" fillId="0" borderId="112" xfId="9" applyFont="1" applyFill="1" applyBorder="1" applyAlignment="1">
      <alignment horizontal="center" vertical="center" wrapText="1"/>
    </xf>
    <xf numFmtId="0" fontId="83" fillId="0" borderId="102" xfId="9" applyFont="1" applyFill="1" applyBorder="1" applyAlignment="1">
      <alignment horizontal="center" vertical="center" wrapText="1"/>
    </xf>
    <xf numFmtId="0" fontId="83" fillId="0" borderId="107" xfId="9" applyFont="1" applyFill="1" applyBorder="1" applyAlignment="1">
      <alignment horizontal="center" vertical="center" wrapText="1"/>
    </xf>
    <xf numFmtId="0" fontId="56" fillId="0" borderId="13" xfId="0" applyFont="1" applyBorder="1" applyAlignment="1">
      <alignment horizontal="center"/>
    </xf>
    <xf numFmtId="0" fontId="86" fillId="23" borderId="65" xfId="9" applyFont="1" applyFill="1" applyBorder="1" applyAlignment="1">
      <alignment horizontal="left" wrapText="1" indent="3"/>
    </xf>
    <xf numFmtId="0" fontId="86" fillId="23" borderId="8" xfId="9" applyFont="1" applyFill="1" applyBorder="1" applyAlignment="1">
      <alignment horizontal="left" wrapText="1" indent="3"/>
    </xf>
    <xf numFmtId="0" fontId="86" fillId="22" borderId="65" xfId="9" applyFont="1" applyFill="1" applyBorder="1" applyAlignment="1">
      <alignment horizontal="left" wrapText="1" indent="3"/>
    </xf>
    <xf numFmtId="0" fontId="86" fillId="22" borderId="96" xfId="9" applyFont="1" applyFill="1" applyBorder="1" applyAlignment="1">
      <alignment horizontal="left" wrapText="1" indent="3"/>
    </xf>
    <xf numFmtId="0" fontId="86" fillId="18" borderId="65" xfId="9" applyFont="1" applyFill="1" applyBorder="1" applyAlignment="1">
      <alignment horizontal="left" wrapText="1" indent="3"/>
    </xf>
    <xf numFmtId="0" fontId="86" fillId="18" borderId="8" xfId="9" applyFont="1" applyFill="1" applyBorder="1" applyAlignment="1">
      <alignment horizontal="left" wrapText="1" indent="3"/>
    </xf>
    <xf numFmtId="0" fontId="86" fillId="20" borderId="65" xfId="9" applyFont="1" applyFill="1" applyBorder="1" applyAlignment="1">
      <alignment horizontal="left" wrapText="1" indent="3"/>
    </xf>
    <xf numFmtId="0" fontId="86" fillId="20" borderId="8" xfId="9" applyFont="1" applyFill="1" applyBorder="1" applyAlignment="1">
      <alignment horizontal="left" wrapText="1" indent="3"/>
    </xf>
    <xf numFmtId="0" fontId="86" fillId="19" borderId="65" xfId="9" applyFont="1" applyFill="1" applyBorder="1" applyAlignment="1">
      <alignment horizontal="left" wrapText="1" indent="3"/>
    </xf>
    <xf numFmtId="0" fontId="86" fillId="19" borderId="8" xfId="9" applyFont="1" applyFill="1" applyBorder="1" applyAlignment="1">
      <alignment horizontal="left" wrapText="1" indent="3"/>
    </xf>
    <xf numFmtId="0" fontId="86" fillId="21" borderId="65" xfId="9" applyFont="1" applyFill="1" applyBorder="1" applyAlignment="1">
      <alignment horizontal="left" wrapText="1" indent="3"/>
    </xf>
    <xf numFmtId="0" fontId="86" fillId="21" borderId="8" xfId="9" applyFont="1" applyFill="1" applyBorder="1" applyAlignment="1">
      <alignment horizontal="left" wrapText="1" indent="3"/>
    </xf>
    <xf numFmtId="0" fontId="86" fillId="15" borderId="65" xfId="9" applyFont="1" applyFill="1" applyBorder="1" applyAlignment="1">
      <alignment horizontal="left" wrapText="1" indent="3"/>
    </xf>
    <xf numFmtId="0" fontId="86" fillId="15" borderId="8" xfId="9" applyFont="1" applyFill="1" applyBorder="1" applyAlignment="1">
      <alignment horizontal="left" wrapText="1" indent="3"/>
    </xf>
    <xf numFmtId="0" fontId="86" fillId="0" borderId="138" xfId="9" applyFont="1" applyFill="1" applyBorder="1" applyAlignment="1">
      <alignment horizontal="right" wrapText="1"/>
    </xf>
    <xf numFmtId="0" fontId="86" fillId="0" borderId="140" xfId="9" applyFont="1" applyFill="1" applyBorder="1" applyAlignment="1">
      <alignment horizontal="right" wrapText="1"/>
    </xf>
    <xf numFmtId="0" fontId="86" fillId="0" borderId="139" xfId="9" applyFont="1" applyFill="1" applyBorder="1" applyAlignment="1">
      <alignment horizontal="right" wrapText="1"/>
    </xf>
    <xf numFmtId="0" fontId="86" fillId="0" borderId="43" xfId="9" applyFont="1" applyFill="1" applyBorder="1" applyAlignment="1">
      <alignment horizontal="right" wrapText="1"/>
    </xf>
    <xf numFmtId="0" fontId="86" fillId="0" borderId="0" xfId="9" applyFont="1" applyFill="1" applyBorder="1" applyAlignment="1">
      <alignment horizontal="right" wrapText="1"/>
    </xf>
    <xf numFmtId="0" fontId="86" fillId="0" borderId="5" xfId="9" applyFont="1" applyFill="1" applyBorder="1" applyAlignment="1">
      <alignment horizontal="right" wrapText="1"/>
    </xf>
    <xf numFmtId="0" fontId="56" fillId="0" borderId="141" xfId="11" applyFont="1" applyFill="1" applyBorder="1" applyAlignment="1">
      <alignment horizontal="right" wrapText="1"/>
    </xf>
    <xf numFmtId="0" fontId="56" fillId="0" borderId="110" xfId="11" applyFont="1" applyFill="1" applyBorder="1" applyAlignment="1">
      <alignment horizontal="right" wrapText="1"/>
    </xf>
    <xf numFmtId="0" fontId="56" fillId="0" borderId="111" xfId="11" applyFont="1" applyFill="1" applyBorder="1" applyAlignment="1">
      <alignment horizontal="right" wrapText="1"/>
    </xf>
    <xf numFmtId="0" fontId="70" fillId="0" borderId="0" xfId="0" applyFont="1" applyAlignment="1">
      <alignment horizontal="left" vertical="top" wrapText="1"/>
    </xf>
    <xf numFmtId="0" fontId="37" fillId="0" borderId="6" xfId="0" applyFont="1" applyBorder="1" applyAlignment="1">
      <alignment horizontal="center" wrapText="1"/>
    </xf>
    <xf numFmtId="0" fontId="37" fillId="0" borderId="8" xfId="0" applyFont="1" applyBorder="1" applyAlignment="1">
      <alignment horizontal="center" wrapText="1"/>
    </xf>
    <xf numFmtId="9" fontId="41" fillId="4" borderId="1" xfId="13" applyNumberFormat="1" applyFont="1" applyFill="1" applyBorder="1" applyAlignment="1" applyProtection="1">
      <alignment horizontal="center"/>
      <protection locked="0"/>
    </xf>
    <xf numFmtId="0" fontId="43" fillId="0" borderId="7" xfId="0" applyFont="1" applyBorder="1" applyAlignment="1">
      <alignment horizontal="left" wrapText="1"/>
    </xf>
    <xf numFmtId="0" fontId="111" fillId="0" borderId="0" xfId="0" applyFont="1" applyAlignment="1">
      <alignment horizontal="center" vertical="top" wrapText="1"/>
    </xf>
    <xf numFmtId="0" fontId="70" fillId="0" borderId="7" xfId="12" applyFont="1" applyBorder="1" applyAlignment="1">
      <alignment horizontal="left" wrapText="1"/>
    </xf>
    <xf numFmtId="0" fontId="70" fillId="0" borderId="57" xfId="12" applyFont="1" applyBorder="1" applyAlignment="1">
      <alignment horizontal="left" wrapText="1"/>
    </xf>
    <xf numFmtId="0" fontId="70" fillId="0" borderId="57" xfId="0" applyFont="1" applyBorder="1" applyAlignment="1">
      <alignment horizontal="left" wrapText="1"/>
    </xf>
    <xf numFmtId="0" fontId="70" fillId="0" borderId="64" xfId="0" applyFont="1" applyBorder="1" applyAlignment="1">
      <alignment horizontal="left" wrapText="1"/>
    </xf>
    <xf numFmtId="0" fontId="49" fillId="24" borderId="6" xfId="9" applyFont="1" applyFill="1" applyBorder="1" applyAlignment="1" applyProtection="1">
      <alignment horizontal="center"/>
    </xf>
    <xf numFmtId="0" fontId="49" fillId="24" borderId="8" xfId="9" applyFont="1" applyFill="1" applyBorder="1" applyAlignment="1" applyProtection="1">
      <alignment horizontal="center"/>
    </xf>
    <xf numFmtId="0" fontId="72" fillId="24" borderId="6" xfId="9" applyFont="1" applyFill="1" applyBorder="1" applyAlignment="1" applyProtection="1">
      <alignment horizontal="center"/>
    </xf>
    <xf numFmtId="0" fontId="72" fillId="24" borderId="8" xfId="9" applyFont="1" applyFill="1" applyBorder="1" applyAlignment="1" applyProtection="1">
      <alignment horizontal="center"/>
    </xf>
    <xf numFmtId="0" fontId="122" fillId="0" borderId="0" xfId="0" applyFont="1"/>
  </cellXfs>
  <cellStyles count="21">
    <cellStyle name="ColLevel_1" xfId="2" builtinId="2" iLevel="0"/>
    <cellStyle name="Comma" xfId="3" builtinId="3"/>
    <cellStyle name="Currency" xfId="4" builtinId="4"/>
    <cellStyle name="Currency 2" xfId="5" xr:uid="{00000000-0005-0000-0000-000003000000}"/>
    <cellStyle name="Currency 2 2" xfId="17" xr:uid="{00000000-0005-0000-0000-000004000000}"/>
    <cellStyle name="Currency 2 3" xfId="14" xr:uid="{00000000-0005-0000-0000-000005000000}"/>
    <cellStyle name="Currency 4" xfId="6" xr:uid="{00000000-0005-0000-0000-000006000000}"/>
    <cellStyle name="Currency 4 2" xfId="7" xr:uid="{00000000-0005-0000-0000-000007000000}"/>
    <cellStyle name="Currency 4 2 2" xfId="19" xr:uid="{00000000-0005-0000-0000-000008000000}"/>
    <cellStyle name="Currency 4 2 3" xfId="16" xr:uid="{00000000-0005-0000-0000-000009000000}"/>
    <cellStyle name="Currency 4 3" xfId="18" xr:uid="{00000000-0005-0000-0000-00000A000000}"/>
    <cellStyle name="Currency 4 4" xfId="15" xr:uid="{00000000-0005-0000-0000-00000B000000}"/>
    <cellStyle name="Hyperlink" xfId="8" builtinId="8"/>
    <cellStyle name="Normal" xfId="0" builtinId="0"/>
    <cellStyle name="Normal 2" xfId="20" xr:uid="{00000000-0005-0000-0000-00000E000000}"/>
    <cellStyle name="Normal_Aug 06" xfId="9" xr:uid="{00000000-0005-0000-0000-00000F000000}"/>
    <cellStyle name="Normal_Fiscal Calendar" xfId="10" xr:uid="{00000000-0005-0000-0000-000010000000}"/>
    <cellStyle name="Normal_Monthly Check Allocation" xfId="11" xr:uid="{00000000-0005-0000-0000-000011000000}"/>
    <cellStyle name="Normal_Personal_Data_Form_1.0" xfId="12" xr:uid="{00000000-0005-0000-0000-000012000000}"/>
    <cellStyle name="Percent" xfId="13" builtinId="5"/>
    <cellStyle name="RowLevel_1" xfId="1" builtinId="1" iLevel="0"/>
  </cellStyles>
  <dxfs count="3825">
    <dxf>
      <fill>
        <patternFill>
          <bgColor indexed="11"/>
        </patternFill>
      </fill>
    </dxf>
    <dxf>
      <fill>
        <patternFill>
          <bgColor indexed="17"/>
        </patternFill>
      </fill>
    </dxf>
    <dxf>
      <fill>
        <patternFill>
          <bgColor indexed="17"/>
        </patternFill>
      </fill>
    </dxf>
    <dxf>
      <fill>
        <patternFill>
          <bgColor indexed="17"/>
        </patternFill>
      </fill>
    </dxf>
    <dxf>
      <fill>
        <patternFill>
          <bgColor rgb="FFECD9C6"/>
        </patternFill>
      </fill>
    </dxf>
    <dxf>
      <fill>
        <patternFill>
          <bgColor rgb="FF00FFFF"/>
        </patternFill>
      </fill>
    </dxf>
    <dxf>
      <fill>
        <patternFill>
          <bgColor rgb="FFD2C4EA"/>
        </patternFill>
      </fill>
    </dxf>
    <dxf>
      <fill>
        <patternFill>
          <bgColor rgb="FF99CCFF"/>
        </patternFill>
      </fill>
    </dxf>
    <dxf>
      <fill>
        <patternFill>
          <bgColor rgb="FF66FF33"/>
        </patternFill>
      </fill>
    </dxf>
    <dxf>
      <fill>
        <patternFill>
          <bgColor rgb="FFFFC000"/>
        </patternFill>
      </fill>
    </dxf>
    <dxf>
      <fill>
        <patternFill>
          <bgColor theme="0"/>
        </patternFill>
      </fill>
    </dxf>
    <dxf>
      <fill>
        <patternFill>
          <bgColor rgb="FF66FF33"/>
        </patternFill>
      </fill>
    </dxf>
    <dxf>
      <fill>
        <patternFill>
          <bgColor rgb="FF00FFFF"/>
        </patternFill>
      </fill>
    </dxf>
    <dxf>
      <fill>
        <patternFill>
          <bgColor rgb="FFFFC000"/>
        </patternFill>
      </fill>
    </dxf>
    <dxf>
      <fill>
        <patternFill>
          <bgColor rgb="FF99CCFF"/>
        </patternFill>
      </fill>
    </dxf>
    <dxf>
      <fill>
        <patternFill>
          <bgColor rgb="FFD2C4EA"/>
        </patternFill>
      </fill>
    </dxf>
    <dxf>
      <fill>
        <patternFill>
          <bgColor rgb="FFFFFFFF"/>
        </patternFill>
      </fill>
    </dxf>
    <dxf>
      <fill>
        <patternFill>
          <bgColor rgb="FFECD9C6"/>
        </patternFill>
      </fill>
    </dxf>
    <dxf>
      <fill>
        <patternFill>
          <bgColor rgb="FF66FF33"/>
        </patternFill>
      </fill>
    </dxf>
    <dxf>
      <fill>
        <patternFill>
          <bgColor rgb="FF00FFFF"/>
        </patternFill>
      </fill>
    </dxf>
    <dxf>
      <fill>
        <patternFill>
          <bgColor rgb="FFFFC000"/>
        </patternFill>
      </fill>
    </dxf>
    <dxf>
      <fill>
        <patternFill>
          <bgColor rgb="FF99CCFF"/>
        </patternFill>
      </fill>
    </dxf>
    <dxf>
      <fill>
        <patternFill>
          <bgColor rgb="FFD2C4EA"/>
        </patternFill>
      </fill>
    </dxf>
    <dxf>
      <fill>
        <patternFill>
          <bgColor rgb="FFFFFFFF"/>
        </patternFill>
      </fill>
    </dxf>
    <dxf>
      <fill>
        <patternFill>
          <bgColor rgb="FFECD9C6"/>
        </patternFill>
      </fill>
    </dxf>
    <dxf>
      <fill>
        <patternFill>
          <bgColor rgb="FF66FF33"/>
        </patternFill>
      </fill>
    </dxf>
    <dxf>
      <fill>
        <patternFill>
          <bgColor rgb="FF00FFFF"/>
        </patternFill>
      </fill>
    </dxf>
    <dxf>
      <fill>
        <patternFill>
          <bgColor rgb="FFFFC000"/>
        </patternFill>
      </fill>
    </dxf>
    <dxf>
      <fill>
        <patternFill>
          <bgColor rgb="FF99CCFF"/>
        </patternFill>
      </fill>
    </dxf>
    <dxf>
      <fill>
        <patternFill>
          <bgColor rgb="FFD2C4EA"/>
        </patternFill>
      </fill>
    </dxf>
    <dxf>
      <fill>
        <patternFill>
          <bgColor rgb="FFFFFFFF"/>
        </patternFill>
      </fill>
    </dxf>
    <dxf>
      <fill>
        <patternFill>
          <bgColor rgb="FFECD9C6"/>
        </patternFill>
      </fill>
    </dxf>
    <dxf>
      <font>
        <condense val="0"/>
        <extend val="0"/>
        <color indexed="10"/>
      </font>
    </dxf>
    <dxf>
      <fill>
        <patternFill>
          <bgColor theme="9" tint="0.39994506668294322"/>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fill>
    </dxf>
    <dxf>
      <fill>
        <patternFill patternType="lightTrellis">
          <bgColor theme="0"/>
        </patternFill>
      </fill>
    </dxf>
    <dxf>
      <fill>
        <patternFill patternType="lightTrellis">
          <bgColor theme="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ECD9C6"/>
      <color rgb="FF00FFFF"/>
      <color rgb="FFD2C4EA"/>
      <color rgb="FF99CCFF"/>
      <color rgb="FF66FF33"/>
      <color rgb="FFFFC000"/>
      <color rgb="FFD9D9D9"/>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'Month01-Analyze'!$I$76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2C-40C8-8BD3-CBBEFBF5F244}"/>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2C-40C8-8BD3-CBBEFBF5F244}"/>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2C-40C8-8BD3-CBBEFBF5F244}"/>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2C-40C8-8BD3-CBBEFBF5F244}"/>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2C-40C8-8BD3-CBBEFBF5F244}"/>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2C-40C8-8BD3-CBBEFBF5F244}"/>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'Month01-Analyze'!$I$79:$I$93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'Month01-Analyze'!$K$79:$K$93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4A2C-40C8-8BD3-CBBEFBF5F244}"/>
            </c:ext>
          </c:extLst>
        </c:ser>
        <c:dLbls>
          <c:showLegendKey val="0"/>
          <c:showVal val="0"/>
          <c:showCatName val="0"/>
          <c:showSerName val="0"/>
          <c:showPercent val="0"/>
          <c:showBubbleSize val="0"/>
        </c:dLbls>
        <c:gapWidth val="100"/>
        <c:axId val="-1929606000"/>
        <c:axId val="-1909423152"/>
      </c:barChart>
      <c:valAx>
        <c:axId val="-1909423152"/>
        <c:scaling>
          <c:orientation val="minMax"/>
        </c:scaling>
        <c:delete val="0"/>
        <c:axPos val="l"/>
        <c:majorGridlines/>
        <c:numFmt formatCode="0.0%" sourceLinked="1"/>
        <c:majorTickMark val="out"/>
        <c:minorTickMark val="none"/>
        <c:tickLblPos val="nextTo"/>
        <c:crossAx val="-1929606000"/>
        <c:crosses val="autoZero"/>
        <c:crossBetween val="between"/>
      </c:valAx>
      <c:catAx>
        <c:axId val="-1929606000"/>
        <c:scaling>
          <c:orientation val="minMax"/>
        </c:scaling>
        <c:delete val="0"/>
        <c:axPos val="b"/>
        <c:numFmt formatCode="General" sourceLinked="0"/>
        <c:majorTickMark val="out"/>
        <c:minorTickMark val="none"/>
        <c:tickLblPos val="nextTo"/>
        <c:crossAx val="-1909423152"/>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'Month10-Analyze'!$I$76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EC-4E44-B05E-1C213BA5E975}"/>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EC-4E44-B05E-1C213BA5E975}"/>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EC-4E44-B05E-1C213BA5E975}"/>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EC-4E44-B05E-1C213BA5E975}"/>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EC-4E44-B05E-1C213BA5E975}"/>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EC-4E44-B05E-1C213BA5E975}"/>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'Month10-Analyze'!$I$79:$I$93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'Month10-Analyze'!$K$79:$K$93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DDEC-4E44-B05E-1C213BA5E975}"/>
            </c:ext>
          </c:extLst>
        </c:ser>
        <c:dLbls>
          <c:showLegendKey val="0"/>
          <c:showVal val="0"/>
          <c:showCatName val="0"/>
          <c:showSerName val="0"/>
          <c:showPercent val="0"/>
          <c:showBubbleSize val="0"/>
        </c:dLbls>
        <c:gapWidth val="100"/>
        <c:axId val="-1932937760"/>
        <c:axId val="-1932811728"/>
      </c:barChart>
      <c:valAx>
        <c:axId val="-1932811728"/>
        <c:scaling>
          <c:orientation val="minMax"/>
        </c:scaling>
        <c:delete val="0"/>
        <c:axPos val="l"/>
        <c:majorGridlines/>
        <c:numFmt formatCode="0.0%" sourceLinked="1"/>
        <c:majorTickMark val="out"/>
        <c:minorTickMark val="none"/>
        <c:tickLblPos val="nextTo"/>
        <c:crossAx val="-1932937760"/>
        <c:crosses val="autoZero"/>
        <c:crossBetween val="between"/>
      </c:valAx>
      <c:catAx>
        <c:axId val="-1932937760"/>
        <c:scaling>
          <c:orientation val="minMax"/>
        </c:scaling>
        <c:delete val="0"/>
        <c:axPos val="b"/>
        <c:numFmt formatCode="General" sourceLinked="0"/>
        <c:majorTickMark val="out"/>
        <c:minorTickMark val="none"/>
        <c:tickLblPos val="nextTo"/>
        <c:crossAx val="-1932811728"/>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'Month11-Analyze'!$I$76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72-4E4F-A239-4D676F72151E}"/>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72-4E4F-A239-4D676F72151E}"/>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72-4E4F-A239-4D676F72151E}"/>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72-4E4F-A239-4D676F72151E}"/>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72-4E4F-A239-4D676F72151E}"/>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72-4E4F-A239-4D676F72151E}"/>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'Month11-Analyze'!$I$79:$I$93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'Month11-Analyze'!$K$79:$K$93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A072-4E4F-A239-4D676F72151E}"/>
            </c:ext>
          </c:extLst>
        </c:ser>
        <c:dLbls>
          <c:showLegendKey val="0"/>
          <c:showVal val="0"/>
          <c:showCatName val="0"/>
          <c:showSerName val="0"/>
          <c:showPercent val="0"/>
          <c:showBubbleSize val="0"/>
        </c:dLbls>
        <c:gapWidth val="100"/>
        <c:axId val="-1932749280"/>
        <c:axId val="-1932718720"/>
      </c:barChart>
      <c:valAx>
        <c:axId val="-1932718720"/>
        <c:scaling>
          <c:orientation val="minMax"/>
        </c:scaling>
        <c:delete val="0"/>
        <c:axPos val="l"/>
        <c:majorGridlines/>
        <c:numFmt formatCode="0.0%" sourceLinked="1"/>
        <c:majorTickMark val="out"/>
        <c:minorTickMark val="none"/>
        <c:tickLblPos val="nextTo"/>
        <c:crossAx val="-1932749280"/>
        <c:crosses val="autoZero"/>
        <c:crossBetween val="between"/>
      </c:valAx>
      <c:catAx>
        <c:axId val="-1932749280"/>
        <c:scaling>
          <c:orientation val="minMax"/>
        </c:scaling>
        <c:delete val="0"/>
        <c:axPos val="b"/>
        <c:numFmt formatCode="General" sourceLinked="0"/>
        <c:majorTickMark val="out"/>
        <c:minorTickMark val="none"/>
        <c:tickLblPos val="nextTo"/>
        <c:crossAx val="-1932718720"/>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'Month12-Analyze'!$I$76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20-43A7-9366-7AF86BEFE2D7}"/>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20-43A7-9366-7AF86BEFE2D7}"/>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20-43A7-9366-7AF86BEFE2D7}"/>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20-43A7-9366-7AF86BEFE2D7}"/>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20-43A7-9366-7AF86BEFE2D7}"/>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20-43A7-9366-7AF86BEFE2D7}"/>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'Month12-Analyze'!$I$79:$I$93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'Month12-Analyze'!$K$79:$K$93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5020-43A7-9366-7AF86BEFE2D7}"/>
            </c:ext>
          </c:extLst>
        </c:ser>
        <c:dLbls>
          <c:showLegendKey val="0"/>
          <c:showVal val="0"/>
          <c:showCatName val="0"/>
          <c:showSerName val="0"/>
          <c:showPercent val="0"/>
          <c:showBubbleSize val="0"/>
        </c:dLbls>
        <c:gapWidth val="100"/>
        <c:axId val="-1909956512"/>
        <c:axId val="-1909958832"/>
      </c:barChart>
      <c:valAx>
        <c:axId val="-1909958832"/>
        <c:scaling>
          <c:orientation val="minMax"/>
        </c:scaling>
        <c:delete val="0"/>
        <c:axPos val="l"/>
        <c:majorGridlines/>
        <c:numFmt formatCode="0.0%" sourceLinked="1"/>
        <c:majorTickMark val="out"/>
        <c:minorTickMark val="none"/>
        <c:tickLblPos val="nextTo"/>
        <c:crossAx val="-1909956512"/>
        <c:crosses val="autoZero"/>
        <c:crossBetween val="between"/>
      </c:valAx>
      <c:catAx>
        <c:axId val="-1909956512"/>
        <c:scaling>
          <c:orientation val="minMax"/>
        </c:scaling>
        <c:delete val="0"/>
        <c:axPos val="b"/>
        <c:numFmt formatCode="General" sourceLinked="0"/>
        <c:majorTickMark val="out"/>
        <c:minorTickMark val="none"/>
        <c:tickLblPos val="nextTo"/>
        <c:crossAx val="-1909958832"/>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Spending Plan</a:t>
            </a:r>
            <a:r>
              <a:rPr lang="en-US"/>
              <a:t> Analysis - Percent per Category</a:t>
            </a:r>
          </a:p>
        </c:rich>
      </c:tx>
      <c:overlay val="0"/>
    </c:title>
    <c:autoTitleDeleted val="0"/>
    <c:plotArea>
      <c:layout>
        <c:manualLayout>
          <c:layoutTarget val="inner"/>
          <c:xMode val="edge"/>
          <c:yMode val="edge"/>
          <c:x val="0.112438722085177"/>
          <c:y val="9.7426688851393606E-2"/>
          <c:w val="0.86160777271262201"/>
          <c:h val="0.60080786788811003"/>
        </c:manualLayout>
      </c:layout>
      <c:barChart>
        <c:barDir val="col"/>
        <c:grouping val="clustered"/>
        <c:varyColors val="0"/>
        <c:ser>
          <c:idx val="1"/>
          <c:order val="0"/>
          <c:tx>
            <c:strRef>
              <c:f>IE_Chart!$B$9:$H$9</c:f>
              <c:strCache>
                <c:ptCount val="1"/>
                <c:pt idx="0">
                  <c:v>Spending Plan Analysis - Percent per Category</c:v>
                </c:pt>
              </c:strCache>
            </c:strRef>
          </c:tx>
          <c:spPr>
            <a:solidFill>
              <a:srgbClr val="6A022A"/>
            </a:solidFill>
          </c:spPr>
          <c:invertIfNegative val="0"/>
          <c:dLbls>
            <c:dLbl>
              <c:idx val="4"/>
              <c:layout>
                <c:manualLayout>
                  <c:x val="0"/>
                  <c:y val="-1.8320610687022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B3-4CFA-A7A4-667E379F90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IE_Chart!$B$12:$B$26</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IE_Chart!$G$12:$G$26</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B4B3-4CFA-A7A4-667E379F905F}"/>
            </c:ext>
          </c:extLst>
        </c:ser>
        <c:dLbls>
          <c:showLegendKey val="0"/>
          <c:showVal val="0"/>
          <c:showCatName val="0"/>
          <c:showSerName val="0"/>
          <c:showPercent val="0"/>
          <c:showBubbleSize val="0"/>
        </c:dLbls>
        <c:gapWidth val="100"/>
        <c:axId val="-1929494752"/>
        <c:axId val="-1929497072"/>
      </c:barChart>
      <c:valAx>
        <c:axId val="-1929497072"/>
        <c:scaling>
          <c:orientation val="minMax"/>
        </c:scaling>
        <c:delete val="0"/>
        <c:axPos val="l"/>
        <c:majorGridlines/>
        <c:numFmt formatCode="0.0%" sourceLinked="1"/>
        <c:majorTickMark val="out"/>
        <c:minorTickMark val="none"/>
        <c:tickLblPos val="nextTo"/>
        <c:crossAx val="-1929494752"/>
        <c:crosses val="autoZero"/>
        <c:crossBetween val="between"/>
      </c:valAx>
      <c:catAx>
        <c:axId val="-1929494752"/>
        <c:scaling>
          <c:orientation val="minMax"/>
        </c:scaling>
        <c:delete val="0"/>
        <c:axPos val="b"/>
        <c:numFmt formatCode="General" sourceLinked="0"/>
        <c:majorTickMark val="out"/>
        <c:minorTickMark val="none"/>
        <c:tickLblPos val="nextTo"/>
        <c:crossAx val="-1929497072"/>
        <c:crosses val="autoZero"/>
        <c:auto val="1"/>
        <c:lblAlgn val="ctr"/>
        <c:lblOffset val="100"/>
        <c:noMultiLvlLbl val="0"/>
      </c:cat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'Month02-Analyze'!$I$76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BC-4282-9E43-55BDDA731F1C}"/>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BC-4282-9E43-55BDDA731F1C}"/>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BC-4282-9E43-55BDDA731F1C}"/>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BC-4282-9E43-55BDDA731F1C}"/>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BC-4282-9E43-55BDDA731F1C}"/>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BC-4282-9E43-55BDDA731F1C}"/>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'Month02-Analyze'!$I$79:$I$93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'Month02-Analyze'!$K$79:$K$93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45BC-4282-9E43-55BDDA731F1C}"/>
            </c:ext>
          </c:extLst>
        </c:ser>
        <c:dLbls>
          <c:showLegendKey val="0"/>
          <c:showVal val="0"/>
          <c:showCatName val="0"/>
          <c:showSerName val="0"/>
          <c:showPercent val="0"/>
          <c:showBubbleSize val="0"/>
        </c:dLbls>
        <c:gapWidth val="100"/>
        <c:axId val="-1911681808"/>
        <c:axId val="-1911684560"/>
      </c:barChart>
      <c:valAx>
        <c:axId val="-1911684560"/>
        <c:scaling>
          <c:orientation val="minMax"/>
        </c:scaling>
        <c:delete val="0"/>
        <c:axPos val="l"/>
        <c:majorGridlines/>
        <c:numFmt formatCode="0.0%" sourceLinked="1"/>
        <c:majorTickMark val="out"/>
        <c:minorTickMark val="none"/>
        <c:tickLblPos val="nextTo"/>
        <c:crossAx val="-1911681808"/>
        <c:crosses val="autoZero"/>
        <c:crossBetween val="between"/>
      </c:valAx>
      <c:catAx>
        <c:axId val="-1911681808"/>
        <c:scaling>
          <c:orientation val="minMax"/>
        </c:scaling>
        <c:delete val="0"/>
        <c:axPos val="b"/>
        <c:numFmt formatCode="General" sourceLinked="0"/>
        <c:majorTickMark val="out"/>
        <c:minorTickMark val="none"/>
        <c:tickLblPos val="nextTo"/>
        <c:crossAx val="-1911684560"/>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'Month03-Analyze'!$I$76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8A-4730-B1A3-E2F514927CB1}"/>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8A-4730-B1A3-E2F514927CB1}"/>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8A-4730-B1A3-E2F514927CB1}"/>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8A-4730-B1A3-E2F514927CB1}"/>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8A-4730-B1A3-E2F514927CB1}"/>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8A-4730-B1A3-E2F514927CB1}"/>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'Month03-Analyze'!$I$79:$I$93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'Month03-Analyze'!$K$79:$K$93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788A-4730-B1A3-E2F514927CB1}"/>
            </c:ext>
          </c:extLst>
        </c:ser>
        <c:dLbls>
          <c:showLegendKey val="0"/>
          <c:showVal val="0"/>
          <c:showCatName val="0"/>
          <c:showSerName val="0"/>
          <c:showPercent val="0"/>
          <c:showBubbleSize val="0"/>
        </c:dLbls>
        <c:gapWidth val="100"/>
        <c:axId val="-1929569488"/>
        <c:axId val="-1929571808"/>
      </c:barChart>
      <c:valAx>
        <c:axId val="-1929571808"/>
        <c:scaling>
          <c:orientation val="minMax"/>
        </c:scaling>
        <c:delete val="0"/>
        <c:axPos val="l"/>
        <c:majorGridlines/>
        <c:numFmt formatCode="0.0%" sourceLinked="1"/>
        <c:majorTickMark val="out"/>
        <c:minorTickMark val="none"/>
        <c:tickLblPos val="nextTo"/>
        <c:crossAx val="-1929569488"/>
        <c:crosses val="autoZero"/>
        <c:crossBetween val="between"/>
      </c:valAx>
      <c:catAx>
        <c:axId val="-1929569488"/>
        <c:scaling>
          <c:orientation val="minMax"/>
        </c:scaling>
        <c:delete val="0"/>
        <c:axPos val="b"/>
        <c:numFmt formatCode="General" sourceLinked="0"/>
        <c:majorTickMark val="out"/>
        <c:minorTickMark val="none"/>
        <c:tickLblPos val="nextTo"/>
        <c:crossAx val="-1929571808"/>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'Month04-Analyze'!$I$76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D-40C9-AE2D-D103FB608BA1}"/>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D-40C9-AE2D-D103FB608BA1}"/>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CD-40C9-AE2D-D103FB608BA1}"/>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CD-40C9-AE2D-D103FB608BA1}"/>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CD-40C9-AE2D-D103FB608BA1}"/>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CD-40C9-AE2D-D103FB608BA1}"/>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'Month04-Analyze'!$I$79:$I$93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'Month04-Analyze'!$K$79:$K$93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D5CD-40C9-AE2D-D103FB608BA1}"/>
            </c:ext>
          </c:extLst>
        </c:ser>
        <c:dLbls>
          <c:showLegendKey val="0"/>
          <c:showVal val="0"/>
          <c:showCatName val="0"/>
          <c:showSerName val="0"/>
          <c:showPercent val="0"/>
          <c:showBubbleSize val="0"/>
        </c:dLbls>
        <c:gapWidth val="100"/>
        <c:axId val="-1911648416"/>
        <c:axId val="-1911651168"/>
      </c:barChart>
      <c:valAx>
        <c:axId val="-1911651168"/>
        <c:scaling>
          <c:orientation val="minMax"/>
        </c:scaling>
        <c:delete val="0"/>
        <c:axPos val="l"/>
        <c:majorGridlines/>
        <c:numFmt formatCode="0.0%" sourceLinked="1"/>
        <c:majorTickMark val="out"/>
        <c:minorTickMark val="none"/>
        <c:tickLblPos val="nextTo"/>
        <c:crossAx val="-1911648416"/>
        <c:crosses val="autoZero"/>
        <c:crossBetween val="between"/>
      </c:valAx>
      <c:catAx>
        <c:axId val="-1911648416"/>
        <c:scaling>
          <c:orientation val="minMax"/>
        </c:scaling>
        <c:delete val="0"/>
        <c:axPos val="b"/>
        <c:numFmt formatCode="General" sourceLinked="0"/>
        <c:majorTickMark val="out"/>
        <c:minorTickMark val="none"/>
        <c:tickLblPos val="nextTo"/>
        <c:crossAx val="-1911651168"/>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'Month05-Analyze'!$I$76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21-4BD0-95D0-742A8ED9F8F5}"/>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21-4BD0-95D0-742A8ED9F8F5}"/>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21-4BD0-95D0-742A8ED9F8F5}"/>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21-4BD0-95D0-742A8ED9F8F5}"/>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21-4BD0-95D0-742A8ED9F8F5}"/>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21-4BD0-95D0-742A8ED9F8F5}"/>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'Month05-Analyze'!$I$79:$I$93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'Month05-Analyze'!$K$79:$K$93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1221-4BD0-95D0-742A8ED9F8F5}"/>
            </c:ext>
          </c:extLst>
        </c:ser>
        <c:dLbls>
          <c:showLegendKey val="0"/>
          <c:showVal val="0"/>
          <c:showCatName val="0"/>
          <c:showSerName val="0"/>
          <c:showPercent val="0"/>
          <c:showBubbleSize val="0"/>
        </c:dLbls>
        <c:gapWidth val="100"/>
        <c:axId val="-1911613728"/>
        <c:axId val="-1911616480"/>
      </c:barChart>
      <c:valAx>
        <c:axId val="-1911616480"/>
        <c:scaling>
          <c:orientation val="minMax"/>
        </c:scaling>
        <c:delete val="0"/>
        <c:axPos val="l"/>
        <c:majorGridlines/>
        <c:numFmt formatCode="0.0%" sourceLinked="1"/>
        <c:majorTickMark val="out"/>
        <c:minorTickMark val="none"/>
        <c:tickLblPos val="nextTo"/>
        <c:crossAx val="-1911613728"/>
        <c:crosses val="autoZero"/>
        <c:crossBetween val="between"/>
      </c:valAx>
      <c:catAx>
        <c:axId val="-1911613728"/>
        <c:scaling>
          <c:orientation val="minMax"/>
        </c:scaling>
        <c:delete val="0"/>
        <c:axPos val="b"/>
        <c:numFmt formatCode="General" sourceLinked="0"/>
        <c:majorTickMark val="out"/>
        <c:minorTickMark val="none"/>
        <c:tickLblPos val="nextTo"/>
        <c:crossAx val="-1911616480"/>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'Month06-Analyze'!$I$76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3F-4F7B-805D-73DC2A7F1022}"/>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F-4F7B-805D-73DC2A7F1022}"/>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F-4F7B-805D-73DC2A7F1022}"/>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3F-4F7B-805D-73DC2A7F1022}"/>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3F-4F7B-805D-73DC2A7F1022}"/>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3F-4F7B-805D-73DC2A7F1022}"/>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'Month06-Analyze'!$I$79:$I$93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'Month06-Analyze'!$K$79:$K$93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03F-4F7B-805D-73DC2A7F1022}"/>
            </c:ext>
          </c:extLst>
        </c:ser>
        <c:dLbls>
          <c:showLegendKey val="0"/>
          <c:showVal val="0"/>
          <c:showCatName val="0"/>
          <c:showSerName val="0"/>
          <c:showPercent val="0"/>
          <c:showBubbleSize val="0"/>
        </c:dLbls>
        <c:gapWidth val="100"/>
        <c:axId val="-1911586976"/>
        <c:axId val="-1911589728"/>
      </c:barChart>
      <c:valAx>
        <c:axId val="-1911589728"/>
        <c:scaling>
          <c:orientation val="minMax"/>
        </c:scaling>
        <c:delete val="0"/>
        <c:axPos val="l"/>
        <c:majorGridlines/>
        <c:numFmt formatCode="0.0%" sourceLinked="1"/>
        <c:majorTickMark val="out"/>
        <c:minorTickMark val="none"/>
        <c:tickLblPos val="nextTo"/>
        <c:crossAx val="-1911586976"/>
        <c:crosses val="autoZero"/>
        <c:crossBetween val="between"/>
      </c:valAx>
      <c:catAx>
        <c:axId val="-1911586976"/>
        <c:scaling>
          <c:orientation val="minMax"/>
        </c:scaling>
        <c:delete val="0"/>
        <c:axPos val="b"/>
        <c:numFmt formatCode="General" sourceLinked="0"/>
        <c:majorTickMark val="out"/>
        <c:minorTickMark val="none"/>
        <c:tickLblPos val="nextTo"/>
        <c:crossAx val="-1911589728"/>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'Month07-Analyze'!$I$76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D5-44E5-9BAF-D6E9B341529C}"/>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D5-44E5-9BAF-D6E9B341529C}"/>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D5-44E5-9BAF-D6E9B341529C}"/>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D5-44E5-9BAF-D6E9B341529C}"/>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D5-44E5-9BAF-D6E9B341529C}"/>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D5-44E5-9BAF-D6E9B341529C}"/>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'Month07-Analyze'!$I$79:$I$93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'Month07-Analyze'!$K$79:$K$93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18D5-44E5-9BAF-D6E9B341529C}"/>
            </c:ext>
          </c:extLst>
        </c:ser>
        <c:dLbls>
          <c:showLegendKey val="0"/>
          <c:showVal val="0"/>
          <c:showCatName val="0"/>
          <c:showSerName val="0"/>
          <c:showPercent val="0"/>
          <c:showBubbleSize val="0"/>
        </c:dLbls>
        <c:gapWidth val="100"/>
        <c:axId val="-1909357040"/>
        <c:axId val="-1909359360"/>
      </c:barChart>
      <c:valAx>
        <c:axId val="-1909359360"/>
        <c:scaling>
          <c:orientation val="minMax"/>
        </c:scaling>
        <c:delete val="0"/>
        <c:axPos val="l"/>
        <c:majorGridlines/>
        <c:numFmt formatCode="0.0%" sourceLinked="1"/>
        <c:majorTickMark val="out"/>
        <c:minorTickMark val="none"/>
        <c:tickLblPos val="nextTo"/>
        <c:crossAx val="-1909357040"/>
        <c:crosses val="autoZero"/>
        <c:crossBetween val="between"/>
      </c:valAx>
      <c:catAx>
        <c:axId val="-1909357040"/>
        <c:scaling>
          <c:orientation val="minMax"/>
        </c:scaling>
        <c:delete val="0"/>
        <c:axPos val="b"/>
        <c:numFmt formatCode="General" sourceLinked="0"/>
        <c:majorTickMark val="out"/>
        <c:minorTickMark val="none"/>
        <c:tickLblPos val="nextTo"/>
        <c:crossAx val="-1909359360"/>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'Month08-Analyze'!$I$76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29-44AE-BCD9-C37A59D584FD}"/>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29-44AE-BCD9-C37A59D584FD}"/>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29-44AE-BCD9-C37A59D584FD}"/>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29-44AE-BCD9-C37A59D584FD}"/>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29-44AE-BCD9-C37A59D584FD}"/>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29-44AE-BCD9-C37A59D584FD}"/>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'Month08-Analyze'!$I$79:$I$93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'Month08-Analyze'!$K$79:$K$93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429-44AE-BCD9-C37A59D584FD}"/>
            </c:ext>
          </c:extLst>
        </c:ser>
        <c:dLbls>
          <c:showLegendKey val="0"/>
          <c:showVal val="0"/>
          <c:showCatName val="0"/>
          <c:showSerName val="0"/>
          <c:showPercent val="0"/>
          <c:showBubbleSize val="0"/>
        </c:dLbls>
        <c:gapWidth val="100"/>
        <c:axId val="-1909195456"/>
        <c:axId val="-1909197776"/>
      </c:barChart>
      <c:valAx>
        <c:axId val="-1909197776"/>
        <c:scaling>
          <c:orientation val="minMax"/>
        </c:scaling>
        <c:delete val="0"/>
        <c:axPos val="l"/>
        <c:majorGridlines/>
        <c:numFmt formatCode="0.0%" sourceLinked="1"/>
        <c:majorTickMark val="out"/>
        <c:minorTickMark val="none"/>
        <c:tickLblPos val="nextTo"/>
        <c:crossAx val="-1909195456"/>
        <c:crosses val="autoZero"/>
        <c:crossBetween val="between"/>
      </c:valAx>
      <c:catAx>
        <c:axId val="-1909195456"/>
        <c:scaling>
          <c:orientation val="minMax"/>
        </c:scaling>
        <c:delete val="0"/>
        <c:axPos val="b"/>
        <c:numFmt formatCode="General" sourceLinked="0"/>
        <c:majorTickMark val="out"/>
        <c:minorTickMark val="none"/>
        <c:tickLblPos val="nextTo"/>
        <c:crossAx val="-1909197776"/>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1"/>
              <a:t>Expense</a:t>
            </a:r>
            <a:r>
              <a:rPr lang="en-US"/>
              <a:t> Analysis - Percent per Category</a:t>
            </a:r>
          </a:p>
        </c:rich>
      </c:tx>
      <c:overlay val="0"/>
    </c:title>
    <c:autoTitleDeleted val="0"/>
    <c:plotArea>
      <c:layout>
        <c:manualLayout>
          <c:layoutTarget val="inner"/>
          <c:xMode val="edge"/>
          <c:yMode val="edge"/>
          <c:x val="9.8119360079990295E-2"/>
          <c:y val="0.16574594713371199"/>
          <c:w val="0.86160777271262201"/>
          <c:h val="0.57678276087353197"/>
        </c:manualLayout>
      </c:layout>
      <c:barChart>
        <c:barDir val="col"/>
        <c:grouping val="clustered"/>
        <c:varyColors val="0"/>
        <c:ser>
          <c:idx val="0"/>
          <c:order val="0"/>
          <c:tx>
            <c:strRef>
              <c:f>'Month09-Analyze'!$I$76</c:f>
              <c:strCache>
                <c:ptCount val="1"/>
                <c:pt idx="0">
                  <c:v>Expense Analysis - Percent per Category</c:v>
                </c:pt>
              </c:strCache>
            </c:strRef>
          </c:tx>
          <c:spPr>
            <a:solidFill>
              <a:schemeClr val="accent1"/>
            </a:solidFill>
          </c:spPr>
          <c:invertIfNegative val="0"/>
          <c:dLbls>
            <c:dLbl>
              <c:idx val="0"/>
              <c:layout>
                <c:manualLayout>
                  <c:x val="1.5098700787950299E-3"/>
                  <c:y val="-3.214760792991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95-4DE2-9039-98D374A7E0F7}"/>
                </c:ext>
              </c:extLst>
            </c:dLbl>
            <c:dLbl>
              <c:idx val="1"/>
              <c:layout>
                <c:manualLayout>
                  <c:x val="2.8536316567961601E-3"/>
                  <c:y val="-6.42557324544325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95-4DE2-9039-98D374A7E0F7}"/>
                </c:ext>
              </c:extLst>
            </c:dLbl>
            <c:dLbl>
              <c:idx val="6"/>
              <c:layout>
                <c:manualLayout>
                  <c:x val="-9.1121633998261493E-5"/>
                  <c:y val="4.9284658499179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95-4DE2-9039-98D374A7E0F7}"/>
                </c:ext>
              </c:extLst>
            </c:dLbl>
            <c:dLbl>
              <c:idx val="10"/>
              <c:layout>
                <c:manualLayout>
                  <c:x val="0"/>
                  <c:y val="-1.260444849038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95-4DE2-9039-98D374A7E0F7}"/>
                </c:ext>
              </c:extLst>
            </c:dLbl>
            <c:dLbl>
              <c:idx val="13"/>
              <c:layout>
                <c:manualLayout>
                  <c:x val="6.7721111176384502E-5"/>
                  <c:y val="1.4398714490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95-4DE2-9039-98D374A7E0F7}"/>
                </c:ext>
              </c:extLst>
            </c:dLbl>
            <c:dLbl>
              <c:idx val="14"/>
              <c:layout>
                <c:manualLayout>
                  <c:x val="-1.0907354088723699E-16"/>
                  <c:y val="-2.814069757908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95-4DE2-9039-98D374A7E0F7}"/>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'Month09-Analyze'!$I$79:$I$93</c:f>
              <c:strCache>
                <c:ptCount val="15"/>
                <c:pt idx="0">
                  <c:v>1. GIVING</c:v>
                </c:pt>
                <c:pt idx="1">
                  <c:v>2. TAXES</c:v>
                </c:pt>
                <c:pt idx="2">
                  <c:v>3. SAVINGS</c:v>
                </c:pt>
                <c:pt idx="3">
                  <c:v>4. FOOD</c:v>
                </c:pt>
                <c:pt idx="4">
                  <c:v>5. CLOTHING</c:v>
                </c:pt>
                <c:pt idx="5">
                  <c:v>6. CHILD CARE</c:v>
                </c:pt>
                <c:pt idx="6">
                  <c:v>7. HEALTH</c:v>
                </c:pt>
                <c:pt idx="7">
                  <c:v>8. HOUSING</c:v>
                </c:pt>
                <c:pt idx="8">
                  <c:v>9. UTILITIES</c:v>
                </c:pt>
                <c:pt idx="9">
                  <c:v>10. HOUSEHOLD</c:v>
                </c:pt>
                <c:pt idx="10">
                  <c:v>11. ENTERTAINMENT</c:v>
                </c:pt>
                <c:pt idx="11">
                  <c:v>12. TRANSPORTATION</c:v>
                </c:pt>
                <c:pt idx="12">
                  <c:v>13. INSURANCE</c:v>
                </c:pt>
                <c:pt idx="13">
                  <c:v>14. INVESTMENTS</c:v>
                </c:pt>
                <c:pt idx="14">
                  <c:v>15. DEBT PAY</c:v>
                </c:pt>
              </c:strCache>
            </c:strRef>
          </c:cat>
          <c:val>
            <c:numRef>
              <c:f>'Month09-Analyze'!$K$79:$K$93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295-4DE2-9039-98D374A7E0F7}"/>
            </c:ext>
          </c:extLst>
        </c:ser>
        <c:dLbls>
          <c:showLegendKey val="0"/>
          <c:showVal val="0"/>
          <c:showCatName val="0"/>
          <c:showSerName val="0"/>
          <c:showPercent val="0"/>
          <c:showBubbleSize val="0"/>
        </c:dLbls>
        <c:gapWidth val="100"/>
        <c:axId val="-1909158416"/>
        <c:axId val="-1909160736"/>
      </c:barChart>
      <c:valAx>
        <c:axId val="-1909160736"/>
        <c:scaling>
          <c:orientation val="minMax"/>
        </c:scaling>
        <c:delete val="0"/>
        <c:axPos val="l"/>
        <c:majorGridlines/>
        <c:numFmt formatCode="0.0%" sourceLinked="1"/>
        <c:majorTickMark val="out"/>
        <c:minorTickMark val="none"/>
        <c:tickLblPos val="nextTo"/>
        <c:crossAx val="-1909158416"/>
        <c:crosses val="autoZero"/>
        <c:crossBetween val="between"/>
      </c:valAx>
      <c:catAx>
        <c:axId val="-1909158416"/>
        <c:scaling>
          <c:orientation val="minMax"/>
        </c:scaling>
        <c:delete val="0"/>
        <c:axPos val="b"/>
        <c:numFmt formatCode="General" sourceLinked="0"/>
        <c:majorTickMark val="out"/>
        <c:minorTickMark val="none"/>
        <c:tickLblPos val="nextTo"/>
        <c:crossAx val="-1909160736"/>
        <c:crosses val="autoZero"/>
        <c:auto val="1"/>
        <c:lblAlgn val="ctr"/>
        <c:lblOffset val="100"/>
        <c:noMultiLvlLbl val="0"/>
      </c:catAx>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Tab-02_VG'!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Setup!A1"/><Relationship Id="rId1" Type="http://schemas.openxmlformats.org/officeDocument/2006/relationships/hyperlink" Target="#'Tab-06_Daily'!A1"/><Relationship Id="rId6" Type="http://schemas.openxmlformats.org/officeDocument/2006/relationships/hyperlink" Target="#'Tab-03_RP'!A1"/><Relationship Id="rId5" Type="http://schemas.openxmlformats.org/officeDocument/2006/relationships/hyperlink" Target="#'Tab-05_IA'!A1"/><Relationship Id="rId4" Type="http://schemas.openxmlformats.org/officeDocument/2006/relationships/hyperlink" Target="#'Tab-04_IE'!A1"/><Relationship Id="rId9" Type="http://schemas.openxmlformats.org/officeDocument/2006/relationships/hyperlink" Target="#FAQ!A1"/></Relationships>
</file>

<file path=xl/drawings/_rels/drawing10.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1.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2.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3.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4.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5.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6.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7.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8.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19.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2.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12" Type="http://schemas.openxmlformats.org/officeDocument/2006/relationships/hyperlink" Target="mailto:info@financialministry.org?subject=FAQ%20Questions%20on%20SIP" TargetMode="External"/><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11" Type="http://schemas.openxmlformats.org/officeDocument/2006/relationships/hyperlink" Target="http://www.financialministry.org/index.php/tutorials" TargetMode="External"/><Relationship Id="rId5" Type="http://schemas.openxmlformats.org/officeDocument/2006/relationships/hyperlink" Target="#'Tab-05_IA'!B4"/><Relationship Id="rId10" Type="http://schemas.openxmlformats.org/officeDocument/2006/relationships/hyperlink" Target="#Help!A1"/><Relationship Id="rId4" Type="http://schemas.openxmlformats.org/officeDocument/2006/relationships/hyperlink" Target="#Setup!B4"/><Relationship Id="rId9" Type="http://schemas.openxmlformats.org/officeDocument/2006/relationships/hyperlink" Target="#Intro!A1"/></Relationships>
</file>

<file path=xl/drawings/_rels/drawing20.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1'!A28"/><Relationship Id="rId4" Type="http://schemas.openxmlformats.org/officeDocument/2006/relationships/hyperlink" Target="#Setup!B4"/><Relationship Id="rId9" Type="http://schemas.openxmlformats.org/officeDocument/2006/relationships/hyperlink" Target="#Intro!A1"/></Relationships>
</file>

<file path=xl/drawings/_rels/drawing21.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2'!A28"/><Relationship Id="rId4" Type="http://schemas.openxmlformats.org/officeDocument/2006/relationships/hyperlink" Target="#Setup!B4"/><Relationship Id="rId9" Type="http://schemas.openxmlformats.org/officeDocument/2006/relationships/hyperlink" Target="#Intro!A1"/></Relationships>
</file>

<file path=xl/drawings/_rels/drawing22.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3'!A28"/><Relationship Id="rId4" Type="http://schemas.openxmlformats.org/officeDocument/2006/relationships/hyperlink" Target="#Setup!B4"/><Relationship Id="rId9" Type="http://schemas.openxmlformats.org/officeDocument/2006/relationships/hyperlink" Target="#Intro!A1"/></Relationships>
</file>

<file path=xl/drawings/_rels/drawing23.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4'!A28"/><Relationship Id="rId4" Type="http://schemas.openxmlformats.org/officeDocument/2006/relationships/hyperlink" Target="#Setup!B4"/><Relationship Id="rId9" Type="http://schemas.openxmlformats.org/officeDocument/2006/relationships/hyperlink" Target="#Intro!A1"/></Relationships>
</file>

<file path=xl/drawings/_rels/drawing24.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5'!A28"/><Relationship Id="rId4" Type="http://schemas.openxmlformats.org/officeDocument/2006/relationships/hyperlink" Target="#Setup!B4"/><Relationship Id="rId9" Type="http://schemas.openxmlformats.org/officeDocument/2006/relationships/hyperlink" Target="#Intro!A1"/></Relationships>
</file>

<file path=xl/drawings/_rels/drawing25.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6'!A28"/><Relationship Id="rId4" Type="http://schemas.openxmlformats.org/officeDocument/2006/relationships/hyperlink" Target="#Setup!B4"/><Relationship Id="rId9" Type="http://schemas.openxmlformats.org/officeDocument/2006/relationships/hyperlink" Target="#Intro!A1"/></Relationships>
</file>

<file path=xl/drawings/_rels/drawing26.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7'!A28"/><Relationship Id="rId4" Type="http://schemas.openxmlformats.org/officeDocument/2006/relationships/hyperlink" Target="#Setup!B4"/><Relationship Id="rId9" Type="http://schemas.openxmlformats.org/officeDocument/2006/relationships/hyperlink" Target="#Intro!A1"/></Relationships>
</file>

<file path=xl/drawings/_rels/drawing27.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8'!A28"/><Relationship Id="rId4" Type="http://schemas.openxmlformats.org/officeDocument/2006/relationships/hyperlink" Target="#Setup!B4"/><Relationship Id="rId9" Type="http://schemas.openxmlformats.org/officeDocument/2006/relationships/hyperlink" Target="#Intro!A1"/></Relationships>
</file>

<file path=xl/drawings/_rels/drawing28.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09'!A28"/><Relationship Id="rId4" Type="http://schemas.openxmlformats.org/officeDocument/2006/relationships/hyperlink" Target="#Setup!B4"/><Relationship Id="rId9" Type="http://schemas.openxmlformats.org/officeDocument/2006/relationships/hyperlink" Target="#Intro!A1"/></Relationships>
</file>

<file path=xl/drawings/_rels/drawing29.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10'!A28"/><Relationship Id="rId4" Type="http://schemas.openxmlformats.org/officeDocument/2006/relationships/hyperlink" Target="#Setup!B4"/><Relationship Id="rId9" Type="http://schemas.openxmlformats.org/officeDocument/2006/relationships/hyperlink" Target="#Intro!A1"/></Relationships>
</file>

<file path=xl/drawings/_rels/drawing3.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30.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11'!A28"/><Relationship Id="rId4" Type="http://schemas.openxmlformats.org/officeDocument/2006/relationships/hyperlink" Target="#Setup!B4"/><Relationship Id="rId9" Type="http://schemas.openxmlformats.org/officeDocument/2006/relationships/hyperlink" Target="#Intro!A1"/></Relationships>
</file>

<file path=xl/drawings/_rels/drawing31.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3_AD-M12'!A28"/><Relationship Id="rId4" Type="http://schemas.openxmlformats.org/officeDocument/2006/relationships/hyperlink" Target="#Setup!B4"/><Relationship Id="rId9" Type="http://schemas.openxmlformats.org/officeDocument/2006/relationships/hyperlink" Target="#Intro!A1"/></Relationships>
</file>

<file path=xl/drawings/_rels/drawing32.xml.rels><?xml version="1.0" encoding="UTF-8" standalone="yes"?>
<Relationships xmlns="http://schemas.openxmlformats.org/package/2006/relationships"><Relationship Id="rId13" Type="http://schemas.openxmlformats.org/officeDocument/2006/relationships/hyperlink" Target="#'Month12-Track'!A1"/><Relationship Id="rId18" Type="http://schemas.openxmlformats.org/officeDocument/2006/relationships/hyperlink" Target="#Setup!B4"/><Relationship Id="rId26" Type="http://schemas.openxmlformats.org/officeDocument/2006/relationships/hyperlink" Target="#'Month05-Analyze'!A1"/><Relationship Id="rId3" Type="http://schemas.openxmlformats.org/officeDocument/2006/relationships/hyperlink" Target="#'Month02-Track'!A1"/><Relationship Id="rId21" Type="http://schemas.openxmlformats.org/officeDocument/2006/relationships/hyperlink" Target="#'Tab-03_RP'!A1"/><Relationship Id="rId7" Type="http://schemas.openxmlformats.org/officeDocument/2006/relationships/hyperlink" Target="#'Month06-Track'!A1"/><Relationship Id="rId12" Type="http://schemas.openxmlformats.org/officeDocument/2006/relationships/hyperlink" Target="#'Month11-Track'!A1"/><Relationship Id="rId17" Type="http://schemas.openxmlformats.org/officeDocument/2006/relationships/hyperlink" Target="#'Tab-03_AD_index'!A1"/><Relationship Id="rId25" Type="http://schemas.openxmlformats.org/officeDocument/2006/relationships/hyperlink" Target="#'Month04-Analyze'!A1"/><Relationship Id="rId33" Type="http://schemas.openxmlformats.org/officeDocument/2006/relationships/hyperlink" Target="#'Month12-Analyze'!A1"/><Relationship Id="rId2" Type="http://schemas.openxmlformats.org/officeDocument/2006/relationships/hyperlink" Target="#'Month01-Track'!A1"/><Relationship Id="rId16" Type="http://schemas.openxmlformats.org/officeDocument/2006/relationships/hyperlink" Target="#'Tab-04_IE'!B4"/><Relationship Id="rId20" Type="http://schemas.openxmlformats.org/officeDocument/2006/relationships/hyperlink" Target="#'Tab-08_RO'!A1"/><Relationship Id="rId29" Type="http://schemas.openxmlformats.org/officeDocument/2006/relationships/hyperlink" Target="#'Month08-Analyze'!A1"/><Relationship Id="rId1" Type="http://schemas.openxmlformats.org/officeDocument/2006/relationships/hyperlink" Target="#'Tab-06_Daily'!A1"/><Relationship Id="rId6" Type="http://schemas.openxmlformats.org/officeDocument/2006/relationships/hyperlink" Target="#'Month05-Track'!A1"/><Relationship Id="rId11" Type="http://schemas.openxmlformats.org/officeDocument/2006/relationships/hyperlink" Target="#'Month10-Track'!A1"/><Relationship Id="rId24" Type="http://schemas.openxmlformats.org/officeDocument/2006/relationships/hyperlink" Target="#'Month03-Analyze'!A1"/><Relationship Id="rId32" Type="http://schemas.openxmlformats.org/officeDocument/2006/relationships/hyperlink" Target="#'Month11-Analyze'!A1"/><Relationship Id="rId5" Type="http://schemas.openxmlformats.org/officeDocument/2006/relationships/hyperlink" Target="#'Month04-Track'!A1"/><Relationship Id="rId15" Type="http://schemas.openxmlformats.org/officeDocument/2006/relationships/hyperlink" Target="#'Tab-02_VG'!B4"/><Relationship Id="rId23" Type="http://schemas.openxmlformats.org/officeDocument/2006/relationships/hyperlink" Target="#'Month02-Analyze'!A1"/><Relationship Id="rId28" Type="http://schemas.openxmlformats.org/officeDocument/2006/relationships/hyperlink" Target="#'Month07-Analyze'!A1"/><Relationship Id="rId10" Type="http://schemas.openxmlformats.org/officeDocument/2006/relationships/hyperlink" Target="#'Month09-Track'!A1"/><Relationship Id="rId19" Type="http://schemas.openxmlformats.org/officeDocument/2006/relationships/hyperlink" Target="#'Tab-05_IA'!B4"/><Relationship Id="rId31" Type="http://schemas.openxmlformats.org/officeDocument/2006/relationships/hyperlink" Target="#'Month10-Analyze'!A1"/><Relationship Id="rId4" Type="http://schemas.openxmlformats.org/officeDocument/2006/relationships/hyperlink" Target="#'Month03-Track'!A1"/><Relationship Id="rId9" Type="http://schemas.openxmlformats.org/officeDocument/2006/relationships/hyperlink" Target="#'Month08-Track'!A1"/><Relationship Id="rId14" Type="http://schemas.openxmlformats.org/officeDocument/2006/relationships/hyperlink" Target="#'Month01-Analyze'!A1"/><Relationship Id="rId22" Type="http://schemas.openxmlformats.org/officeDocument/2006/relationships/hyperlink" Target="#Intro!A1"/><Relationship Id="rId27" Type="http://schemas.openxmlformats.org/officeDocument/2006/relationships/hyperlink" Target="#'Month06-Analyze'!A1"/><Relationship Id="rId30" Type="http://schemas.openxmlformats.org/officeDocument/2006/relationships/hyperlink" Target="#'Month09-Analyze'!A1"/><Relationship Id="rId8" Type="http://schemas.openxmlformats.org/officeDocument/2006/relationships/hyperlink" Target="#'Month07-Track'!A1"/></Relationships>
</file>

<file path=xl/drawings/_rels/drawing33.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1-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34.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11" Type="http://schemas.openxmlformats.org/officeDocument/2006/relationships/hyperlink" Target="#'Month02-Track'!A1"/><Relationship Id="rId5" Type="http://schemas.openxmlformats.org/officeDocument/2006/relationships/hyperlink" Target="#'Tab-05_IA'!B4"/><Relationship Id="rId10" Type="http://schemas.openxmlformats.org/officeDocument/2006/relationships/hyperlink" Target="#'Month02-Analyze'!A1"/><Relationship Id="rId4" Type="http://schemas.openxmlformats.org/officeDocument/2006/relationships/hyperlink" Target="#Setup!B4"/><Relationship Id="rId9" Type="http://schemas.openxmlformats.org/officeDocument/2006/relationships/hyperlink" Target="#Intro!A1"/></Relationships>
</file>

<file path=xl/drawings/_rels/drawing35.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3-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36.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4-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37.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5-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38.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6-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39.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7-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4.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Tab-02_VG'!A1"/><Relationship Id="rId4" Type="http://schemas.openxmlformats.org/officeDocument/2006/relationships/hyperlink" Target="#Setup!B4"/><Relationship Id="rId9" Type="http://schemas.openxmlformats.org/officeDocument/2006/relationships/hyperlink" Target="#Intro!A1"/></Relationships>
</file>

<file path=xl/drawings/_rels/drawing40.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8-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41.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09-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42.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10-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43.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11-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44.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6_Daily'!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Month12-Analyze'!A1"/><Relationship Id="rId4" Type="http://schemas.openxmlformats.org/officeDocument/2006/relationships/hyperlink" Target="#'Tab-03_AD_index'!A1"/><Relationship Id="rId9" Type="http://schemas.openxmlformats.org/officeDocument/2006/relationships/hyperlink" Target="#Intro!A1"/></Relationships>
</file>

<file path=xl/drawings/_rels/drawing45.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1.xml"/><Relationship Id="rId6" Type="http://schemas.openxmlformats.org/officeDocument/2006/relationships/hyperlink" Target="#'Tab-05_IA'!B4"/><Relationship Id="rId11" Type="http://schemas.openxmlformats.org/officeDocument/2006/relationships/hyperlink" Target="#'Month01-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46.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2.xml"/><Relationship Id="rId6" Type="http://schemas.openxmlformats.org/officeDocument/2006/relationships/hyperlink" Target="#'Tab-05_IA'!B4"/><Relationship Id="rId11" Type="http://schemas.openxmlformats.org/officeDocument/2006/relationships/hyperlink" Target="#'Month02-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47.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3.xml"/><Relationship Id="rId6" Type="http://schemas.openxmlformats.org/officeDocument/2006/relationships/hyperlink" Target="#'Tab-05_IA'!B4"/><Relationship Id="rId11" Type="http://schemas.openxmlformats.org/officeDocument/2006/relationships/hyperlink" Target="#'Month03-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48.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4.xml"/><Relationship Id="rId6" Type="http://schemas.openxmlformats.org/officeDocument/2006/relationships/hyperlink" Target="#'Tab-05_IA'!B4"/><Relationship Id="rId11" Type="http://schemas.openxmlformats.org/officeDocument/2006/relationships/hyperlink" Target="#'Month04-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49.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5.xml"/><Relationship Id="rId6" Type="http://schemas.openxmlformats.org/officeDocument/2006/relationships/hyperlink" Target="#'Tab-05_IA'!B4"/><Relationship Id="rId11" Type="http://schemas.openxmlformats.org/officeDocument/2006/relationships/hyperlink" Target="#'Month04-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xml.rels><?xml version="1.0" encoding="UTF-8" standalone="yes"?>
<Relationships xmlns="http://schemas.openxmlformats.org/package/2006/relationships"><Relationship Id="rId8" Type="http://schemas.openxmlformats.org/officeDocument/2006/relationships/hyperlink" Target="#'Tab-06_Daily'!A1"/><Relationship Id="rId3" Type="http://schemas.openxmlformats.org/officeDocument/2006/relationships/hyperlink" Target="#'Tab-02_VG'!B4"/><Relationship Id="rId7" Type="http://schemas.openxmlformats.org/officeDocument/2006/relationships/hyperlink" Target="#'Tab-05_IA'!B4"/><Relationship Id="rId2" Type="http://schemas.openxmlformats.org/officeDocument/2006/relationships/hyperlink" Target="#Setup!A1"/><Relationship Id="rId1" Type="http://schemas.openxmlformats.org/officeDocument/2006/relationships/hyperlink" Target="#'Tab-01_PI'!B4"/><Relationship Id="rId6" Type="http://schemas.openxmlformats.org/officeDocument/2006/relationships/hyperlink" Target="#Setup!B4"/><Relationship Id="rId11" Type="http://schemas.openxmlformats.org/officeDocument/2006/relationships/hyperlink" Target="#Intro!A1"/><Relationship Id="rId5" Type="http://schemas.openxmlformats.org/officeDocument/2006/relationships/hyperlink" Target="#'Tab-03_AD_index'!A1"/><Relationship Id="rId10" Type="http://schemas.openxmlformats.org/officeDocument/2006/relationships/hyperlink" Target="#'Tab-03_RP'!A1"/><Relationship Id="rId4" Type="http://schemas.openxmlformats.org/officeDocument/2006/relationships/hyperlink" Target="#'Tab-04_IE'!B4"/><Relationship Id="rId9" Type="http://schemas.openxmlformats.org/officeDocument/2006/relationships/hyperlink" Target="#'Tab-08_RO'!A1"/></Relationships>
</file>

<file path=xl/drawings/_rels/drawing50.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6.xml"/><Relationship Id="rId6" Type="http://schemas.openxmlformats.org/officeDocument/2006/relationships/hyperlink" Target="#'Tab-05_IA'!B4"/><Relationship Id="rId11" Type="http://schemas.openxmlformats.org/officeDocument/2006/relationships/hyperlink" Target="#'Month04-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1.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7.xml"/><Relationship Id="rId6" Type="http://schemas.openxmlformats.org/officeDocument/2006/relationships/hyperlink" Target="#'Tab-05_IA'!B4"/><Relationship Id="rId11" Type="http://schemas.openxmlformats.org/officeDocument/2006/relationships/hyperlink" Target="#'Month07-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2.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8.xml"/><Relationship Id="rId6" Type="http://schemas.openxmlformats.org/officeDocument/2006/relationships/hyperlink" Target="#'Tab-05_IA'!B4"/><Relationship Id="rId11" Type="http://schemas.openxmlformats.org/officeDocument/2006/relationships/hyperlink" Target="#'Month08-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3.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9.xml"/><Relationship Id="rId6" Type="http://schemas.openxmlformats.org/officeDocument/2006/relationships/hyperlink" Target="#'Tab-05_IA'!B4"/><Relationship Id="rId11" Type="http://schemas.openxmlformats.org/officeDocument/2006/relationships/hyperlink" Target="#'Month08-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4.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10.xml"/><Relationship Id="rId6" Type="http://schemas.openxmlformats.org/officeDocument/2006/relationships/hyperlink" Target="#'Tab-05_IA'!B4"/><Relationship Id="rId11" Type="http://schemas.openxmlformats.org/officeDocument/2006/relationships/hyperlink" Target="#'Month10-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5.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11.xml"/><Relationship Id="rId6" Type="http://schemas.openxmlformats.org/officeDocument/2006/relationships/hyperlink" Target="#'Tab-05_IA'!B4"/><Relationship Id="rId11" Type="http://schemas.openxmlformats.org/officeDocument/2006/relationships/hyperlink" Target="#'Month11-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6.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12.xml"/><Relationship Id="rId6" Type="http://schemas.openxmlformats.org/officeDocument/2006/relationships/hyperlink" Target="#'Tab-05_IA'!B4"/><Relationship Id="rId11" Type="http://schemas.openxmlformats.org/officeDocument/2006/relationships/hyperlink" Target="#'Month12-Track'!A1"/><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7.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4_IE'!B4"/><Relationship Id="rId6" Type="http://schemas.openxmlformats.org/officeDocument/2006/relationships/hyperlink" Target="#'Tab-06_Daily'!A1"/><Relationship Id="rId5" Type="http://schemas.openxmlformats.org/officeDocument/2006/relationships/hyperlink" Target="#'Tab-05_IA'!B4"/><Relationship Id="rId10" Type="http://schemas.openxmlformats.org/officeDocument/2006/relationships/hyperlink" Target="#IE_Chart!B4"/><Relationship Id="rId4" Type="http://schemas.openxmlformats.org/officeDocument/2006/relationships/hyperlink" Target="#Setup!B4"/><Relationship Id="rId9" Type="http://schemas.openxmlformats.org/officeDocument/2006/relationships/hyperlink" Target="#Intro!A1"/></Relationships>
</file>

<file path=xl/drawings/_rels/drawing58.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chart" Target="../charts/chart13.xml"/><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59.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hyperlink" Target="#'Tab-05_IA'!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_index'!A1"/><Relationship Id="rId9" Type="http://schemas.openxmlformats.org/officeDocument/2006/relationships/hyperlink" Target="#'Tab-03_RP'!A1"/></Relationships>
</file>

<file path=xl/drawings/_rels/drawing6.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60.xml.rels><?xml version="1.0" encoding="UTF-8" standalone="yes"?>
<Relationships xmlns="http://schemas.openxmlformats.org/package/2006/relationships"><Relationship Id="rId8" Type="http://schemas.openxmlformats.org/officeDocument/2006/relationships/hyperlink" Target="#Setup!B4"/><Relationship Id="rId13" Type="http://schemas.openxmlformats.org/officeDocument/2006/relationships/hyperlink" Target="#Intro!A1"/><Relationship Id="rId3" Type="http://schemas.openxmlformats.org/officeDocument/2006/relationships/hyperlink" Target="#'Tab-03_RP-3'!A1"/><Relationship Id="rId7" Type="http://schemas.openxmlformats.org/officeDocument/2006/relationships/hyperlink" Target="#'Tab-03_AD_index'!A1"/><Relationship Id="rId12" Type="http://schemas.openxmlformats.org/officeDocument/2006/relationships/hyperlink" Target="#'Tab-03_RP'!A1"/><Relationship Id="rId2" Type="http://schemas.openxmlformats.org/officeDocument/2006/relationships/hyperlink" Target="#'Tab-03_RP-2'!A1"/><Relationship Id="rId1" Type="http://schemas.openxmlformats.org/officeDocument/2006/relationships/hyperlink" Target="#'Tab-03A_Forecast'!A1"/><Relationship Id="rId6" Type="http://schemas.openxmlformats.org/officeDocument/2006/relationships/hyperlink" Target="#'Tab-04_IE'!B4"/><Relationship Id="rId11" Type="http://schemas.openxmlformats.org/officeDocument/2006/relationships/hyperlink" Target="#'Tab-08_RO'!A1"/><Relationship Id="rId5" Type="http://schemas.openxmlformats.org/officeDocument/2006/relationships/hyperlink" Target="#'Tab-02_VG'!B4"/><Relationship Id="rId10" Type="http://schemas.openxmlformats.org/officeDocument/2006/relationships/hyperlink" Target="#'Tab-06_Daily'!A1"/><Relationship Id="rId4" Type="http://schemas.openxmlformats.org/officeDocument/2006/relationships/hyperlink" Target="#'Tab-03A_Save_Forecast'!A1"/><Relationship Id="rId9" Type="http://schemas.openxmlformats.org/officeDocument/2006/relationships/hyperlink" Target="#'Tab-05_IA'!B4"/></Relationships>
</file>

<file path=xl/drawings/_rels/drawing61.xml.rels><?xml version="1.0" encoding="UTF-8" standalone="yes"?>
<Relationships xmlns="http://schemas.openxmlformats.org/package/2006/relationships"><Relationship Id="rId8" Type="http://schemas.openxmlformats.org/officeDocument/2006/relationships/hyperlink" Target="#'Tab-05_IA'!B4"/><Relationship Id="rId3" Type="http://schemas.openxmlformats.org/officeDocument/2006/relationships/hyperlink" Target="#'Tab-04_IE'!K21"/><Relationship Id="rId7" Type="http://schemas.openxmlformats.org/officeDocument/2006/relationships/hyperlink" Target="#Setup!B4"/><Relationship Id="rId12" Type="http://schemas.openxmlformats.org/officeDocument/2006/relationships/hyperlink" Target="#Intro!A1"/><Relationship Id="rId2" Type="http://schemas.openxmlformats.org/officeDocument/2006/relationships/hyperlink" Target="#'Tab-03A_Save_Forecast'!A1"/><Relationship Id="rId1" Type="http://schemas.openxmlformats.org/officeDocument/2006/relationships/hyperlink" Target="#'Tab-03_RP-3'!A1"/><Relationship Id="rId6" Type="http://schemas.openxmlformats.org/officeDocument/2006/relationships/hyperlink" Target="#'Tab-03_AD'!B4"/><Relationship Id="rId11" Type="http://schemas.openxmlformats.org/officeDocument/2006/relationships/hyperlink" Target="#'Tab-03_RP'!A1"/><Relationship Id="rId5" Type="http://schemas.openxmlformats.org/officeDocument/2006/relationships/hyperlink" Target="#'Tab-04_IE'!B4"/><Relationship Id="rId10" Type="http://schemas.openxmlformats.org/officeDocument/2006/relationships/hyperlink" Target="#'Tab-08_RO'!A1"/><Relationship Id="rId4" Type="http://schemas.openxmlformats.org/officeDocument/2006/relationships/hyperlink" Target="#'Tab-02_VG'!B4"/><Relationship Id="rId9" Type="http://schemas.openxmlformats.org/officeDocument/2006/relationships/hyperlink" Target="#'Tab-06_Daily'!A1"/></Relationships>
</file>

<file path=xl/drawings/_rels/drawing62.xml.rels><?xml version="1.0" encoding="UTF-8" standalone="yes"?>
<Relationships xmlns="http://schemas.openxmlformats.org/package/2006/relationships"><Relationship Id="rId8" Type="http://schemas.openxmlformats.org/officeDocument/2006/relationships/hyperlink" Target="#'Tab-06_Daily'!A1"/><Relationship Id="rId3" Type="http://schemas.openxmlformats.org/officeDocument/2006/relationships/hyperlink" Target="#'Tab-02_VG'!B4"/><Relationship Id="rId7" Type="http://schemas.openxmlformats.org/officeDocument/2006/relationships/hyperlink" Target="#'Tab-05_IA'!B4"/><Relationship Id="rId2" Type="http://schemas.openxmlformats.org/officeDocument/2006/relationships/hyperlink" Target="#'Tab-03A_Save_Forecast'!A1"/><Relationship Id="rId1" Type="http://schemas.openxmlformats.org/officeDocument/2006/relationships/hyperlink" Target="#'Tab-03A_Forecast'!A1"/><Relationship Id="rId6" Type="http://schemas.openxmlformats.org/officeDocument/2006/relationships/hyperlink" Target="#Setup!B4"/><Relationship Id="rId11" Type="http://schemas.openxmlformats.org/officeDocument/2006/relationships/hyperlink" Target="#Intro!A1"/><Relationship Id="rId5" Type="http://schemas.openxmlformats.org/officeDocument/2006/relationships/hyperlink" Target="#'Tab-03_AD'!B4"/><Relationship Id="rId10" Type="http://schemas.openxmlformats.org/officeDocument/2006/relationships/hyperlink" Target="#'Tab-03_RP'!A1"/><Relationship Id="rId4" Type="http://schemas.openxmlformats.org/officeDocument/2006/relationships/hyperlink" Target="#'Tab-04_IE'!B4"/><Relationship Id="rId9" Type="http://schemas.openxmlformats.org/officeDocument/2006/relationships/hyperlink" Target="#'Tab-08_RO'!A1"/></Relationships>
</file>

<file path=xl/drawings/_rels/drawing63.xml.rels><?xml version="1.0" encoding="UTF-8" standalone="yes"?>
<Relationships xmlns="http://schemas.openxmlformats.org/package/2006/relationships"><Relationship Id="rId8" Type="http://schemas.openxmlformats.org/officeDocument/2006/relationships/hyperlink" Target="#'Tab-08_RO'!A1"/><Relationship Id="rId3" Type="http://schemas.openxmlformats.org/officeDocument/2006/relationships/hyperlink" Target="#'Tab-04_IE'!B4"/><Relationship Id="rId7" Type="http://schemas.openxmlformats.org/officeDocument/2006/relationships/hyperlink" Target="#'Tab-06_Daily'!A1"/><Relationship Id="rId2" Type="http://schemas.openxmlformats.org/officeDocument/2006/relationships/hyperlink" Target="#'Tab-02_VG'!B4"/><Relationship Id="rId1" Type="http://schemas.openxmlformats.org/officeDocument/2006/relationships/hyperlink" Target="#'Tab-03_RP-3'!A1"/><Relationship Id="rId6" Type="http://schemas.openxmlformats.org/officeDocument/2006/relationships/hyperlink" Target="#'Tab-05_IA'!B4"/><Relationship Id="rId5" Type="http://schemas.openxmlformats.org/officeDocument/2006/relationships/hyperlink" Target="#Setup!B4"/><Relationship Id="rId10" Type="http://schemas.openxmlformats.org/officeDocument/2006/relationships/hyperlink" Target="#Intro!A1"/><Relationship Id="rId4" Type="http://schemas.openxmlformats.org/officeDocument/2006/relationships/hyperlink" Target="#'Tab-03_AD'!B4"/><Relationship Id="rId9" Type="http://schemas.openxmlformats.org/officeDocument/2006/relationships/hyperlink" Target="#'Tab-03_RP'!A1"/></Relationships>
</file>

<file path=xl/drawings/_rels/drawing64.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11" Type="http://schemas.openxmlformats.org/officeDocument/2006/relationships/hyperlink" Target="#FAQ!A1"/><Relationship Id="rId5" Type="http://schemas.openxmlformats.org/officeDocument/2006/relationships/hyperlink" Target="#'Tab-05_IA'!B4"/><Relationship Id="rId10" Type="http://schemas.openxmlformats.org/officeDocument/2006/relationships/hyperlink" Target="#'Tab-08A_CAL'!A1"/><Relationship Id="rId4" Type="http://schemas.openxmlformats.org/officeDocument/2006/relationships/hyperlink" Target="#Setup!B4"/><Relationship Id="rId9" Type="http://schemas.openxmlformats.org/officeDocument/2006/relationships/hyperlink" Target="#Intro!A1"/></Relationships>
</file>

<file path=xl/drawings/_rels/drawing65.xml.rels><?xml version="1.0" encoding="UTF-8" standalone="yes"?>
<Relationships xmlns="http://schemas.openxmlformats.org/package/2006/relationships"><Relationship Id="rId1" Type="http://schemas.openxmlformats.org/officeDocument/2006/relationships/hyperlink" Target="#Intro!A1"/></Relationships>
</file>

<file path=xl/drawings/_rels/drawing66.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3_AD_index'!A1"/><Relationship Id="rId7" Type="http://schemas.openxmlformats.org/officeDocument/2006/relationships/hyperlink" Target="#'Tab-08_RO'!A1"/><Relationship Id="rId2" Type="http://schemas.openxmlformats.org/officeDocument/2006/relationships/hyperlink" Target="#'Tab-04_IE'!B4"/><Relationship Id="rId1" Type="http://schemas.openxmlformats.org/officeDocument/2006/relationships/hyperlink" Target="#'Tab-02_VG'!B4"/><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7.xml.rels><?xml version="1.0" encoding="UTF-8" standalone="yes"?>
<Relationships xmlns="http://schemas.openxmlformats.org/package/2006/relationships"><Relationship Id="rId8" Type="http://schemas.openxmlformats.org/officeDocument/2006/relationships/hyperlink" Target="#'Tab-03_AD-M07'!A1"/><Relationship Id="rId13" Type="http://schemas.openxmlformats.org/officeDocument/2006/relationships/hyperlink" Target="#'Tab-03_AD-M12'!A1"/><Relationship Id="rId18" Type="http://schemas.openxmlformats.org/officeDocument/2006/relationships/hyperlink" Target="#'Tab-06_Daily'!A1"/><Relationship Id="rId3" Type="http://schemas.openxmlformats.org/officeDocument/2006/relationships/hyperlink" Target="#'Tab-03_AD-M02'!A1"/><Relationship Id="rId21" Type="http://schemas.openxmlformats.org/officeDocument/2006/relationships/hyperlink" Target="#Intro!A1"/><Relationship Id="rId7" Type="http://schemas.openxmlformats.org/officeDocument/2006/relationships/hyperlink" Target="#'Tab-03_AD-M06'!A1"/><Relationship Id="rId12" Type="http://schemas.openxmlformats.org/officeDocument/2006/relationships/hyperlink" Target="#'Tab-03_AD-M11'!A1"/><Relationship Id="rId17" Type="http://schemas.openxmlformats.org/officeDocument/2006/relationships/hyperlink" Target="#'Tab-05_IA'!B4"/><Relationship Id="rId2" Type="http://schemas.openxmlformats.org/officeDocument/2006/relationships/hyperlink" Target="#'Tab-03_AD-M01'!A1"/><Relationship Id="rId16" Type="http://schemas.openxmlformats.org/officeDocument/2006/relationships/hyperlink" Target="#Setup!B4"/><Relationship Id="rId20" Type="http://schemas.openxmlformats.org/officeDocument/2006/relationships/hyperlink" Target="#'Tab-03_RP'!A1"/><Relationship Id="rId1" Type="http://schemas.openxmlformats.org/officeDocument/2006/relationships/hyperlink" Target="#'Tab-03_AD_index'!A1"/><Relationship Id="rId6" Type="http://schemas.openxmlformats.org/officeDocument/2006/relationships/hyperlink" Target="#'Tab-03_AD-M05'!A1"/><Relationship Id="rId11" Type="http://schemas.openxmlformats.org/officeDocument/2006/relationships/hyperlink" Target="#'Tab-03_AD-M10'!A1"/><Relationship Id="rId5" Type="http://schemas.openxmlformats.org/officeDocument/2006/relationships/hyperlink" Target="#'Tab-03_AD-M04'!A1"/><Relationship Id="rId15" Type="http://schemas.openxmlformats.org/officeDocument/2006/relationships/hyperlink" Target="#'Tab-04_IE'!B4"/><Relationship Id="rId10" Type="http://schemas.openxmlformats.org/officeDocument/2006/relationships/hyperlink" Target="#'Tab-03_AD-M09'!A1"/><Relationship Id="rId19" Type="http://schemas.openxmlformats.org/officeDocument/2006/relationships/hyperlink" Target="#'Tab-08_RO'!A1"/><Relationship Id="rId4" Type="http://schemas.openxmlformats.org/officeDocument/2006/relationships/hyperlink" Target="#'Tab-03_AD-M03'!A1"/><Relationship Id="rId9" Type="http://schemas.openxmlformats.org/officeDocument/2006/relationships/hyperlink" Target="#'Tab-03_AD-M08'!A1"/><Relationship Id="rId14" Type="http://schemas.openxmlformats.org/officeDocument/2006/relationships/hyperlink" Target="#'Tab-02_VG'!B4"/></Relationships>
</file>

<file path=xl/drawings/_rels/drawing8.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_rels/drawing9.xml.rels><?xml version="1.0" encoding="UTF-8" standalone="yes"?>
<Relationships xmlns="http://schemas.openxmlformats.org/package/2006/relationships"><Relationship Id="rId8" Type="http://schemas.openxmlformats.org/officeDocument/2006/relationships/hyperlink" Target="#'Tab-03_RP'!A1"/><Relationship Id="rId3" Type="http://schemas.openxmlformats.org/officeDocument/2006/relationships/hyperlink" Target="#'Tab-04_IE'!B4"/><Relationship Id="rId7" Type="http://schemas.openxmlformats.org/officeDocument/2006/relationships/hyperlink" Target="#'Tab-08_RO'!A1"/><Relationship Id="rId2" Type="http://schemas.openxmlformats.org/officeDocument/2006/relationships/hyperlink" Target="#'Tab-02_VG'!B4"/><Relationship Id="rId1" Type="http://schemas.openxmlformats.org/officeDocument/2006/relationships/hyperlink" Target="#'Tab-03_AD_index'!A1"/><Relationship Id="rId6" Type="http://schemas.openxmlformats.org/officeDocument/2006/relationships/hyperlink" Target="#'Tab-06_Daily'!A1"/><Relationship Id="rId5" Type="http://schemas.openxmlformats.org/officeDocument/2006/relationships/hyperlink" Target="#'Tab-05_IA'!B4"/><Relationship Id="rId4" Type="http://schemas.openxmlformats.org/officeDocument/2006/relationships/hyperlink" Target="#Setup!B4"/><Relationship Id="rId9" Type="http://schemas.openxmlformats.org/officeDocument/2006/relationships/hyperlink" Target="#Intro!A1"/></Relationships>
</file>

<file path=xl/drawings/drawing1.xml><?xml version="1.0" encoding="utf-8"?>
<xdr:wsDr xmlns:xdr="http://schemas.openxmlformats.org/drawingml/2006/spreadsheetDrawing" xmlns:a="http://schemas.openxmlformats.org/drawingml/2006/main">
  <xdr:twoCellAnchor>
    <xdr:from>
      <xdr:col>5</xdr:col>
      <xdr:colOff>481483</xdr:colOff>
      <xdr:row>16</xdr:row>
      <xdr:rowOff>31398</xdr:rowOff>
    </xdr:from>
    <xdr:to>
      <xdr:col>8</xdr:col>
      <xdr:colOff>31819</xdr:colOff>
      <xdr:row>21</xdr:row>
      <xdr:rowOff>125601</xdr:rowOff>
    </xdr:to>
    <xdr:sp macro="" textlink="">
      <xdr:nvSpPr>
        <xdr:cNvPr id="24" name="Rounded Rectangle 23">
          <a:hlinkClick xmlns:r="http://schemas.openxmlformats.org/officeDocument/2006/relationships" r:id="rId1"/>
          <a:extLst>
            <a:ext uri="{FF2B5EF4-FFF2-40B4-BE49-F238E27FC236}">
              <a16:creationId xmlns:a16="http://schemas.microsoft.com/office/drawing/2014/main" id="{00000000-0008-0000-0000-000018000000}"/>
            </a:ext>
          </a:extLst>
        </xdr:cNvPr>
        <xdr:cNvSpPr/>
      </xdr:nvSpPr>
      <xdr:spPr bwMode="auto">
        <a:xfrm>
          <a:off x="3138958" y="2631723"/>
          <a:ext cx="1379136" cy="903828"/>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DAILY</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TRACKING</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3</xdr:col>
      <xdr:colOff>126978</xdr:colOff>
      <xdr:row>5</xdr:row>
      <xdr:rowOff>41873</xdr:rowOff>
    </xdr:from>
    <xdr:to>
      <xdr:col>5</xdr:col>
      <xdr:colOff>284403</xdr:colOff>
      <xdr:row>11</xdr:row>
      <xdr:rowOff>136076</xdr:rowOff>
    </xdr:to>
    <xdr:sp macro="" textlink="">
      <xdr:nvSpPr>
        <xdr:cNvPr id="28" name="Rounded Rectangle 27">
          <a:hlinkClick xmlns:r="http://schemas.openxmlformats.org/officeDocument/2006/relationships" r:id="rId2"/>
          <a:extLst>
            <a:ext uri="{FF2B5EF4-FFF2-40B4-BE49-F238E27FC236}">
              <a16:creationId xmlns:a16="http://schemas.microsoft.com/office/drawing/2014/main" id="{00000000-0008-0000-0000-00001C000000}"/>
            </a:ext>
          </a:extLst>
        </xdr:cNvPr>
        <xdr:cNvSpPr/>
      </xdr:nvSpPr>
      <xdr:spPr bwMode="auto">
        <a:xfrm>
          <a:off x="1565253" y="1022948"/>
          <a:ext cx="1376625" cy="903828"/>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PROFILE SETUP</a:t>
          </a:r>
        </a:p>
      </xdr:txBody>
    </xdr:sp>
    <xdr:clientData/>
  </xdr:twoCellAnchor>
  <xdr:twoCellAnchor>
    <xdr:from>
      <xdr:col>5</xdr:col>
      <xdr:colOff>481483</xdr:colOff>
      <xdr:row>5</xdr:row>
      <xdr:rowOff>41873</xdr:rowOff>
    </xdr:from>
    <xdr:to>
      <xdr:col>8</xdr:col>
      <xdr:colOff>31819</xdr:colOff>
      <xdr:row>11</xdr:row>
      <xdr:rowOff>136076</xdr:rowOff>
    </xdr:to>
    <xdr:sp macro="" textlink="">
      <xdr:nvSpPr>
        <xdr:cNvPr id="29" name="Rounded Rectangle 28">
          <a:hlinkClick xmlns:r="http://schemas.openxmlformats.org/officeDocument/2006/relationships" r:id="rId3"/>
          <a:extLst>
            <a:ext uri="{FF2B5EF4-FFF2-40B4-BE49-F238E27FC236}">
              <a16:creationId xmlns:a16="http://schemas.microsoft.com/office/drawing/2014/main" id="{00000000-0008-0000-0000-00001D000000}"/>
            </a:ext>
          </a:extLst>
        </xdr:cNvPr>
        <xdr:cNvSpPr/>
      </xdr:nvSpPr>
      <xdr:spPr bwMode="auto">
        <a:xfrm>
          <a:off x="3138958" y="1022948"/>
          <a:ext cx="1379136" cy="903828"/>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twoCellAnchor>
    <xdr:from>
      <xdr:col>8</xdr:col>
      <xdr:colOff>157001</xdr:colOff>
      <xdr:row>16</xdr:row>
      <xdr:rowOff>31398</xdr:rowOff>
    </xdr:from>
    <xdr:to>
      <xdr:col>10</xdr:col>
      <xdr:colOff>314425</xdr:colOff>
      <xdr:row>21</xdr:row>
      <xdr:rowOff>125601</xdr:rowOff>
    </xdr:to>
    <xdr:sp macro="" textlink="">
      <xdr:nvSpPr>
        <xdr:cNvPr id="30" name="Rounded Rectangle 29">
          <a:hlinkClick xmlns:r="http://schemas.openxmlformats.org/officeDocument/2006/relationships" r:id="rId4"/>
          <a:extLst>
            <a:ext uri="{FF2B5EF4-FFF2-40B4-BE49-F238E27FC236}">
              <a16:creationId xmlns:a16="http://schemas.microsoft.com/office/drawing/2014/main" id="{00000000-0008-0000-0000-00001E000000}"/>
            </a:ext>
          </a:extLst>
        </xdr:cNvPr>
        <xdr:cNvSpPr/>
      </xdr:nvSpPr>
      <xdr:spPr bwMode="auto">
        <a:xfrm>
          <a:off x="4643276" y="2631723"/>
          <a:ext cx="1376624" cy="903828"/>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INCOME &amp; EXPENSES</a:t>
          </a:r>
        </a:p>
      </xdr:txBody>
    </xdr:sp>
    <xdr:clientData/>
  </xdr:twoCellAnchor>
  <xdr:twoCellAnchor>
    <xdr:from>
      <xdr:col>8</xdr:col>
      <xdr:colOff>586158</xdr:colOff>
      <xdr:row>26</xdr:row>
      <xdr:rowOff>83730</xdr:rowOff>
    </xdr:from>
    <xdr:to>
      <xdr:col>11</xdr:col>
      <xdr:colOff>136494</xdr:colOff>
      <xdr:row>32</xdr:row>
      <xdr:rowOff>31395</xdr:rowOff>
    </xdr:to>
    <xdr:sp macro="" textlink="">
      <xdr:nvSpPr>
        <xdr:cNvPr id="31" name="Rounded Rectangle 30">
          <a:hlinkClick xmlns:r="http://schemas.openxmlformats.org/officeDocument/2006/relationships" r:id="rId5"/>
          <a:extLst>
            <a:ext uri="{FF2B5EF4-FFF2-40B4-BE49-F238E27FC236}">
              <a16:creationId xmlns:a16="http://schemas.microsoft.com/office/drawing/2014/main" id="{00000000-0008-0000-0000-00001F000000}"/>
            </a:ext>
          </a:extLst>
        </xdr:cNvPr>
        <xdr:cNvSpPr/>
      </xdr:nvSpPr>
      <xdr:spPr bwMode="auto">
        <a:xfrm>
          <a:off x="5072433" y="4303305"/>
          <a:ext cx="1379136" cy="900165"/>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INCOME ALLOCATION</a:t>
          </a:r>
        </a:p>
      </xdr:txBody>
    </xdr:sp>
    <xdr:clientData/>
  </xdr:twoCellAnchor>
  <xdr:twoCellAnchor>
    <xdr:from>
      <xdr:col>11</xdr:col>
      <xdr:colOff>240749</xdr:colOff>
      <xdr:row>26</xdr:row>
      <xdr:rowOff>83730</xdr:rowOff>
    </xdr:from>
    <xdr:to>
      <xdr:col>13</xdr:col>
      <xdr:colOff>398173</xdr:colOff>
      <xdr:row>32</xdr:row>
      <xdr:rowOff>31395</xdr:rowOff>
    </xdr:to>
    <xdr:sp macro="" textlink="">
      <xdr:nvSpPr>
        <xdr:cNvPr id="32" name="Rounded Rectangle 31">
          <a:hlinkClick xmlns:r="http://schemas.openxmlformats.org/officeDocument/2006/relationships" r:id="rId6"/>
          <a:extLst>
            <a:ext uri="{FF2B5EF4-FFF2-40B4-BE49-F238E27FC236}">
              <a16:creationId xmlns:a16="http://schemas.microsoft.com/office/drawing/2014/main" id="{00000000-0008-0000-0000-000020000000}"/>
            </a:ext>
          </a:extLst>
        </xdr:cNvPr>
        <xdr:cNvSpPr/>
      </xdr:nvSpPr>
      <xdr:spPr bwMode="auto">
        <a:xfrm>
          <a:off x="6555824" y="4303305"/>
          <a:ext cx="1376624" cy="900165"/>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SAVINGS &amp;</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INVESTING</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3</xdr:col>
      <xdr:colOff>126978</xdr:colOff>
      <xdr:row>33</xdr:row>
      <xdr:rowOff>124211</xdr:rowOff>
    </xdr:from>
    <xdr:to>
      <xdr:col>5</xdr:col>
      <xdr:colOff>189717</xdr:colOff>
      <xdr:row>39</xdr:row>
      <xdr:rowOff>52827</xdr:rowOff>
    </xdr:to>
    <xdr:sp macro="" textlink="">
      <xdr:nvSpPr>
        <xdr:cNvPr id="33" name="Rounded Rectangle 32">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bwMode="auto">
        <a:xfrm>
          <a:off x="1555728" y="5791586"/>
          <a:ext cx="1277177" cy="928741"/>
        </a:xfrm>
        <a:prstGeom prst="roundRect">
          <a:avLst/>
        </a:prstGeom>
        <a:solidFill>
          <a:srgbClr val="0064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RESOURCES &amp; OPTIONS</a:t>
          </a:r>
        </a:p>
      </xdr:txBody>
    </xdr:sp>
    <xdr:clientData/>
  </xdr:twoCellAnchor>
  <xdr:oneCellAnchor>
    <xdr:from>
      <xdr:col>0</xdr:col>
      <xdr:colOff>52001</xdr:colOff>
      <xdr:row>12</xdr:row>
      <xdr:rowOff>10593</xdr:rowOff>
    </xdr:from>
    <xdr:ext cx="1301190" cy="593304"/>
    <xdr:sp macro="" textlink="">
      <xdr:nvSpPr>
        <xdr:cNvPr id="34" name="Rectangle 33">
          <a:extLst>
            <a:ext uri="{FF2B5EF4-FFF2-40B4-BE49-F238E27FC236}">
              <a16:creationId xmlns:a16="http://schemas.microsoft.com/office/drawing/2014/main" id="{00000000-0008-0000-0000-000022000000}"/>
            </a:ext>
          </a:extLst>
        </xdr:cNvPr>
        <xdr:cNvSpPr/>
      </xdr:nvSpPr>
      <xdr:spPr>
        <a:xfrm>
          <a:off x="52001" y="1963218"/>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1</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oneCellAnchor>
    <xdr:from>
      <xdr:col>3</xdr:col>
      <xdr:colOff>77439</xdr:colOff>
      <xdr:row>12</xdr:row>
      <xdr:rowOff>10593</xdr:rowOff>
    </xdr:from>
    <xdr:ext cx="1301190" cy="593304"/>
    <xdr:sp macro="" textlink="">
      <xdr:nvSpPr>
        <xdr:cNvPr id="35" name="Rectangle 34">
          <a:extLst>
            <a:ext uri="{FF2B5EF4-FFF2-40B4-BE49-F238E27FC236}">
              <a16:creationId xmlns:a16="http://schemas.microsoft.com/office/drawing/2014/main" id="{00000000-0008-0000-0000-000023000000}"/>
            </a:ext>
          </a:extLst>
        </xdr:cNvPr>
        <xdr:cNvSpPr/>
      </xdr:nvSpPr>
      <xdr:spPr>
        <a:xfrm>
          <a:off x="1515714" y="1963218"/>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2</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oneCellAnchor>
    <xdr:from>
      <xdr:col>5</xdr:col>
      <xdr:colOff>506628</xdr:colOff>
      <xdr:row>22</xdr:row>
      <xdr:rowOff>1056</xdr:rowOff>
    </xdr:from>
    <xdr:ext cx="1301190" cy="593304"/>
    <xdr:sp macro="" textlink="">
      <xdr:nvSpPr>
        <xdr:cNvPr id="36" name="Rectangle 35">
          <a:extLst>
            <a:ext uri="{FF2B5EF4-FFF2-40B4-BE49-F238E27FC236}">
              <a16:creationId xmlns:a16="http://schemas.microsoft.com/office/drawing/2014/main" id="{00000000-0008-0000-0000-000024000000}"/>
            </a:ext>
          </a:extLst>
        </xdr:cNvPr>
        <xdr:cNvSpPr/>
      </xdr:nvSpPr>
      <xdr:spPr>
        <a:xfrm>
          <a:off x="3164103" y="3572931"/>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oneCellAnchor>
    <xdr:from>
      <xdr:col>8</xdr:col>
      <xdr:colOff>156674</xdr:colOff>
      <xdr:row>22</xdr:row>
      <xdr:rowOff>10580</xdr:rowOff>
    </xdr:from>
    <xdr:ext cx="1301190" cy="593304"/>
    <xdr:sp macro="" textlink="">
      <xdr:nvSpPr>
        <xdr:cNvPr id="37" name="Rectangle 36">
          <a:extLst>
            <a:ext uri="{FF2B5EF4-FFF2-40B4-BE49-F238E27FC236}">
              <a16:creationId xmlns:a16="http://schemas.microsoft.com/office/drawing/2014/main" id="{00000000-0008-0000-0000-000025000000}"/>
            </a:ext>
          </a:extLst>
        </xdr:cNvPr>
        <xdr:cNvSpPr/>
      </xdr:nvSpPr>
      <xdr:spPr>
        <a:xfrm>
          <a:off x="4642949" y="3582455"/>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5</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oneCellAnchor>
    <xdr:from>
      <xdr:col>8</xdr:col>
      <xdr:colOff>542840</xdr:colOff>
      <xdr:row>32</xdr:row>
      <xdr:rowOff>62917</xdr:rowOff>
    </xdr:from>
    <xdr:ext cx="1301190" cy="593304"/>
    <xdr:sp macro="" textlink="">
      <xdr:nvSpPr>
        <xdr:cNvPr id="38" name="Rectangle 37">
          <a:extLst>
            <a:ext uri="{FF2B5EF4-FFF2-40B4-BE49-F238E27FC236}">
              <a16:creationId xmlns:a16="http://schemas.microsoft.com/office/drawing/2014/main" id="{00000000-0008-0000-0000-000026000000}"/>
            </a:ext>
          </a:extLst>
        </xdr:cNvPr>
        <xdr:cNvSpPr/>
      </xdr:nvSpPr>
      <xdr:spPr>
        <a:xfrm>
          <a:off x="5029115" y="5234992"/>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6</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oneCellAnchor>
    <xdr:from>
      <xdr:col>11</xdr:col>
      <xdr:colOff>218541</xdr:colOff>
      <xdr:row>32</xdr:row>
      <xdr:rowOff>62917</xdr:rowOff>
    </xdr:from>
    <xdr:ext cx="1301190" cy="593304"/>
    <xdr:sp macro="" textlink="">
      <xdr:nvSpPr>
        <xdr:cNvPr id="39" name="Rectangle 38">
          <a:extLst>
            <a:ext uri="{FF2B5EF4-FFF2-40B4-BE49-F238E27FC236}">
              <a16:creationId xmlns:a16="http://schemas.microsoft.com/office/drawing/2014/main" id="{00000000-0008-0000-0000-000027000000}"/>
            </a:ext>
          </a:extLst>
        </xdr:cNvPr>
        <xdr:cNvSpPr/>
      </xdr:nvSpPr>
      <xdr:spPr>
        <a:xfrm>
          <a:off x="6533616" y="5234992"/>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7</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0</xdr:col>
      <xdr:colOff>37265</xdr:colOff>
      <xdr:row>5</xdr:row>
      <xdr:rowOff>38837</xdr:rowOff>
    </xdr:from>
    <xdr:to>
      <xdr:col>2</xdr:col>
      <xdr:colOff>581969</xdr:colOff>
      <xdr:row>11</xdr:row>
      <xdr:rowOff>133040</xdr:rowOff>
    </xdr:to>
    <xdr:sp macro="" textlink="">
      <xdr:nvSpPr>
        <xdr:cNvPr id="18" name="Rounded Rectangle 17">
          <a:hlinkClick xmlns:r="http://schemas.openxmlformats.org/officeDocument/2006/relationships" r:id="rId8"/>
          <a:extLst>
            <a:ext uri="{FF2B5EF4-FFF2-40B4-BE49-F238E27FC236}">
              <a16:creationId xmlns:a16="http://schemas.microsoft.com/office/drawing/2014/main" id="{00000000-0008-0000-0000-000012000000}"/>
            </a:ext>
          </a:extLst>
        </xdr:cNvPr>
        <xdr:cNvSpPr/>
      </xdr:nvSpPr>
      <xdr:spPr bwMode="auto">
        <a:xfrm>
          <a:off x="37265" y="1232079"/>
          <a:ext cx="1371600" cy="879230"/>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VISION</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&amp; GOALS</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5</xdr:col>
      <xdr:colOff>456838</xdr:colOff>
      <xdr:row>12</xdr:row>
      <xdr:rowOff>8069</xdr:rowOff>
    </xdr:from>
    <xdr:ext cx="1301190" cy="593304"/>
    <xdr:sp macro="" textlink="">
      <xdr:nvSpPr>
        <xdr:cNvPr id="19" name="Rectangle 18">
          <a:extLst>
            <a:ext uri="{FF2B5EF4-FFF2-40B4-BE49-F238E27FC236}">
              <a16:creationId xmlns:a16="http://schemas.microsoft.com/office/drawing/2014/main" id="{00000000-0008-0000-0000-000013000000}"/>
            </a:ext>
          </a:extLst>
        </xdr:cNvPr>
        <xdr:cNvSpPr/>
      </xdr:nvSpPr>
      <xdr:spPr>
        <a:xfrm>
          <a:off x="3114313" y="1960694"/>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0</xdr:col>
      <xdr:colOff>110636</xdr:colOff>
      <xdr:row>33</xdr:row>
      <xdr:rowOff>112305</xdr:rowOff>
    </xdr:from>
    <xdr:to>
      <xdr:col>2</xdr:col>
      <xdr:colOff>563900</xdr:colOff>
      <xdr:row>39</xdr:row>
      <xdr:rowOff>44584</xdr:rowOff>
    </xdr:to>
    <xdr:sp macro="" textlink="">
      <xdr:nvSpPr>
        <xdr:cNvPr id="21" name="Rounded Rectangle 20">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bwMode="auto">
        <a:xfrm>
          <a:off x="110636" y="5446305"/>
          <a:ext cx="1281939" cy="903829"/>
        </a:xfrm>
        <a:prstGeom prst="roundRect">
          <a:avLst/>
        </a:prstGeom>
        <a:solidFill>
          <a:srgbClr val="0064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FAQs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9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9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9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9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9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9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9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9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9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9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9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3</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9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9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A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A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A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A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A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A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A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A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A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A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A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4</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A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A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B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B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B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B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B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B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B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B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B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B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B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5</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B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B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C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C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C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C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C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C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C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C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C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C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C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6</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C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C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D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D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D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D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D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D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D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D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D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D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D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7</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D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D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E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E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E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E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E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E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E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E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E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E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E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8</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E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E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F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F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F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F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F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F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F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F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F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F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F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5621948"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 </a:t>
          </a:r>
          <a:r>
            <a:rPr lang="en-US" sz="3200" b="1" baseline="0"/>
            <a:t>9</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F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0F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10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10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10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10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10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10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10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10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10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10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10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855444" cy="593304"/>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5621948" y="483579"/>
          <a:ext cx="185544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 </a:t>
          </a:r>
          <a:r>
            <a:rPr lang="en-US" sz="3200" b="1" baseline="0"/>
            <a:t>10</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10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10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11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11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11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11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11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11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11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11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11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11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11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855444" cy="593304"/>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5621948" y="483579"/>
          <a:ext cx="185544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11</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11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11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12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12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12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12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12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12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12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12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12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12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12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855444" cy="593304"/>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5621948" y="483579"/>
          <a:ext cx="185544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12</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1200-00000F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xdr:col>
      <xdr:colOff>28575</xdr:colOff>
      <xdr:row>72</xdr:row>
      <xdr:rowOff>219075</xdr:rowOff>
    </xdr:from>
    <xdr:to>
      <xdr:col>6</xdr:col>
      <xdr:colOff>1123950</xdr:colOff>
      <xdr:row>72</xdr:row>
      <xdr:rowOff>219075</xdr:rowOff>
    </xdr:to>
    <xdr:sp macro="" textlink="">
      <xdr:nvSpPr>
        <xdr:cNvPr id="16" name="Line 7">
          <a:extLst>
            <a:ext uri="{FF2B5EF4-FFF2-40B4-BE49-F238E27FC236}">
              <a16:creationId xmlns:a16="http://schemas.microsoft.com/office/drawing/2014/main" id="{00000000-0008-0000-1200-000010000000}"/>
            </a:ext>
          </a:extLst>
        </xdr:cNvPr>
        <xdr:cNvSpPr>
          <a:spLocks noChangeShapeType="1"/>
        </xdr:cNvSpPr>
      </xdr:nvSpPr>
      <xdr:spPr bwMode="auto">
        <a:xfrm>
          <a:off x="7038975" y="3068955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731434</xdr:colOff>
      <xdr:row>0</xdr:row>
      <xdr:rowOff>6279</xdr:rowOff>
    </xdr:from>
    <xdr:to>
      <xdr:col>2</xdr:col>
      <xdr:colOff>798005</xdr:colOff>
      <xdr:row>0</xdr:row>
      <xdr:rowOff>334316</xdr:rowOff>
    </xdr:to>
    <xdr:sp macro="" textlink="">
      <xdr:nvSpPr>
        <xdr:cNvPr id="3" name="Text Box 26">
          <a:hlinkClick xmlns:r="http://schemas.openxmlformats.org/officeDocument/2006/relationships" r:id="rId1"/>
          <a:extLst>
            <a:ext uri="{FF2B5EF4-FFF2-40B4-BE49-F238E27FC236}">
              <a16:creationId xmlns:a16="http://schemas.microsoft.com/office/drawing/2014/main" id="{00000000-0008-0000-0100-000003000000}"/>
            </a:ext>
          </a:extLst>
        </xdr:cNvPr>
        <xdr:cNvSpPr txBox="1">
          <a:spLocks noChangeArrowheads="1"/>
        </xdr:cNvSpPr>
      </xdr:nvSpPr>
      <xdr:spPr bwMode="auto">
        <a:xfrm>
          <a:off x="951242" y="6279"/>
          <a:ext cx="916494"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3</xdr:col>
      <xdr:colOff>2020136</xdr:colOff>
      <xdr:row>0</xdr:row>
      <xdr:rowOff>6279</xdr:rowOff>
    </xdr:from>
    <xdr:to>
      <xdr:col>3</xdr:col>
      <xdr:colOff>2940815</xdr:colOff>
      <xdr:row>0</xdr:row>
      <xdr:rowOff>334316</xdr:rowOff>
    </xdr:to>
    <xdr:sp macro="" textlink="">
      <xdr:nvSpPr>
        <xdr:cNvPr id="4" name="Text Box 27">
          <a:hlinkClick xmlns:r="http://schemas.openxmlformats.org/officeDocument/2006/relationships" r:id="rId2"/>
          <a:extLst>
            <a:ext uri="{FF2B5EF4-FFF2-40B4-BE49-F238E27FC236}">
              <a16:creationId xmlns:a16="http://schemas.microsoft.com/office/drawing/2014/main" id="{00000000-0008-0000-0100-000004000000}"/>
            </a:ext>
          </a:extLst>
        </xdr:cNvPr>
        <xdr:cNvSpPr txBox="1">
          <a:spLocks noChangeArrowheads="1"/>
        </xdr:cNvSpPr>
      </xdr:nvSpPr>
      <xdr:spPr bwMode="auto">
        <a:xfrm>
          <a:off x="4687136" y="6279"/>
          <a:ext cx="920679"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153236</xdr:colOff>
      <xdr:row>0</xdr:row>
      <xdr:rowOff>6279</xdr:rowOff>
    </xdr:from>
    <xdr:to>
      <xdr:col>3</xdr:col>
      <xdr:colOff>1067636</xdr:colOff>
      <xdr:row>0</xdr:row>
      <xdr:rowOff>334316</xdr:rowOff>
    </xdr:to>
    <xdr:sp macro="" textlink="">
      <xdr:nvSpPr>
        <xdr:cNvPr id="5" name="Text Box 28">
          <a:hlinkClick xmlns:r="http://schemas.openxmlformats.org/officeDocument/2006/relationships" r:id="rId3"/>
          <a:extLst>
            <a:ext uri="{FF2B5EF4-FFF2-40B4-BE49-F238E27FC236}">
              <a16:creationId xmlns:a16="http://schemas.microsoft.com/office/drawing/2014/main" id="{00000000-0008-0000-0100-000005000000}"/>
            </a:ext>
          </a:extLst>
        </xdr:cNvPr>
        <xdr:cNvSpPr txBox="1">
          <a:spLocks noChangeArrowheads="1"/>
        </xdr:cNvSpPr>
      </xdr:nvSpPr>
      <xdr:spPr bwMode="auto">
        <a:xfrm>
          <a:off x="2820236" y="6279"/>
          <a:ext cx="914400"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817055</xdr:colOff>
      <xdr:row>0</xdr:row>
      <xdr:rowOff>6279</xdr:rowOff>
    </xdr:from>
    <xdr:to>
      <xdr:col>3</xdr:col>
      <xdr:colOff>134186</xdr:colOff>
      <xdr:row>0</xdr:row>
      <xdr:rowOff>334316</xdr:rowOff>
    </xdr:to>
    <xdr:sp macro="" textlink="">
      <xdr:nvSpPr>
        <xdr:cNvPr id="6" name="Text Box 29">
          <a:hlinkClick xmlns:r="http://schemas.openxmlformats.org/officeDocument/2006/relationships" r:id="rId4"/>
          <a:extLst>
            <a:ext uri="{FF2B5EF4-FFF2-40B4-BE49-F238E27FC236}">
              <a16:creationId xmlns:a16="http://schemas.microsoft.com/office/drawing/2014/main" id="{00000000-0008-0000-0100-000006000000}"/>
            </a:ext>
          </a:extLst>
        </xdr:cNvPr>
        <xdr:cNvSpPr txBox="1">
          <a:spLocks noChangeArrowheads="1"/>
        </xdr:cNvSpPr>
      </xdr:nvSpPr>
      <xdr:spPr bwMode="auto">
        <a:xfrm>
          <a:off x="1886786" y="6279"/>
          <a:ext cx="914400"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Profiles</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xdr:col>
      <xdr:colOff>2959865</xdr:colOff>
      <xdr:row>0</xdr:row>
      <xdr:rowOff>6279</xdr:rowOff>
    </xdr:from>
    <xdr:to>
      <xdr:col>6</xdr:col>
      <xdr:colOff>226504</xdr:colOff>
      <xdr:row>0</xdr:row>
      <xdr:rowOff>334316</xdr:rowOff>
    </xdr:to>
    <xdr:sp macro="" textlink="">
      <xdr:nvSpPr>
        <xdr:cNvPr id="7" name="Text Box 30">
          <a:hlinkClick xmlns:r="http://schemas.openxmlformats.org/officeDocument/2006/relationships" r:id="rId5"/>
          <a:extLst>
            <a:ext uri="{FF2B5EF4-FFF2-40B4-BE49-F238E27FC236}">
              <a16:creationId xmlns:a16="http://schemas.microsoft.com/office/drawing/2014/main" id="{00000000-0008-0000-0100-000007000000}"/>
            </a:ext>
          </a:extLst>
        </xdr:cNvPr>
        <xdr:cNvSpPr txBox="1">
          <a:spLocks noChangeArrowheads="1"/>
        </xdr:cNvSpPr>
      </xdr:nvSpPr>
      <xdr:spPr bwMode="auto">
        <a:xfrm>
          <a:off x="5626865" y="6279"/>
          <a:ext cx="915447"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1086686</xdr:colOff>
      <xdr:row>0</xdr:row>
      <xdr:rowOff>6279</xdr:rowOff>
    </xdr:from>
    <xdr:to>
      <xdr:col>3</xdr:col>
      <xdr:colOff>2001086</xdr:colOff>
      <xdr:row>0</xdr:row>
      <xdr:rowOff>334316</xdr:rowOff>
    </xdr:to>
    <xdr:sp macro="" textlink="">
      <xdr:nvSpPr>
        <xdr:cNvPr id="8" name="Text Box 31">
          <a:hlinkClick xmlns:r="http://schemas.openxmlformats.org/officeDocument/2006/relationships" r:id="rId6"/>
          <a:extLst>
            <a:ext uri="{FF2B5EF4-FFF2-40B4-BE49-F238E27FC236}">
              <a16:creationId xmlns:a16="http://schemas.microsoft.com/office/drawing/2014/main" id="{00000000-0008-0000-0100-000008000000}"/>
            </a:ext>
          </a:extLst>
        </xdr:cNvPr>
        <xdr:cNvSpPr txBox="1">
          <a:spLocks noChangeArrowheads="1"/>
        </xdr:cNvSpPr>
      </xdr:nvSpPr>
      <xdr:spPr bwMode="auto">
        <a:xfrm>
          <a:off x="3753686" y="6279"/>
          <a:ext cx="914400"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7</xdr:col>
      <xdr:colOff>572964</xdr:colOff>
      <xdr:row>0</xdr:row>
      <xdr:rowOff>6279</xdr:rowOff>
    </xdr:from>
    <xdr:to>
      <xdr:col>9</xdr:col>
      <xdr:colOff>272141</xdr:colOff>
      <xdr:row>0</xdr:row>
      <xdr:rowOff>334316</xdr:rowOff>
    </xdr:to>
    <xdr:sp macro="" textlink="">
      <xdr:nvSpPr>
        <xdr:cNvPr id="9" name="Text Box 32">
          <a:hlinkClick xmlns:r="http://schemas.openxmlformats.org/officeDocument/2006/relationships" r:id="rId7"/>
          <a:extLst>
            <a:ext uri="{FF2B5EF4-FFF2-40B4-BE49-F238E27FC236}">
              <a16:creationId xmlns:a16="http://schemas.microsoft.com/office/drawing/2014/main" id="{00000000-0008-0000-0100-000009000000}"/>
            </a:ext>
          </a:extLst>
        </xdr:cNvPr>
        <xdr:cNvSpPr txBox="1">
          <a:spLocks noChangeArrowheads="1"/>
        </xdr:cNvSpPr>
      </xdr:nvSpPr>
      <xdr:spPr bwMode="auto">
        <a:xfrm>
          <a:off x="7496906" y="6279"/>
          <a:ext cx="915447"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6</xdr:col>
      <xdr:colOff>241788</xdr:colOff>
      <xdr:row>0</xdr:row>
      <xdr:rowOff>6279</xdr:rowOff>
    </xdr:from>
    <xdr:to>
      <xdr:col>7</xdr:col>
      <xdr:colOff>553914</xdr:colOff>
      <xdr:row>0</xdr:row>
      <xdr:rowOff>334316</xdr:rowOff>
    </xdr:to>
    <xdr:sp macro="" textlink="">
      <xdr:nvSpPr>
        <xdr:cNvPr id="10" name="Text Box 33">
          <a:hlinkClick xmlns:r="http://schemas.openxmlformats.org/officeDocument/2006/relationships" r:id="rId8"/>
          <a:extLst>
            <a:ext uri="{FF2B5EF4-FFF2-40B4-BE49-F238E27FC236}">
              <a16:creationId xmlns:a16="http://schemas.microsoft.com/office/drawing/2014/main" id="{00000000-0008-0000-0100-00000A000000}"/>
            </a:ext>
          </a:extLst>
        </xdr:cNvPr>
        <xdr:cNvSpPr txBox="1">
          <a:spLocks noChangeArrowheads="1"/>
        </xdr:cNvSpPr>
      </xdr:nvSpPr>
      <xdr:spPr bwMode="auto">
        <a:xfrm>
          <a:off x="6561362" y="6279"/>
          <a:ext cx="916494"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0</xdr:col>
      <xdr:colOff>17792</xdr:colOff>
      <xdr:row>0</xdr:row>
      <xdr:rowOff>6279</xdr:rowOff>
    </xdr:from>
    <xdr:to>
      <xdr:col>1</xdr:col>
      <xdr:colOff>707674</xdr:colOff>
      <xdr:row>0</xdr:row>
      <xdr:rowOff>334316</xdr:rowOff>
    </xdr:to>
    <xdr:sp macro="" textlink="">
      <xdr:nvSpPr>
        <xdr:cNvPr id="11" name="Text Box 6">
          <a:hlinkClick xmlns:r="http://schemas.openxmlformats.org/officeDocument/2006/relationships" r:id="rId9"/>
          <a:extLst>
            <a:ext uri="{FF2B5EF4-FFF2-40B4-BE49-F238E27FC236}">
              <a16:creationId xmlns:a16="http://schemas.microsoft.com/office/drawing/2014/main" id="{00000000-0008-0000-0100-00000B000000}"/>
            </a:ext>
          </a:extLst>
        </xdr:cNvPr>
        <xdr:cNvSpPr txBox="1">
          <a:spLocks noChangeArrowheads="1"/>
        </xdr:cNvSpPr>
      </xdr:nvSpPr>
      <xdr:spPr bwMode="auto">
        <a:xfrm>
          <a:off x="17792" y="6279"/>
          <a:ext cx="909690"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3</xdr:col>
      <xdr:colOff>2979614</xdr:colOff>
      <xdr:row>1</xdr:row>
      <xdr:rowOff>165029</xdr:rowOff>
    </xdr:from>
    <xdr:to>
      <xdr:col>6</xdr:col>
      <xdr:colOff>246741</xdr:colOff>
      <xdr:row>9</xdr:row>
      <xdr:rowOff>112066</xdr:rowOff>
    </xdr:to>
    <xdr:sp macro="" textlink="">
      <xdr:nvSpPr>
        <xdr:cNvPr id="14" name="Text Box 32">
          <a:hlinkClick xmlns:r="http://schemas.openxmlformats.org/officeDocument/2006/relationships" r:id="rId10"/>
          <a:extLst>
            <a:ext uri="{FF2B5EF4-FFF2-40B4-BE49-F238E27FC236}">
              <a16:creationId xmlns:a16="http://schemas.microsoft.com/office/drawing/2014/main" id="{00000000-0008-0000-0100-00000E000000}"/>
            </a:ext>
          </a:extLst>
        </xdr:cNvPr>
        <xdr:cNvSpPr txBox="1">
          <a:spLocks noChangeArrowheads="1"/>
        </xdr:cNvSpPr>
      </xdr:nvSpPr>
      <xdr:spPr bwMode="auto">
        <a:xfrm>
          <a:off x="5652964" y="546029"/>
          <a:ext cx="918377"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Additional</a:t>
          </a:r>
          <a:r>
            <a:rPr lang="en-US" sz="800" b="1" i="0" strike="noStrike" baseline="0">
              <a:solidFill>
                <a:schemeClr val="bg1"/>
              </a:solidFill>
              <a:latin typeface="Arial"/>
              <a:cs typeface="Arial"/>
            </a:rPr>
            <a:t> Help</a:t>
          </a:r>
          <a:endParaRPr lang="en-US" sz="800" b="1" i="0" strike="noStrike">
            <a:solidFill>
              <a:schemeClr val="bg1"/>
            </a:solidFill>
            <a:latin typeface="Arial"/>
            <a:cs typeface="Arial"/>
          </a:endParaRPr>
        </a:p>
      </xdr:txBody>
    </xdr:sp>
    <xdr:clientData fPrintsWithSheet="0"/>
  </xdr:twoCellAnchor>
  <xdr:twoCellAnchor editAs="absolute">
    <xdr:from>
      <xdr:col>3</xdr:col>
      <xdr:colOff>2979614</xdr:colOff>
      <xdr:row>9</xdr:row>
      <xdr:rowOff>139629</xdr:rowOff>
    </xdr:from>
    <xdr:to>
      <xdr:col>6</xdr:col>
      <xdr:colOff>246741</xdr:colOff>
      <xdr:row>10</xdr:row>
      <xdr:rowOff>296216</xdr:rowOff>
    </xdr:to>
    <xdr:sp macro="" textlink="">
      <xdr:nvSpPr>
        <xdr:cNvPr id="15" name="Text Box 32">
          <a:hlinkClick xmlns:r="http://schemas.openxmlformats.org/officeDocument/2006/relationships" r:id="rId11"/>
          <a:extLst>
            <a:ext uri="{FF2B5EF4-FFF2-40B4-BE49-F238E27FC236}">
              <a16:creationId xmlns:a16="http://schemas.microsoft.com/office/drawing/2014/main" id="{00000000-0008-0000-0100-00000F000000}"/>
            </a:ext>
          </a:extLst>
        </xdr:cNvPr>
        <xdr:cNvSpPr txBox="1">
          <a:spLocks noChangeArrowheads="1"/>
        </xdr:cNvSpPr>
      </xdr:nvSpPr>
      <xdr:spPr bwMode="auto">
        <a:xfrm>
          <a:off x="5652964" y="901629"/>
          <a:ext cx="918377" cy="32803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Video Tutorials</a:t>
          </a:r>
        </a:p>
      </xdr:txBody>
    </xdr:sp>
    <xdr:clientData fPrintsWithSheet="0"/>
  </xdr:twoCellAnchor>
  <xdr:twoCellAnchor>
    <xdr:from>
      <xdr:col>5</xdr:col>
      <xdr:colOff>57150</xdr:colOff>
      <xdr:row>11</xdr:row>
      <xdr:rowOff>0</xdr:rowOff>
    </xdr:from>
    <xdr:to>
      <xdr:col>9</xdr:col>
      <xdr:colOff>123825</xdr:colOff>
      <xdr:row>13</xdr:row>
      <xdr:rowOff>85725</xdr:rowOff>
    </xdr:to>
    <xdr:sp macro="" textlink="">
      <xdr:nvSpPr>
        <xdr:cNvPr id="2" name="TextBox 1">
          <a:hlinkClick xmlns:r="http://schemas.openxmlformats.org/officeDocument/2006/relationships" r:id="rId12"/>
          <a:extLst>
            <a:ext uri="{FF2B5EF4-FFF2-40B4-BE49-F238E27FC236}">
              <a16:creationId xmlns:a16="http://schemas.microsoft.com/office/drawing/2014/main" id="{00000000-0008-0000-0100-000002000000}"/>
            </a:ext>
          </a:extLst>
        </xdr:cNvPr>
        <xdr:cNvSpPr txBox="1"/>
      </xdr:nvSpPr>
      <xdr:spPr>
        <a:xfrm>
          <a:off x="5762625" y="1304925"/>
          <a:ext cx="2505075" cy="1085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Please email us at:</a:t>
          </a:r>
        </a:p>
        <a:p>
          <a:r>
            <a:rPr lang="en-US" sz="1200" b="1"/>
            <a:t>info@ financialministry.org</a:t>
          </a:r>
        </a:p>
        <a:p>
          <a:r>
            <a:rPr lang="en-US" sz="1200" b="1"/>
            <a:t>if you don't</a:t>
          </a:r>
          <a:r>
            <a:rPr lang="en-US" sz="1200" b="1" baseline="0"/>
            <a:t> see an answer to your question.</a:t>
          </a:r>
          <a:endParaRPr lang="en-US" sz="1200" b="1"/>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1" name="Text Box 26">
          <a:hlinkClick xmlns:r="http://schemas.openxmlformats.org/officeDocument/2006/relationships" r:id="rId1"/>
          <a:extLst>
            <a:ext uri="{FF2B5EF4-FFF2-40B4-BE49-F238E27FC236}">
              <a16:creationId xmlns:a16="http://schemas.microsoft.com/office/drawing/2014/main" id="{00000000-0008-0000-1300-000015000000}"/>
            </a:ext>
          </a:extLst>
        </xdr:cNvPr>
        <xdr:cNvSpPr txBox="1">
          <a:spLocks noChangeArrowheads="1"/>
        </xdr:cNvSpPr>
      </xdr:nvSpPr>
      <xdr:spPr bwMode="auto">
        <a:xfrm>
          <a:off x="115325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22" name="Text Box 27">
          <a:hlinkClick xmlns:r="http://schemas.openxmlformats.org/officeDocument/2006/relationships" r:id="rId2"/>
          <a:extLst>
            <a:ext uri="{FF2B5EF4-FFF2-40B4-BE49-F238E27FC236}">
              <a16:creationId xmlns:a16="http://schemas.microsoft.com/office/drawing/2014/main" id="{00000000-0008-0000-1300-000016000000}"/>
            </a:ext>
          </a:extLst>
        </xdr:cNvPr>
        <xdr:cNvSpPr txBox="1">
          <a:spLocks noChangeArrowheads="1"/>
        </xdr:cNvSpPr>
      </xdr:nvSpPr>
      <xdr:spPr bwMode="auto">
        <a:xfrm>
          <a:off x="488705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23" name="Text Box 28">
          <a:hlinkClick xmlns:r="http://schemas.openxmlformats.org/officeDocument/2006/relationships" r:id="rId3"/>
          <a:extLst>
            <a:ext uri="{FF2B5EF4-FFF2-40B4-BE49-F238E27FC236}">
              <a16:creationId xmlns:a16="http://schemas.microsoft.com/office/drawing/2014/main" id="{00000000-0008-0000-1300-000017000000}"/>
            </a:ext>
          </a:extLst>
        </xdr:cNvPr>
        <xdr:cNvSpPr txBox="1">
          <a:spLocks noChangeArrowheads="1"/>
        </xdr:cNvSpPr>
      </xdr:nvSpPr>
      <xdr:spPr bwMode="auto">
        <a:xfrm>
          <a:off x="302015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24" name="Text Box 29">
          <a:hlinkClick xmlns:r="http://schemas.openxmlformats.org/officeDocument/2006/relationships" r:id="rId4"/>
          <a:extLst>
            <a:ext uri="{FF2B5EF4-FFF2-40B4-BE49-F238E27FC236}">
              <a16:creationId xmlns:a16="http://schemas.microsoft.com/office/drawing/2014/main" id="{00000000-0008-0000-1300-000018000000}"/>
            </a:ext>
          </a:extLst>
        </xdr:cNvPr>
        <xdr:cNvSpPr txBox="1">
          <a:spLocks noChangeArrowheads="1"/>
        </xdr:cNvSpPr>
      </xdr:nvSpPr>
      <xdr:spPr bwMode="auto">
        <a:xfrm>
          <a:off x="208670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25" name="Text Box 30">
          <a:hlinkClick xmlns:r="http://schemas.openxmlformats.org/officeDocument/2006/relationships" r:id="rId5"/>
          <a:extLst>
            <a:ext uri="{FF2B5EF4-FFF2-40B4-BE49-F238E27FC236}">
              <a16:creationId xmlns:a16="http://schemas.microsoft.com/office/drawing/2014/main" id="{00000000-0008-0000-1300-000019000000}"/>
            </a:ext>
          </a:extLst>
        </xdr:cNvPr>
        <xdr:cNvSpPr txBox="1">
          <a:spLocks noChangeArrowheads="1"/>
        </xdr:cNvSpPr>
      </xdr:nvSpPr>
      <xdr:spPr bwMode="auto">
        <a:xfrm>
          <a:off x="582050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26" name="Text Box 31">
          <a:hlinkClick xmlns:r="http://schemas.openxmlformats.org/officeDocument/2006/relationships" r:id="rId6"/>
          <a:extLst>
            <a:ext uri="{FF2B5EF4-FFF2-40B4-BE49-F238E27FC236}">
              <a16:creationId xmlns:a16="http://schemas.microsoft.com/office/drawing/2014/main" id="{00000000-0008-0000-1300-00001A000000}"/>
            </a:ext>
          </a:extLst>
        </xdr:cNvPr>
        <xdr:cNvSpPr txBox="1">
          <a:spLocks noChangeArrowheads="1"/>
        </xdr:cNvSpPr>
      </xdr:nvSpPr>
      <xdr:spPr bwMode="auto">
        <a:xfrm>
          <a:off x="395360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27" name="Text Box 32">
          <a:hlinkClick xmlns:r="http://schemas.openxmlformats.org/officeDocument/2006/relationships" r:id="rId7"/>
          <a:extLst>
            <a:ext uri="{FF2B5EF4-FFF2-40B4-BE49-F238E27FC236}">
              <a16:creationId xmlns:a16="http://schemas.microsoft.com/office/drawing/2014/main" id="{00000000-0008-0000-1300-00001B000000}"/>
            </a:ext>
          </a:extLst>
        </xdr:cNvPr>
        <xdr:cNvSpPr txBox="1">
          <a:spLocks noChangeArrowheads="1"/>
        </xdr:cNvSpPr>
      </xdr:nvSpPr>
      <xdr:spPr bwMode="auto">
        <a:xfrm>
          <a:off x="768740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28" name="Text Box 33">
          <a:hlinkClick xmlns:r="http://schemas.openxmlformats.org/officeDocument/2006/relationships" r:id="rId8"/>
          <a:extLst>
            <a:ext uri="{FF2B5EF4-FFF2-40B4-BE49-F238E27FC236}">
              <a16:creationId xmlns:a16="http://schemas.microsoft.com/office/drawing/2014/main" id="{00000000-0008-0000-1300-00001C000000}"/>
            </a:ext>
          </a:extLst>
        </xdr:cNvPr>
        <xdr:cNvSpPr txBox="1">
          <a:spLocks noChangeArrowheads="1"/>
        </xdr:cNvSpPr>
      </xdr:nvSpPr>
      <xdr:spPr bwMode="auto">
        <a:xfrm>
          <a:off x="675395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29" name="Text Box 6">
          <a:hlinkClick xmlns:r="http://schemas.openxmlformats.org/officeDocument/2006/relationships" r:id="rId9"/>
          <a:extLst>
            <a:ext uri="{FF2B5EF4-FFF2-40B4-BE49-F238E27FC236}">
              <a16:creationId xmlns:a16="http://schemas.microsoft.com/office/drawing/2014/main" id="{00000000-0008-0000-1300-00001D000000}"/>
            </a:ext>
          </a:extLst>
        </xdr:cNvPr>
        <xdr:cNvSpPr txBox="1">
          <a:spLocks noChangeArrowheads="1"/>
        </xdr:cNvSpPr>
      </xdr:nvSpPr>
      <xdr:spPr bwMode="auto">
        <a:xfrm>
          <a:off x="219808"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4" name="Text Box 28">
          <a:hlinkClick xmlns:r="http://schemas.openxmlformats.org/officeDocument/2006/relationships" r:id="rId10"/>
          <a:extLst>
            <a:ext uri="{FF2B5EF4-FFF2-40B4-BE49-F238E27FC236}">
              <a16:creationId xmlns:a16="http://schemas.microsoft.com/office/drawing/2014/main" id="{00000000-0008-0000-1300-00000E000000}"/>
            </a:ext>
          </a:extLst>
        </xdr:cNvPr>
        <xdr:cNvSpPr txBox="1">
          <a:spLocks noChangeArrowheads="1"/>
        </xdr:cNvSpPr>
      </xdr:nvSpPr>
      <xdr:spPr bwMode="auto">
        <a:xfrm>
          <a:off x="4661389" y="395654"/>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4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4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4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4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4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4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4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4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4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5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5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5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5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5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5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5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5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5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6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6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6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6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6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6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6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6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6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7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7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7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7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7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7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7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7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7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8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8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8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8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8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8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8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8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8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9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9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9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9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9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9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9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9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9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A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A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A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A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A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A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A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A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A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B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B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B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B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B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B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B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B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B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C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C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C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C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C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C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C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C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C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C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146539</xdr:colOff>
      <xdr:row>73</xdr:row>
      <xdr:rowOff>123825</xdr:rowOff>
    </xdr:from>
    <xdr:to>
      <xdr:col>7</xdr:col>
      <xdr:colOff>334945</xdr:colOff>
      <xdr:row>79</xdr:row>
      <xdr:rowOff>136071</xdr:rowOff>
    </xdr:to>
    <xdr:sp macro="" textlink="">
      <xdr:nvSpPr>
        <xdr:cNvPr id="1036" name="Text Box 12">
          <a:extLst>
            <a:ext uri="{FF2B5EF4-FFF2-40B4-BE49-F238E27FC236}">
              <a16:creationId xmlns:a16="http://schemas.microsoft.com/office/drawing/2014/main" id="{00000000-0008-0000-0200-00000C040000}"/>
            </a:ext>
          </a:extLst>
        </xdr:cNvPr>
        <xdr:cNvSpPr txBox="1">
          <a:spLocks noChangeArrowheads="1"/>
        </xdr:cNvSpPr>
      </xdr:nvSpPr>
      <xdr:spPr bwMode="auto">
        <a:xfrm>
          <a:off x="146539" y="16086050"/>
          <a:ext cx="6991977" cy="1069417"/>
        </a:xfrm>
        <a:prstGeom prst="rect">
          <a:avLst/>
        </a:prstGeom>
        <a:solidFill>
          <a:srgbClr val="FFFFFF"/>
        </a:solidFill>
        <a:ln w="9525">
          <a:noFill/>
          <a:miter lim="800000"/>
          <a:headEnd/>
          <a:tailEnd/>
        </a:ln>
      </xdr:spPr>
      <xdr:txBody>
        <a:bodyPr vertOverflow="clip" wrap="square" lIns="91440" tIns="91440" rIns="91440" bIns="45720" anchor="t" upright="1"/>
        <a:lstStyle/>
        <a:p>
          <a:pPr algn="l" rtl="0">
            <a:defRPr sz="1000"/>
          </a:pPr>
          <a:r>
            <a:rPr lang="en-US" sz="1000" b="0" i="0" strike="noStrike">
              <a:solidFill>
                <a:srgbClr val="000000"/>
              </a:solidFill>
              <a:latin typeface="+mn-lt"/>
              <a:cs typeface="Arial"/>
            </a:rPr>
            <a:t>The Lakewood Church Financial Ministry offers free</a:t>
          </a:r>
          <a:r>
            <a:rPr lang="en-US" sz="1000" b="0" i="0" strike="noStrike" baseline="0">
              <a:solidFill>
                <a:srgbClr val="000000"/>
              </a:solidFill>
              <a:latin typeface="+mn-lt"/>
              <a:cs typeface="Arial"/>
            </a:rPr>
            <a:t> </a:t>
          </a:r>
          <a:r>
            <a:rPr lang="en-US" sz="1000" b="0" i="0" strike="noStrike">
              <a:solidFill>
                <a:srgbClr val="000000"/>
              </a:solidFill>
              <a:latin typeface="+mn-lt"/>
              <a:cs typeface="Arial"/>
            </a:rPr>
            <a:t>one-on-one financial</a:t>
          </a:r>
          <a:r>
            <a:rPr lang="en-US" sz="1000" b="0" i="0" strike="noStrike" baseline="0">
              <a:solidFill>
                <a:srgbClr val="000000"/>
              </a:solidFill>
              <a:latin typeface="+mn-lt"/>
              <a:cs typeface="Arial"/>
            </a:rPr>
            <a:t> biblical </a:t>
          </a:r>
          <a:r>
            <a:rPr lang="en-US" sz="1000" b="0" i="0" strike="noStrike">
              <a:solidFill>
                <a:srgbClr val="000000"/>
              </a:solidFill>
              <a:latin typeface="+mn-lt"/>
              <a:cs typeface="Arial"/>
            </a:rPr>
            <a:t>coaching service.  The coaches are volunteers who have completed the coach training and desire to assist God's people in setting up a spending plan and learning how to honor the Lord with their finances.  </a:t>
          </a:r>
          <a:r>
            <a:rPr lang="en-US" sz="1000" b="1" i="0" strike="noStrike">
              <a:solidFill>
                <a:srgbClr val="000000"/>
              </a:solidFill>
              <a:latin typeface="+mn-lt"/>
              <a:cs typeface="Arial"/>
            </a:rPr>
            <a:t>Topics like investing, insurance, referrals, portfolio planning, and other specific related areas are not covered</a:t>
          </a:r>
          <a:r>
            <a:rPr lang="en-US" sz="1000" b="0" i="0" strike="noStrike">
              <a:solidFill>
                <a:srgbClr val="000000"/>
              </a:solidFill>
              <a:latin typeface="+mn-lt"/>
              <a:cs typeface="Arial"/>
            </a:rPr>
            <a:t>, other than to include these categories in a written spending plan if needed.  If you are specifically looking for this type of help, we suggest that you contact a professional near you.  To setup a FBC session contact</a:t>
          </a:r>
          <a:r>
            <a:rPr lang="en-US" sz="1000" b="0" i="0" strike="noStrike" baseline="0">
              <a:solidFill>
                <a:srgbClr val="000000"/>
              </a:solidFill>
              <a:latin typeface="+mn-lt"/>
              <a:cs typeface="Arial"/>
            </a:rPr>
            <a:t> info@ financialministry.org.</a:t>
          </a:r>
          <a:endParaRPr lang="en-US" sz="1000" b="0" i="0" strike="noStrike">
            <a:solidFill>
              <a:srgbClr val="000000"/>
            </a:solidFill>
            <a:latin typeface="+mn-lt"/>
            <a:cs typeface="Arial"/>
          </a:endParaRPr>
        </a:p>
      </xdr:txBody>
    </xdr:sp>
    <xdr:clientData/>
  </xdr:twoCellAnchor>
  <xdr:twoCellAnchor editAs="absolute">
    <xdr:from>
      <xdr:col>1</xdr:col>
      <xdr:colOff>943917</xdr:colOff>
      <xdr:row>0</xdr:row>
      <xdr:rowOff>94203</xdr:rowOff>
    </xdr:from>
    <xdr:to>
      <xdr:col>3</xdr:col>
      <xdr:colOff>131257</xdr:colOff>
      <xdr:row>1</xdr:row>
      <xdr:rowOff>41240</xdr:rowOff>
    </xdr:to>
    <xdr:sp macro="" textlink="">
      <xdr:nvSpPr>
        <xdr:cNvPr id="20" name="Text Box 26">
          <a:hlinkClick xmlns:r="http://schemas.openxmlformats.org/officeDocument/2006/relationships" r:id="rId1"/>
          <a:extLst>
            <a:ext uri="{FF2B5EF4-FFF2-40B4-BE49-F238E27FC236}">
              <a16:creationId xmlns:a16="http://schemas.microsoft.com/office/drawing/2014/main" id="{00000000-0008-0000-0200-000014000000}"/>
            </a:ext>
          </a:extLst>
        </xdr:cNvPr>
        <xdr:cNvSpPr txBox="1">
          <a:spLocks noChangeArrowheads="1"/>
        </xdr:cNvSpPr>
      </xdr:nvSpPr>
      <xdr:spPr bwMode="auto">
        <a:xfrm>
          <a:off x="116372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3</xdr:col>
      <xdr:colOff>2950657</xdr:colOff>
      <xdr:row>0</xdr:row>
      <xdr:rowOff>94203</xdr:rowOff>
    </xdr:from>
    <xdr:to>
      <xdr:col>5</xdr:col>
      <xdr:colOff>222529</xdr:colOff>
      <xdr:row>1</xdr:row>
      <xdr:rowOff>41240</xdr:rowOff>
    </xdr:to>
    <xdr:sp macro="" textlink="">
      <xdr:nvSpPr>
        <xdr:cNvPr id="21" name="Text Box 27">
          <a:hlinkClick xmlns:r="http://schemas.openxmlformats.org/officeDocument/2006/relationships" r:id="rId2"/>
          <a:extLst>
            <a:ext uri="{FF2B5EF4-FFF2-40B4-BE49-F238E27FC236}">
              <a16:creationId xmlns:a16="http://schemas.microsoft.com/office/drawing/2014/main" id="{00000000-0008-0000-0200-000015000000}"/>
            </a:ext>
          </a:extLst>
        </xdr:cNvPr>
        <xdr:cNvSpPr txBox="1">
          <a:spLocks noChangeArrowheads="1"/>
        </xdr:cNvSpPr>
      </xdr:nvSpPr>
      <xdr:spPr bwMode="auto">
        <a:xfrm>
          <a:off x="489752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1083757</xdr:colOff>
      <xdr:row>0</xdr:row>
      <xdr:rowOff>94203</xdr:rowOff>
    </xdr:from>
    <xdr:to>
      <xdr:col>3</xdr:col>
      <xdr:colOff>1998157</xdr:colOff>
      <xdr:row>1</xdr:row>
      <xdr:rowOff>41240</xdr:rowOff>
    </xdr:to>
    <xdr:sp macro="" textlink="">
      <xdr:nvSpPr>
        <xdr:cNvPr id="22" name="Text Box 28">
          <a:hlinkClick xmlns:r="http://schemas.openxmlformats.org/officeDocument/2006/relationships" r:id="rId3"/>
          <a:extLst>
            <a:ext uri="{FF2B5EF4-FFF2-40B4-BE49-F238E27FC236}">
              <a16:creationId xmlns:a16="http://schemas.microsoft.com/office/drawing/2014/main" id="{00000000-0008-0000-0200-000016000000}"/>
            </a:ext>
          </a:extLst>
        </xdr:cNvPr>
        <xdr:cNvSpPr txBox="1">
          <a:spLocks noChangeArrowheads="1"/>
        </xdr:cNvSpPr>
      </xdr:nvSpPr>
      <xdr:spPr bwMode="auto">
        <a:xfrm>
          <a:off x="303062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150307</xdr:colOff>
      <xdr:row>0</xdr:row>
      <xdr:rowOff>94203</xdr:rowOff>
    </xdr:from>
    <xdr:to>
      <xdr:col>3</xdr:col>
      <xdr:colOff>1064707</xdr:colOff>
      <xdr:row>1</xdr:row>
      <xdr:rowOff>41240</xdr:rowOff>
    </xdr:to>
    <xdr:sp macro="" textlink="">
      <xdr:nvSpPr>
        <xdr:cNvPr id="32" name="Text Box 29">
          <a:hlinkClick xmlns:r="http://schemas.openxmlformats.org/officeDocument/2006/relationships" r:id="rId4"/>
          <a:extLst>
            <a:ext uri="{FF2B5EF4-FFF2-40B4-BE49-F238E27FC236}">
              <a16:creationId xmlns:a16="http://schemas.microsoft.com/office/drawing/2014/main" id="{00000000-0008-0000-0200-000020000000}"/>
            </a:ext>
          </a:extLst>
        </xdr:cNvPr>
        <xdr:cNvSpPr txBox="1">
          <a:spLocks noChangeArrowheads="1"/>
        </xdr:cNvSpPr>
      </xdr:nvSpPr>
      <xdr:spPr bwMode="auto">
        <a:xfrm>
          <a:off x="209717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Profiles</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5</xdr:col>
      <xdr:colOff>241579</xdr:colOff>
      <xdr:row>0</xdr:row>
      <xdr:rowOff>94203</xdr:rowOff>
    </xdr:from>
    <xdr:to>
      <xdr:col>6</xdr:col>
      <xdr:colOff>548891</xdr:colOff>
      <xdr:row>1</xdr:row>
      <xdr:rowOff>41240</xdr:rowOff>
    </xdr:to>
    <xdr:sp macro="" textlink="">
      <xdr:nvSpPr>
        <xdr:cNvPr id="33" name="Text Box 30">
          <a:hlinkClick xmlns:r="http://schemas.openxmlformats.org/officeDocument/2006/relationships" r:id="rId5"/>
          <a:extLst>
            <a:ext uri="{FF2B5EF4-FFF2-40B4-BE49-F238E27FC236}">
              <a16:creationId xmlns:a16="http://schemas.microsoft.com/office/drawing/2014/main" id="{00000000-0008-0000-0200-000021000000}"/>
            </a:ext>
          </a:extLst>
        </xdr:cNvPr>
        <xdr:cNvSpPr txBox="1">
          <a:spLocks noChangeArrowheads="1"/>
        </xdr:cNvSpPr>
      </xdr:nvSpPr>
      <xdr:spPr bwMode="auto">
        <a:xfrm>
          <a:off x="583097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2017207</xdr:colOff>
      <xdr:row>0</xdr:row>
      <xdr:rowOff>94203</xdr:rowOff>
    </xdr:from>
    <xdr:to>
      <xdr:col>3</xdr:col>
      <xdr:colOff>2931607</xdr:colOff>
      <xdr:row>1</xdr:row>
      <xdr:rowOff>41240</xdr:rowOff>
    </xdr:to>
    <xdr:sp macro="" textlink="">
      <xdr:nvSpPr>
        <xdr:cNvPr id="34" name="Text Box 31">
          <a:hlinkClick xmlns:r="http://schemas.openxmlformats.org/officeDocument/2006/relationships" r:id="rId6"/>
          <a:extLst>
            <a:ext uri="{FF2B5EF4-FFF2-40B4-BE49-F238E27FC236}">
              <a16:creationId xmlns:a16="http://schemas.microsoft.com/office/drawing/2014/main" id="{00000000-0008-0000-0200-000022000000}"/>
            </a:ext>
          </a:extLst>
        </xdr:cNvPr>
        <xdr:cNvSpPr txBox="1">
          <a:spLocks noChangeArrowheads="1"/>
        </xdr:cNvSpPr>
      </xdr:nvSpPr>
      <xdr:spPr bwMode="auto">
        <a:xfrm>
          <a:off x="396407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8</xdr:col>
      <xdr:colOff>287216</xdr:colOff>
      <xdr:row>0</xdr:row>
      <xdr:rowOff>94203</xdr:rowOff>
    </xdr:from>
    <xdr:to>
      <xdr:col>9</xdr:col>
      <xdr:colOff>594528</xdr:colOff>
      <xdr:row>1</xdr:row>
      <xdr:rowOff>41240</xdr:rowOff>
    </xdr:to>
    <xdr:sp macro="" textlink="">
      <xdr:nvSpPr>
        <xdr:cNvPr id="35" name="Text Box 32">
          <a:hlinkClick xmlns:r="http://schemas.openxmlformats.org/officeDocument/2006/relationships" r:id="rId7"/>
          <a:extLst>
            <a:ext uri="{FF2B5EF4-FFF2-40B4-BE49-F238E27FC236}">
              <a16:creationId xmlns:a16="http://schemas.microsoft.com/office/drawing/2014/main" id="{00000000-0008-0000-0200-000023000000}"/>
            </a:ext>
          </a:extLst>
        </xdr:cNvPr>
        <xdr:cNvSpPr txBox="1">
          <a:spLocks noChangeArrowheads="1"/>
        </xdr:cNvSpPr>
      </xdr:nvSpPr>
      <xdr:spPr bwMode="auto">
        <a:xfrm>
          <a:off x="769787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6</xdr:col>
      <xdr:colOff>567941</xdr:colOff>
      <xdr:row>0</xdr:row>
      <xdr:rowOff>94203</xdr:rowOff>
    </xdr:from>
    <xdr:to>
      <xdr:col>8</xdr:col>
      <xdr:colOff>268166</xdr:colOff>
      <xdr:row>1</xdr:row>
      <xdr:rowOff>41240</xdr:rowOff>
    </xdr:to>
    <xdr:sp macro="" textlink="">
      <xdr:nvSpPr>
        <xdr:cNvPr id="36" name="Text Box 33">
          <a:hlinkClick xmlns:r="http://schemas.openxmlformats.org/officeDocument/2006/relationships" r:id="rId8"/>
          <a:extLst>
            <a:ext uri="{FF2B5EF4-FFF2-40B4-BE49-F238E27FC236}">
              <a16:creationId xmlns:a16="http://schemas.microsoft.com/office/drawing/2014/main" id="{00000000-0008-0000-0200-000024000000}"/>
            </a:ext>
          </a:extLst>
        </xdr:cNvPr>
        <xdr:cNvSpPr txBox="1">
          <a:spLocks noChangeArrowheads="1"/>
        </xdr:cNvSpPr>
      </xdr:nvSpPr>
      <xdr:spPr bwMode="auto">
        <a:xfrm>
          <a:off x="6764425" y="94203"/>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10467</xdr:colOff>
      <xdr:row>0</xdr:row>
      <xdr:rowOff>94203</xdr:rowOff>
    </xdr:from>
    <xdr:to>
      <xdr:col>1</xdr:col>
      <xdr:colOff>920157</xdr:colOff>
      <xdr:row>1</xdr:row>
      <xdr:rowOff>41240</xdr:rowOff>
    </xdr:to>
    <xdr:sp macro="" textlink="">
      <xdr:nvSpPr>
        <xdr:cNvPr id="37" name="Text Box 6">
          <a:hlinkClick xmlns:r="http://schemas.openxmlformats.org/officeDocument/2006/relationships" r:id="rId9"/>
          <a:extLst>
            <a:ext uri="{FF2B5EF4-FFF2-40B4-BE49-F238E27FC236}">
              <a16:creationId xmlns:a16="http://schemas.microsoft.com/office/drawing/2014/main" id="{00000000-0008-0000-0200-000025000000}"/>
            </a:ext>
          </a:extLst>
        </xdr:cNvPr>
        <xdr:cNvSpPr txBox="1">
          <a:spLocks noChangeArrowheads="1"/>
        </xdr:cNvSpPr>
      </xdr:nvSpPr>
      <xdr:spPr bwMode="auto">
        <a:xfrm>
          <a:off x="230275" y="94203"/>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D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D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D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D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D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D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D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D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D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2</xdr:col>
      <xdr:colOff>668216</xdr:colOff>
      <xdr:row>0</xdr:row>
      <xdr:rowOff>323850</xdr:rowOff>
    </xdr:to>
    <xdr:sp macro="" textlink="">
      <xdr:nvSpPr>
        <xdr:cNvPr id="2" name="Text Box 26">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152525" y="0"/>
          <a:ext cx="915866"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19</xdr:col>
      <xdr:colOff>43962</xdr:colOff>
      <xdr:row>0</xdr:row>
      <xdr:rowOff>0</xdr:rowOff>
    </xdr:from>
    <xdr:to>
      <xdr:col>32</xdr:col>
      <xdr:colOff>5862</xdr:colOff>
      <xdr:row>0</xdr:row>
      <xdr:rowOff>323850</xdr:rowOff>
    </xdr:to>
    <xdr:sp macro="" textlink="">
      <xdr:nvSpPr>
        <xdr:cNvPr id="3" name="Text Box 27">
          <a:hlinkClick xmlns:r="http://schemas.openxmlformats.org/officeDocument/2006/relationships" r:id="rId2"/>
          <a:extLst>
            <a:ext uri="{FF2B5EF4-FFF2-40B4-BE49-F238E27FC236}">
              <a16:creationId xmlns:a16="http://schemas.microsoft.com/office/drawing/2014/main" id="{00000000-0008-0000-1E00-000003000000}"/>
            </a:ext>
          </a:extLst>
        </xdr:cNvPr>
        <xdr:cNvSpPr txBox="1">
          <a:spLocks noChangeArrowheads="1"/>
        </xdr:cNvSpPr>
      </xdr:nvSpPr>
      <xdr:spPr bwMode="auto">
        <a:xfrm>
          <a:off x="492076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770793</xdr:colOff>
      <xdr:row>0</xdr:row>
      <xdr:rowOff>0</xdr:rowOff>
    </xdr:from>
    <xdr:to>
      <xdr:col>6</xdr:col>
      <xdr:colOff>43962</xdr:colOff>
      <xdr:row>0</xdr:row>
      <xdr:rowOff>323850</xdr:rowOff>
    </xdr:to>
    <xdr:sp macro="" textlink="">
      <xdr:nvSpPr>
        <xdr:cNvPr id="4" name="Text Box 28">
          <a:hlinkClick xmlns:r="http://schemas.openxmlformats.org/officeDocument/2006/relationships" r:id="rId3"/>
          <a:extLst>
            <a:ext uri="{FF2B5EF4-FFF2-40B4-BE49-F238E27FC236}">
              <a16:creationId xmlns:a16="http://schemas.microsoft.com/office/drawing/2014/main" id="{00000000-0008-0000-1E00-000004000000}"/>
            </a:ext>
          </a:extLst>
        </xdr:cNvPr>
        <xdr:cNvSpPr txBox="1">
          <a:spLocks noChangeArrowheads="1"/>
        </xdr:cNvSpPr>
      </xdr:nvSpPr>
      <xdr:spPr bwMode="auto">
        <a:xfrm>
          <a:off x="3018693" y="0"/>
          <a:ext cx="9114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687266</xdr:colOff>
      <xdr:row>0</xdr:row>
      <xdr:rowOff>0</xdr:rowOff>
    </xdr:from>
    <xdr:to>
      <xdr:col>3</xdr:col>
      <xdr:colOff>751743</xdr:colOff>
      <xdr:row>0</xdr:row>
      <xdr:rowOff>323850</xdr:rowOff>
    </xdr:to>
    <xdr:sp macro="" textlink="">
      <xdr:nvSpPr>
        <xdr:cNvPr id="5" name="Text Box 29">
          <a:hlinkClick xmlns:r="http://schemas.openxmlformats.org/officeDocument/2006/relationships" r:id="rId4"/>
          <a:extLst>
            <a:ext uri="{FF2B5EF4-FFF2-40B4-BE49-F238E27FC236}">
              <a16:creationId xmlns:a16="http://schemas.microsoft.com/office/drawing/2014/main" id="{00000000-0008-0000-1E00-000005000000}"/>
            </a:ext>
          </a:extLst>
        </xdr:cNvPr>
        <xdr:cNvSpPr txBox="1">
          <a:spLocks noChangeArrowheads="1"/>
        </xdr:cNvSpPr>
      </xdr:nvSpPr>
      <xdr:spPr bwMode="auto">
        <a:xfrm>
          <a:off x="2087441" y="0"/>
          <a:ext cx="9122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32</xdr:col>
      <xdr:colOff>24912</xdr:colOff>
      <xdr:row>0</xdr:row>
      <xdr:rowOff>0</xdr:rowOff>
    </xdr:from>
    <xdr:to>
      <xdr:col>44</xdr:col>
      <xdr:colOff>60081</xdr:colOff>
      <xdr:row>0</xdr:row>
      <xdr:rowOff>323850</xdr:rowOff>
    </xdr:to>
    <xdr:sp macro="" textlink="">
      <xdr:nvSpPr>
        <xdr:cNvPr id="6" name="Text Box 30">
          <a:hlinkClick xmlns:r="http://schemas.openxmlformats.org/officeDocument/2006/relationships" r:id="rId5"/>
          <a:extLst>
            <a:ext uri="{FF2B5EF4-FFF2-40B4-BE49-F238E27FC236}">
              <a16:creationId xmlns:a16="http://schemas.microsoft.com/office/drawing/2014/main" id="{00000000-0008-0000-1E00-000006000000}"/>
            </a:ext>
          </a:extLst>
        </xdr:cNvPr>
        <xdr:cNvSpPr txBox="1">
          <a:spLocks noChangeArrowheads="1"/>
        </xdr:cNvSpPr>
      </xdr:nvSpPr>
      <xdr:spPr bwMode="auto">
        <a:xfrm>
          <a:off x="589231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63012</xdr:colOff>
      <xdr:row>0</xdr:row>
      <xdr:rowOff>0</xdr:rowOff>
    </xdr:from>
    <xdr:to>
      <xdr:col>19</xdr:col>
      <xdr:colOff>24912</xdr:colOff>
      <xdr:row>0</xdr:row>
      <xdr:rowOff>323850</xdr:rowOff>
    </xdr:to>
    <xdr:sp macro="" textlink="">
      <xdr:nvSpPr>
        <xdr:cNvPr id="7" name="Text Box 31">
          <a:hlinkClick xmlns:r="http://schemas.openxmlformats.org/officeDocument/2006/relationships" r:id="rId6"/>
          <a:extLst>
            <a:ext uri="{FF2B5EF4-FFF2-40B4-BE49-F238E27FC236}">
              <a16:creationId xmlns:a16="http://schemas.microsoft.com/office/drawing/2014/main" id="{00000000-0008-0000-1E00-000007000000}"/>
            </a:ext>
          </a:extLst>
        </xdr:cNvPr>
        <xdr:cNvSpPr txBox="1">
          <a:spLocks noChangeArrowheads="1"/>
        </xdr:cNvSpPr>
      </xdr:nvSpPr>
      <xdr:spPr bwMode="auto">
        <a:xfrm>
          <a:off x="3949212" y="0"/>
          <a:ext cx="9525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57</xdr:col>
      <xdr:colOff>60081</xdr:colOff>
      <xdr:row>0</xdr:row>
      <xdr:rowOff>0</xdr:rowOff>
    </xdr:from>
    <xdr:to>
      <xdr:col>66</xdr:col>
      <xdr:colOff>351693</xdr:colOff>
      <xdr:row>0</xdr:row>
      <xdr:rowOff>323850</xdr:rowOff>
    </xdr:to>
    <xdr:sp macro="" textlink="">
      <xdr:nvSpPr>
        <xdr:cNvPr id="8" name="Text Box 32">
          <a:hlinkClick xmlns:r="http://schemas.openxmlformats.org/officeDocument/2006/relationships" r:id="rId7"/>
          <a:extLst>
            <a:ext uri="{FF2B5EF4-FFF2-40B4-BE49-F238E27FC236}">
              <a16:creationId xmlns:a16="http://schemas.microsoft.com/office/drawing/2014/main" id="{00000000-0008-0000-1E00-000008000000}"/>
            </a:ext>
          </a:extLst>
        </xdr:cNvPr>
        <xdr:cNvSpPr txBox="1">
          <a:spLocks noChangeArrowheads="1"/>
        </xdr:cNvSpPr>
      </xdr:nvSpPr>
      <xdr:spPr bwMode="auto">
        <a:xfrm>
          <a:off x="7832481" y="0"/>
          <a:ext cx="93931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45</xdr:col>
      <xdr:colOff>5862</xdr:colOff>
      <xdr:row>0</xdr:row>
      <xdr:rowOff>0</xdr:rowOff>
    </xdr:from>
    <xdr:to>
      <xdr:col>57</xdr:col>
      <xdr:colOff>41031</xdr:colOff>
      <xdr:row>0</xdr:row>
      <xdr:rowOff>323850</xdr:rowOff>
    </xdr:to>
    <xdr:sp macro="" textlink="">
      <xdr:nvSpPr>
        <xdr:cNvPr id="9" name="Text Box 33">
          <a:hlinkClick xmlns:r="http://schemas.openxmlformats.org/officeDocument/2006/relationships" r:id="rId8"/>
          <a:extLst>
            <a:ext uri="{FF2B5EF4-FFF2-40B4-BE49-F238E27FC236}">
              <a16:creationId xmlns:a16="http://schemas.microsoft.com/office/drawing/2014/main" id="{00000000-0008-0000-1E00-000009000000}"/>
            </a:ext>
          </a:extLst>
        </xdr:cNvPr>
        <xdr:cNvSpPr txBox="1">
          <a:spLocks noChangeArrowheads="1"/>
        </xdr:cNvSpPr>
      </xdr:nvSpPr>
      <xdr:spPr bwMode="auto">
        <a:xfrm>
          <a:off x="6863862" y="0"/>
          <a:ext cx="94956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0" name="Text Box 6">
          <a:hlinkClick xmlns:r="http://schemas.openxmlformats.org/officeDocument/2006/relationships" r:id="rId9"/>
          <a:extLst>
            <a:ext uri="{FF2B5EF4-FFF2-40B4-BE49-F238E27FC236}">
              <a16:creationId xmlns:a16="http://schemas.microsoft.com/office/drawing/2014/main" id="{00000000-0008-0000-1E00-00000A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16</xdr:col>
      <xdr:colOff>38101</xdr:colOff>
      <xdr:row>1</xdr:row>
      <xdr:rowOff>14654</xdr:rowOff>
    </xdr:from>
    <xdr:to>
      <xdr:col>29</xdr:col>
      <xdr:colOff>1</xdr:colOff>
      <xdr:row>2</xdr:row>
      <xdr:rowOff>96716</xdr:rowOff>
    </xdr:to>
    <xdr:sp macro="" textlink="">
      <xdr:nvSpPr>
        <xdr:cNvPr id="11" name="Text Box 28">
          <a:hlinkClick xmlns:r="http://schemas.openxmlformats.org/officeDocument/2006/relationships" r:id="rId10"/>
          <a:extLst>
            <a:ext uri="{FF2B5EF4-FFF2-40B4-BE49-F238E27FC236}">
              <a16:creationId xmlns:a16="http://schemas.microsoft.com/office/drawing/2014/main" id="{00000000-0008-0000-1E00-00000B000000}"/>
            </a:ext>
          </a:extLst>
        </xdr:cNvPr>
        <xdr:cNvSpPr txBox="1">
          <a:spLocks noChangeArrowheads="1"/>
        </xdr:cNvSpPr>
      </xdr:nvSpPr>
      <xdr:spPr bwMode="auto">
        <a:xfrm>
          <a:off x="4686301" y="395654"/>
          <a:ext cx="952500" cy="320187"/>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Debt</a:t>
          </a:r>
          <a:r>
            <a:rPr lang="en-US" sz="800" b="1" i="0" strike="noStrike" baseline="0">
              <a:solidFill>
                <a:schemeClr val="bg1"/>
              </a:solidFill>
              <a:latin typeface="Arial"/>
              <a:cs typeface="Arial"/>
            </a:rPr>
            <a:t> Section</a:t>
          </a:r>
          <a:endParaRPr lang="en-US" sz="800" b="1" i="0" strike="noStrike">
            <a:solidFill>
              <a:schemeClr val="bg1"/>
            </a:solidFill>
            <a:latin typeface="Arial"/>
            <a:cs typeface="Arial"/>
          </a:endParaRP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1</xdr:col>
      <xdr:colOff>28575</xdr:colOff>
      <xdr:row>3</xdr:row>
      <xdr:rowOff>9525</xdr:rowOff>
    </xdr:from>
    <xdr:to>
      <xdr:col>3</xdr:col>
      <xdr:colOff>449580</xdr:colOff>
      <xdr:row>5</xdr:row>
      <xdr:rowOff>0</xdr:rowOff>
    </xdr:to>
    <xdr:sp macro="" textlink="">
      <xdr:nvSpPr>
        <xdr:cNvPr id="11" name="Rounded Rectangle 10">
          <a:hlinkClick xmlns:r="http://schemas.openxmlformats.org/officeDocument/2006/relationships" r:id="rId1"/>
          <a:extLst>
            <a:ext uri="{FF2B5EF4-FFF2-40B4-BE49-F238E27FC236}">
              <a16:creationId xmlns:a16="http://schemas.microsoft.com/office/drawing/2014/main" id="{00000000-0008-0000-1F00-00000B000000}"/>
            </a:ext>
          </a:extLst>
        </xdr:cNvPr>
        <xdr:cNvSpPr/>
      </xdr:nvSpPr>
      <xdr:spPr bwMode="auto">
        <a:xfrm>
          <a:off x="247650" y="828675"/>
          <a:ext cx="1783080" cy="457200"/>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DAILY</a:t>
          </a:r>
          <a:r>
            <a:rPr lang="en-U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TRACKING</a:t>
          </a:r>
          <a:endParaRPr lang="en-U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3</xdr:col>
      <xdr:colOff>228600</xdr:colOff>
      <xdr:row>2</xdr:row>
      <xdr:rowOff>123825</xdr:rowOff>
    </xdr:from>
    <xdr:ext cx="2003577" cy="593304"/>
    <xdr:sp macro="" textlink="">
      <xdr:nvSpPr>
        <xdr:cNvPr id="30" name="Rectangle 29">
          <a:extLst>
            <a:ext uri="{FF2B5EF4-FFF2-40B4-BE49-F238E27FC236}">
              <a16:creationId xmlns:a16="http://schemas.microsoft.com/office/drawing/2014/main" id="{00000000-0008-0000-1F00-00001E000000}"/>
            </a:ext>
          </a:extLst>
        </xdr:cNvPr>
        <xdr:cNvSpPr/>
      </xdr:nvSpPr>
      <xdr:spPr>
        <a:xfrm>
          <a:off x="1809750" y="781050"/>
          <a:ext cx="2003577" cy="593304"/>
        </a:xfrm>
        <a:prstGeom prst="rect">
          <a:avLst/>
        </a:prstGeom>
        <a:noFill/>
      </xdr:spPr>
      <xdr:txBody>
        <a:bodyPr wrap="squar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6</xdr:col>
      <xdr:colOff>180975</xdr:colOff>
      <xdr:row>2</xdr:row>
      <xdr:rowOff>152400</xdr:rowOff>
    </xdr:from>
    <xdr:to>
      <xdr:col>14</xdr:col>
      <xdr:colOff>114300</xdr:colOff>
      <xdr:row>5</xdr:row>
      <xdr:rowOff>66675</xdr:rowOff>
    </xdr:to>
    <xdr:sp macro="" textlink="">
      <xdr:nvSpPr>
        <xdr:cNvPr id="31" name="TextBox 30">
          <a:extLst>
            <a:ext uri="{FF2B5EF4-FFF2-40B4-BE49-F238E27FC236}">
              <a16:creationId xmlns:a16="http://schemas.microsoft.com/office/drawing/2014/main" id="{00000000-0008-0000-1F00-00001F000000}"/>
            </a:ext>
          </a:extLst>
        </xdr:cNvPr>
        <xdr:cNvSpPr txBox="1"/>
      </xdr:nvSpPr>
      <xdr:spPr>
        <a:xfrm>
          <a:off x="3590925" y="809625"/>
          <a:ext cx="463867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"Then you will</a:t>
          </a:r>
          <a:r>
            <a:rPr lang="en-US" sz="1100" baseline="0"/>
            <a:t> know the truth, and the truth will set you free" John 8:32</a:t>
          </a:r>
        </a:p>
        <a:p>
          <a:r>
            <a:rPr lang="en-US" sz="1100" baseline="0"/>
            <a:t>Start your Daily Tracking and learn the truth about your finances.</a:t>
          </a:r>
          <a:endParaRPr lang="en-US" sz="1100"/>
        </a:p>
      </xdr:txBody>
    </xdr:sp>
    <xdr:clientData/>
  </xdr:twoCellAnchor>
  <xdr:twoCellAnchor editAs="absolute">
    <xdr:from>
      <xdr:col>1</xdr:col>
      <xdr:colOff>288470</xdr:colOff>
      <xdr:row>8</xdr:row>
      <xdr:rowOff>136046</xdr:rowOff>
    </xdr:from>
    <xdr:to>
      <xdr:col>4</xdr:col>
      <xdr:colOff>435699</xdr:colOff>
      <xdr:row>9</xdr:row>
      <xdr:rowOff>339881</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1F00-000036000000}"/>
            </a:ext>
          </a:extLst>
        </xdr:cNvPr>
        <xdr:cNvSpPr txBox="1"/>
      </xdr:nvSpPr>
      <xdr:spPr>
        <a:xfrm>
          <a:off x="506184" y="2000225"/>
          <a:ext cx="1922961"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1 - DAILY TRACKING</a:t>
          </a:r>
        </a:p>
      </xdr:txBody>
    </xdr:sp>
    <xdr:clientData/>
  </xdr:twoCellAnchor>
  <xdr:twoCellAnchor editAs="absolute">
    <xdr:from>
      <xdr:col>1</xdr:col>
      <xdr:colOff>288470</xdr:colOff>
      <xdr:row>10</xdr:row>
      <xdr:rowOff>91038</xdr:rowOff>
    </xdr:from>
    <xdr:to>
      <xdr:col>4</xdr:col>
      <xdr:colOff>435699</xdr:colOff>
      <xdr:row>11</xdr:row>
      <xdr:rowOff>342498</xdr:rowOff>
    </xdr:to>
    <xdr:sp macro="" textlink="">
      <xdr:nvSpPr>
        <xdr:cNvPr id="101" name="TextBox 100">
          <a:hlinkClick xmlns:r="http://schemas.openxmlformats.org/officeDocument/2006/relationships" r:id="rId3"/>
          <a:extLst>
            <a:ext uri="{FF2B5EF4-FFF2-40B4-BE49-F238E27FC236}">
              <a16:creationId xmlns:a16="http://schemas.microsoft.com/office/drawing/2014/main" id="{00000000-0008-0000-1F00-000065000000}"/>
            </a:ext>
          </a:extLst>
        </xdr:cNvPr>
        <xdr:cNvSpPr txBox="1"/>
      </xdr:nvSpPr>
      <xdr:spPr>
        <a:xfrm>
          <a:off x="506184" y="2472288"/>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2 - DAILY TRACKING</a:t>
          </a:r>
        </a:p>
      </xdr:txBody>
    </xdr:sp>
    <xdr:clientData/>
  </xdr:twoCellAnchor>
  <xdr:twoCellAnchor editAs="absolute">
    <xdr:from>
      <xdr:col>1</xdr:col>
      <xdr:colOff>288470</xdr:colOff>
      <xdr:row>12</xdr:row>
      <xdr:rowOff>93656</xdr:rowOff>
    </xdr:from>
    <xdr:to>
      <xdr:col>4</xdr:col>
      <xdr:colOff>435699</xdr:colOff>
      <xdr:row>13</xdr:row>
      <xdr:rowOff>345115</xdr:rowOff>
    </xdr:to>
    <xdr:sp macro="" textlink="">
      <xdr:nvSpPr>
        <xdr:cNvPr id="102" name="TextBox 101">
          <a:hlinkClick xmlns:r="http://schemas.openxmlformats.org/officeDocument/2006/relationships" r:id="rId4"/>
          <a:extLst>
            <a:ext uri="{FF2B5EF4-FFF2-40B4-BE49-F238E27FC236}">
              <a16:creationId xmlns:a16="http://schemas.microsoft.com/office/drawing/2014/main" id="{00000000-0008-0000-1F00-000066000000}"/>
            </a:ext>
          </a:extLst>
        </xdr:cNvPr>
        <xdr:cNvSpPr txBox="1"/>
      </xdr:nvSpPr>
      <xdr:spPr>
        <a:xfrm>
          <a:off x="506184" y="2944352"/>
          <a:ext cx="1922961"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3 - DAILY TRACKING</a:t>
          </a:r>
        </a:p>
      </xdr:txBody>
    </xdr:sp>
    <xdr:clientData/>
  </xdr:twoCellAnchor>
  <xdr:twoCellAnchor editAs="absolute">
    <xdr:from>
      <xdr:col>1</xdr:col>
      <xdr:colOff>288470</xdr:colOff>
      <xdr:row>14</xdr:row>
      <xdr:rowOff>96272</xdr:rowOff>
    </xdr:from>
    <xdr:to>
      <xdr:col>4</xdr:col>
      <xdr:colOff>435699</xdr:colOff>
      <xdr:row>15</xdr:row>
      <xdr:rowOff>347732</xdr:rowOff>
    </xdr:to>
    <xdr:sp macro="" textlink="">
      <xdr:nvSpPr>
        <xdr:cNvPr id="103" name="TextBox 102">
          <a:hlinkClick xmlns:r="http://schemas.openxmlformats.org/officeDocument/2006/relationships" r:id="rId5"/>
          <a:extLst>
            <a:ext uri="{FF2B5EF4-FFF2-40B4-BE49-F238E27FC236}">
              <a16:creationId xmlns:a16="http://schemas.microsoft.com/office/drawing/2014/main" id="{00000000-0008-0000-1F00-000067000000}"/>
            </a:ext>
          </a:extLst>
        </xdr:cNvPr>
        <xdr:cNvSpPr txBox="1"/>
      </xdr:nvSpPr>
      <xdr:spPr>
        <a:xfrm>
          <a:off x="506184" y="3416415"/>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4 - DAILY TRACKING</a:t>
          </a:r>
        </a:p>
      </xdr:txBody>
    </xdr:sp>
    <xdr:clientData/>
  </xdr:twoCellAnchor>
  <xdr:twoCellAnchor editAs="absolute">
    <xdr:from>
      <xdr:col>1</xdr:col>
      <xdr:colOff>288470</xdr:colOff>
      <xdr:row>16</xdr:row>
      <xdr:rowOff>98890</xdr:rowOff>
    </xdr:from>
    <xdr:to>
      <xdr:col>4</xdr:col>
      <xdr:colOff>435699</xdr:colOff>
      <xdr:row>18</xdr:row>
      <xdr:rowOff>1100</xdr:rowOff>
    </xdr:to>
    <xdr:sp macro="" textlink="">
      <xdr:nvSpPr>
        <xdr:cNvPr id="104" name="TextBox 103">
          <a:hlinkClick xmlns:r="http://schemas.openxmlformats.org/officeDocument/2006/relationships" r:id="rId6"/>
          <a:extLst>
            <a:ext uri="{FF2B5EF4-FFF2-40B4-BE49-F238E27FC236}">
              <a16:creationId xmlns:a16="http://schemas.microsoft.com/office/drawing/2014/main" id="{00000000-0008-0000-1F00-000068000000}"/>
            </a:ext>
          </a:extLst>
        </xdr:cNvPr>
        <xdr:cNvSpPr txBox="1"/>
      </xdr:nvSpPr>
      <xdr:spPr>
        <a:xfrm>
          <a:off x="506184" y="3888479"/>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5 - DAILY TRACKING</a:t>
          </a:r>
        </a:p>
      </xdr:txBody>
    </xdr:sp>
    <xdr:clientData/>
  </xdr:twoCellAnchor>
  <xdr:twoCellAnchor editAs="absolute">
    <xdr:from>
      <xdr:col>1</xdr:col>
      <xdr:colOff>288470</xdr:colOff>
      <xdr:row>18</xdr:row>
      <xdr:rowOff>101507</xdr:rowOff>
    </xdr:from>
    <xdr:to>
      <xdr:col>4</xdr:col>
      <xdr:colOff>435699</xdr:colOff>
      <xdr:row>20</xdr:row>
      <xdr:rowOff>2448</xdr:rowOff>
    </xdr:to>
    <xdr:sp macro="" textlink="">
      <xdr:nvSpPr>
        <xdr:cNvPr id="105" name="TextBox 104">
          <a:hlinkClick xmlns:r="http://schemas.openxmlformats.org/officeDocument/2006/relationships" r:id="rId7"/>
          <a:extLst>
            <a:ext uri="{FF2B5EF4-FFF2-40B4-BE49-F238E27FC236}">
              <a16:creationId xmlns:a16="http://schemas.microsoft.com/office/drawing/2014/main" id="{00000000-0008-0000-1F00-000069000000}"/>
            </a:ext>
          </a:extLst>
        </xdr:cNvPr>
        <xdr:cNvSpPr txBox="1"/>
      </xdr:nvSpPr>
      <xdr:spPr>
        <a:xfrm>
          <a:off x="506184" y="4360543"/>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6 - DAILY TRACKING</a:t>
          </a:r>
        </a:p>
      </xdr:txBody>
    </xdr:sp>
    <xdr:clientData/>
  </xdr:twoCellAnchor>
  <xdr:twoCellAnchor editAs="absolute">
    <xdr:from>
      <xdr:col>1</xdr:col>
      <xdr:colOff>288470</xdr:colOff>
      <xdr:row>20</xdr:row>
      <xdr:rowOff>104125</xdr:rowOff>
    </xdr:from>
    <xdr:to>
      <xdr:col>4</xdr:col>
      <xdr:colOff>435699</xdr:colOff>
      <xdr:row>22</xdr:row>
      <xdr:rowOff>1799</xdr:rowOff>
    </xdr:to>
    <xdr:sp macro="" textlink="">
      <xdr:nvSpPr>
        <xdr:cNvPr id="106" name="TextBox 105">
          <a:hlinkClick xmlns:r="http://schemas.openxmlformats.org/officeDocument/2006/relationships" r:id="rId8"/>
          <a:extLst>
            <a:ext uri="{FF2B5EF4-FFF2-40B4-BE49-F238E27FC236}">
              <a16:creationId xmlns:a16="http://schemas.microsoft.com/office/drawing/2014/main" id="{00000000-0008-0000-1F00-00006A000000}"/>
            </a:ext>
          </a:extLst>
        </xdr:cNvPr>
        <xdr:cNvSpPr txBox="1"/>
      </xdr:nvSpPr>
      <xdr:spPr>
        <a:xfrm>
          <a:off x="506184" y="4832607"/>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7 - DAILY TRACKING</a:t>
          </a:r>
        </a:p>
      </xdr:txBody>
    </xdr:sp>
    <xdr:clientData/>
  </xdr:twoCellAnchor>
  <xdr:twoCellAnchor editAs="absolute">
    <xdr:from>
      <xdr:col>1</xdr:col>
      <xdr:colOff>288470</xdr:colOff>
      <xdr:row>22</xdr:row>
      <xdr:rowOff>106742</xdr:rowOff>
    </xdr:from>
    <xdr:to>
      <xdr:col>4</xdr:col>
      <xdr:colOff>435699</xdr:colOff>
      <xdr:row>24</xdr:row>
      <xdr:rowOff>4416</xdr:rowOff>
    </xdr:to>
    <xdr:sp macro="" textlink="">
      <xdr:nvSpPr>
        <xdr:cNvPr id="107" name="TextBox 106">
          <a:hlinkClick xmlns:r="http://schemas.openxmlformats.org/officeDocument/2006/relationships" r:id="rId9"/>
          <a:extLst>
            <a:ext uri="{FF2B5EF4-FFF2-40B4-BE49-F238E27FC236}">
              <a16:creationId xmlns:a16="http://schemas.microsoft.com/office/drawing/2014/main" id="{00000000-0008-0000-1F00-00006B000000}"/>
            </a:ext>
          </a:extLst>
        </xdr:cNvPr>
        <xdr:cNvSpPr txBox="1"/>
      </xdr:nvSpPr>
      <xdr:spPr>
        <a:xfrm>
          <a:off x="506184" y="5304671"/>
          <a:ext cx="1922961"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8 - DAILY TRACKING</a:t>
          </a:r>
        </a:p>
      </xdr:txBody>
    </xdr:sp>
    <xdr:clientData/>
  </xdr:twoCellAnchor>
  <xdr:twoCellAnchor editAs="absolute">
    <xdr:from>
      <xdr:col>1</xdr:col>
      <xdr:colOff>288470</xdr:colOff>
      <xdr:row>24</xdr:row>
      <xdr:rowOff>109359</xdr:rowOff>
    </xdr:from>
    <xdr:to>
      <xdr:col>4</xdr:col>
      <xdr:colOff>435699</xdr:colOff>
      <xdr:row>26</xdr:row>
      <xdr:rowOff>5465</xdr:rowOff>
    </xdr:to>
    <xdr:sp macro="" textlink="">
      <xdr:nvSpPr>
        <xdr:cNvPr id="108" name="TextBox 107">
          <a:hlinkClick xmlns:r="http://schemas.openxmlformats.org/officeDocument/2006/relationships" r:id="rId10"/>
          <a:extLst>
            <a:ext uri="{FF2B5EF4-FFF2-40B4-BE49-F238E27FC236}">
              <a16:creationId xmlns:a16="http://schemas.microsoft.com/office/drawing/2014/main" id="{00000000-0008-0000-1F00-00006C000000}"/>
            </a:ext>
          </a:extLst>
        </xdr:cNvPr>
        <xdr:cNvSpPr txBox="1"/>
      </xdr:nvSpPr>
      <xdr:spPr>
        <a:xfrm>
          <a:off x="506184" y="5776734"/>
          <a:ext cx="1922961" cy="365552"/>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9 - DAILY TRACKING</a:t>
          </a:r>
        </a:p>
      </xdr:txBody>
    </xdr:sp>
    <xdr:clientData/>
  </xdr:twoCellAnchor>
  <xdr:twoCellAnchor editAs="absolute">
    <xdr:from>
      <xdr:col>1</xdr:col>
      <xdr:colOff>288470</xdr:colOff>
      <xdr:row>26</xdr:row>
      <xdr:rowOff>110408</xdr:rowOff>
    </xdr:from>
    <xdr:to>
      <xdr:col>4</xdr:col>
      <xdr:colOff>435699</xdr:colOff>
      <xdr:row>28</xdr:row>
      <xdr:rowOff>8081</xdr:rowOff>
    </xdr:to>
    <xdr:sp macro="" textlink="">
      <xdr:nvSpPr>
        <xdr:cNvPr id="109" name="TextBox 108">
          <a:hlinkClick xmlns:r="http://schemas.openxmlformats.org/officeDocument/2006/relationships" r:id="rId11"/>
          <a:extLst>
            <a:ext uri="{FF2B5EF4-FFF2-40B4-BE49-F238E27FC236}">
              <a16:creationId xmlns:a16="http://schemas.microsoft.com/office/drawing/2014/main" id="{00000000-0008-0000-1F00-00006D000000}"/>
            </a:ext>
          </a:extLst>
        </xdr:cNvPr>
        <xdr:cNvSpPr txBox="1"/>
      </xdr:nvSpPr>
      <xdr:spPr>
        <a:xfrm>
          <a:off x="506184" y="6247229"/>
          <a:ext cx="1922961"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10 - DAILY TRACKING</a:t>
          </a:r>
        </a:p>
      </xdr:txBody>
    </xdr:sp>
    <xdr:clientData/>
  </xdr:twoCellAnchor>
  <xdr:twoCellAnchor editAs="absolute">
    <xdr:from>
      <xdr:col>1</xdr:col>
      <xdr:colOff>288470</xdr:colOff>
      <xdr:row>29</xdr:row>
      <xdr:rowOff>1899</xdr:rowOff>
    </xdr:from>
    <xdr:to>
      <xdr:col>4</xdr:col>
      <xdr:colOff>435699</xdr:colOff>
      <xdr:row>30</xdr:row>
      <xdr:rowOff>10699</xdr:rowOff>
    </xdr:to>
    <xdr:sp macro="" textlink="">
      <xdr:nvSpPr>
        <xdr:cNvPr id="110" name="TextBox 109">
          <a:hlinkClick xmlns:r="http://schemas.openxmlformats.org/officeDocument/2006/relationships" r:id="rId12"/>
          <a:extLst>
            <a:ext uri="{FF2B5EF4-FFF2-40B4-BE49-F238E27FC236}">
              <a16:creationId xmlns:a16="http://schemas.microsoft.com/office/drawing/2014/main" id="{00000000-0008-0000-1F00-00006E000000}"/>
            </a:ext>
          </a:extLst>
        </xdr:cNvPr>
        <xdr:cNvSpPr txBox="1"/>
      </xdr:nvSpPr>
      <xdr:spPr>
        <a:xfrm>
          <a:off x="506184" y="6719292"/>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11 - DAILY TRACKING</a:t>
          </a:r>
        </a:p>
      </xdr:txBody>
    </xdr:sp>
    <xdr:clientData/>
  </xdr:twoCellAnchor>
  <xdr:twoCellAnchor editAs="absolute">
    <xdr:from>
      <xdr:col>1</xdr:col>
      <xdr:colOff>288470</xdr:colOff>
      <xdr:row>31</xdr:row>
      <xdr:rowOff>1337</xdr:rowOff>
    </xdr:from>
    <xdr:to>
      <xdr:col>4</xdr:col>
      <xdr:colOff>435699</xdr:colOff>
      <xdr:row>32</xdr:row>
      <xdr:rowOff>13311</xdr:rowOff>
    </xdr:to>
    <xdr:sp macro="" textlink="">
      <xdr:nvSpPr>
        <xdr:cNvPr id="111" name="TextBox 110">
          <a:hlinkClick xmlns:r="http://schemas.openxmlformats.org/officeDocument/2006/relationships" r:id="rId13"/>
          <a:extLst>
            <a:ext uri="{FF2B5EF4-FFF2-40B4-BE49-F238E27FC236}">
              <a16:creationId xmlns:a16="http://schemas.microsoft.com/office/drawing/2014/main" id="{00000000-0008-0000-1F00-00006F000000}"/>
            </a:ext>
          </a:extLst>
        </xdr:cNvPr>
        <xdr:cNvSpPr txBox="1"/>
      </xdr:nvSpPr>
      <xdr:spPr>
        <a:xfrm>
          <a:off x="506184" y="7191351"/>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12 - DAILY TRACKING</a:t>
          </a:r>
        </a:p>
      </xdr:txBody>
    </xdr:sp>
    <xdr:clientData/>
  </xdr:twoCellAnchor>
  <xdr:twoCellAnchor editAs="absolute">
    <xdr:from>
      <xdr:col>9</xdr:col>
      <xdr:colOff>136069</xdr:colOff>
      <xdr:row>8</xdr:row>
      <xdr:rowOff>136046</xdr:rowOff>
    </xdr:from>
    <xdr:to>
      <xdr:col>12</xdr:col>
      <xdr:colOff>49256</xdr:colOff>
      <xdr:row>9</xdr:row>
      <xdr:rowOff>339881</xdr:rowOff>
    </xdr:to>
    <xdr:sp macro="" textlink="">
      <xdr:nvSpPr>
        <xdr:cNvPr id="187" name="TextBox 186">
          <a:hlinkClick xmlns:r="http://schemas.openxmlformats.org/officeDocument/2006/relationships" r:id="rId14"/>
          <a:extLst>
            <a:ext uri="{FF2B5EF4-FFF2-40B4-BE49-F238E27FC236}">
              <a16:creationId xmlns:a16="http://schemas.microsoft.com/office/drawing/2014/main" id="{00000000-0008-0000-1F00-0000BB000000}"/>
            </a:ext>
          </a:extLst>
        </xdr:cNvPr>
        <xdr:cNvSpPr txBox="1"/>
      </xdr:nvSpPr>
      <xdr:spPr>
        <a:xfrm>
          <a:off x="4782908" y="2000225"/>
          <a:ext cx="1927044"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2</xdr:col>
      <xdr:colOff>180975</xdr:colOff>
      <xdr:row>0</xdr:row>
      <xdr:rowOff>0</xdr:rowOff>
    </xdr:from>
    <xdr:to>
      <xdr:col>4</xdr:col>
      <xdr:colOff>72118</xdr:colOff>
      <xdr:row>0</xdr:row>
      <xdr:rowOff>323850</xdr:rowOff>
    </xdr:to>
    <xdr:sp macro="" textlink="">
      <xdr:nvSpPr>
        <xdr:cNvPr id="123" name="Text Box 26">
          <a:hlinkClick xmlns:r="http://schemas.openxmlformats.org/officeDocument/2006/relationships" r:id="rId15"/>
          <a:extLst>
            <a:ext uri="{FF2B5EF4-FFF2-40B4-BE49-F238E27FC236}">
              <a16:creationId xmlns:a16="http://schemas.microsoft.com/office/drawing/2014/main" id="{00000000-0008-0000-1F00-00007B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9</xdr:col>
      <xdr:colOff>243568</xdr:colOff>
      <xdr:row>0</xdr:row>
      <xdr:rowOff>0</xdr:rowOff>
    </xdr:from>
    <xdr:to>
      <xdr:col>10</xdr:col>
      <xdr:colOff>443593</xdr:colOff>
      <xdr:row>0</xdr:row>
      <xdr:rowOff>323850</xdr:rowOff>
    </xdr:to>
    <xdr:sp macro="" textlink="">
      <xdr:nvSpPr>
        <xdr:cNvPr id="124" name="Text Box 27">
          <a:hlinkClick xmlns:r="http://schemas.openxmlformats.org/officeDocument/2006/relationships" r:id="rId16"/>
          <a:extLst>
            <a:ext uri="{FF2B5EF4-FFF2-40B4-BE49-F238E27FC236}">
              <a16:creationId xmlns:a16="http://schemas.microsoft.com/office/drawing/2014/main" id="{00000000-0008-0000-1F00-00007C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5</xdr:col>
      <xdr:colOff>415018</xdr:colOff>
      <xdr:row>0</xdr:row>
      <xdr:rowOff>0</xdr:rowOff>
    </xdr:from>
    <xdr:to>
      <xdr:col>7</xdr:col>
      <xdr:colOff>293915</xdr:colOff>
      <xdr:row>0</xdr:row>
      <xdr:rowOff>323850</xdr:rowOff>
    </xdr:to>
    <xdr:sp macro="" textlink="">
      <xdr:nvSpPr>
        <xdr:cNvPr id="125" name="Text Box 28">
          <a:hlinkClick xmlns:r="http://schemas.openxmlformats.org/officeDocument/2006/relationships" r:id="rId17"/>
          <a:extLst>
            <a:ext uri="{FF2B5EF4-FFF2-40B4-BE49-F238E27FC236}">
              <a16:creationId xmlns:a16="http://schemas.microsoft.com/office/drawing/2014/main" id="{00000000-0008-0000-1F00-00007D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4</xdr:col>
      <xdr:colOff>91168</xdr:colOff>
      <xdr:row>0</xdr:row>
      <xdr:rowOff>0</xdr:rowOff>
    </xdr:from>
    <xdr:to>
      <xdr:col>5</xdr:col>
      <xdr:colOff>395968</xdr:colOff>
      <xdr:row>0</xdr:row>
      <xdr:rowOff>323850</xdr:rowOff>
    </xdr:to>
    <xdr:sp macro="" textlink="">
      <xdr:nvSpPr>
        <xdr:cNvPr id="126" name="Text Box 29">
          <a:hlinkClick xmlns:r="http://schemas.openxmlformats.org/officeDocument/2006/relationships" r:id="rId18"/>
          <a:extLst>
            <a:ext uri="{FF2B5EF4-FFF2-40B4-BE49-F238E27FC236}">
              <a16:creationId xmlns:a16="http://schemas.microsoft.com/office/drawing/2014/main" id="{00000000-0008-0000-1F00-00007E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10</xdr:col>
      <xdr:colOff>462643</xdr:colOff>
      <xdr:row>0</xdr:row>
      <xdr:rowOff>0</xdr:rowOff>
    </xdr:from>
    <xdr:to>
      <xdr:col>12</xdr:col>
      <xdr:colOff>81643</xdr:colOff>
      <xdr:row>0</xdr:row>
      <xdr:rowOff>323850</xdr:rowOff>
    </xdr:to>
    <xdr:sp macro="" textlink="">
      <xdr:nvSpPr>
        <xdr:cNvPr id="127" name="Text Box 30">
          <a:hlinkClick xmlns:r="http://schemas.openxmlformats.org/officeDocument/2006/relationships" r:id="rId19"/>
          <a:extLst>
            <a:ext uri="{FF2B5EF4-FFF2-40B4-BE49-F238E27FC236}">
              <a16:creationId xmlns:a16="http://schemas.microsoft.com/office/drawing/2014/main" id="{00000000-0008-0000-1F00-00007F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7</xdr:col>
      <xdr:colOff>312965</xdr:colOff>
      <xdr:row>0</xdr:row>
      <xdr:rowOff>0</xdr:rowOff>
    </xdr:from>
    <xdr:to>
      <xdr:col>9</xdr:col>
      <xdr:colOff>224518</xdr:colOff>
      <xdr:row>0</xdr:row>
      <xdr:rowOff>323850</xdr:rowOff>
    </xdr:to>
    <xdr:sp macro="" textlink="">
      <xdr:nvSpPr>
        <xdr:cNvPr id="128" name="Text Box 31">
          <a:hlinkClick xmlns:r="http://schemas.openxmlformats.org/officeDocument/2006/relationships" r:id="rId1"/>
          <a:extLst>
            <a:ext uri="{FF2B5EF4-FFF2-40B4-BE49-F238E27FC236}">
              <a16:creationId xmlns:a16="http://schemas.microsoft.com/office/drawing/2014/main" id="{00000000-0008-0000-1F00-000080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13</xdr:col>
      <xdr:colOff>424543</xdr:colOff>
      <xdr:row>0</xdr:row>
      <xdr:rowOff>0</xdr:rowOff>
    </xdr:from>
    <xdr:to>
      <xdr:col>15</xdr:col>
      <xdr:colOff>119743</xdr:colOff>
      <xdr:row>0</xdr:row>
      <xdr:rowOff>323850</xdr:rowOff>
    </xdr:to>
    <xdr:sp macro="" textlink="">
      <xdr:nvSpPr>
        <xdr:cNvPr id="129" name="Text Box 32">
          <a:hlinkClick xmlns:r="http://schemas.openxmlformats.org/officeDocument/2006/relationships" r:id="rId20"/>
          <a:extLst>
            <a:ext uri="{FF2B5EF4-FFF2-40B4-BE49-F238E27FC236}">
              <a16:creationId xmlns:a16="http://schemas.microsoft.com/office/drawing/2014/main" id="{00000000-0008-0000-1F00-000081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12</xdr:col>
      <xdr:colOff>100693</xdr:colOff>
      <xdr:row>0</xdr:row>
      <xdr:rowOff>0</xdr:rowOff>
    </xdr:from>
    <xdr:to>
      <xdr:col>13</xdr:col>
      <xdr:colOff>405493</xdr:colOff>
      <xdr:row>0</xdr:row>
      <xdr:rowOff>323850</xdr:rowOff>
    </xdr:to>
    <xdr:sp macro="" textlink="">
      <xdr:nvSpPr>
        <xdr:cNvPr id="130" name="Text Box 33">
          <a:hlinkClick xmlns:r="http://schemas.openxmlformats.org/officeDocument/2006/relationships" r:id="rId21"/>
          <a:extLst>
            <a:ext uri="{FF2B5EF4-FFF2-40B4-BE49-F238E27FC236}">
              <a16:creationId xmlns:a16="http://schemas.microsoft.com/office/drawing/2014/main" id="{00000000-0008-0000-1F00-000082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2</xdr:col>
      <xdr:colOff>157215</xdr:colOff>
      <xdr:row>0</xdr:row>
      <xdr:rowOff>323850</xdr:rowOff>
    </xdr:to>
    <xdr:sp macro="" textlink="">
      <xdr:nvSpPr>
        <xdr:cNvPr id="131" name="Text Box 6">
          <a:hlinkClick xmlns:r="http://schemas.openxmlformats.org/officeDocument/2006/relationships" r:id="rId22"/>
          <a:extLst>
            <a:ext uri="{FF2B5EF4-FFF2-40B4-BE49-F238E27FC236}">
              <a16:creationId xmlns:a16="http://schemas.microsoft.com/office/drawing/2014/main" id="{00000000-0008-0000-1F00-000083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9</xdr:col>
      <xdr:colOff>136069</xdr:colOff>
      <xdr:row>10</xdr:row>
      <xdr:rowOff>90895</xdr:rowOff>
    </xdr:from>
    <xdr:to>
      <xdr:col>12</xdr:col>
      <xdr:colOff>49256</xdr:colOff>
      <xdr:row>11</xdr:row>
      <xdr:rowOff>342355</xdr:rowOff>
    </xdr:to>
    <xdr:sp macro="" textlink="">
      <xdr:nvSpPr>
        <xdr:cNvPr id="142" name="TextBox 141">
          <a:hlinkClick xmlns:r="http://schemas.openxmlformats.org/officeDocument/2006/relationships" r:id="rId23"/>
          <a:extLst>
            <a:ext uri="{FF2B5EF4-FFF2-40B4-BE49-F238E27FC236}">
              <a16:creationId xmlns:a16="http://schemas.microsoft.com/office/drawing/2014/main" id="{00000000-0008-0000-1F00-00008E000000}"/>
            </a:ext>
          </a:extLst>
        </xdr:cNvPr>
        <xdr:cNvSpPr txBox="1"/>
      </xdr:nvSpPr>
      <xdr:spPr>
        <a:xfrm>
          <a:off x="4782908" y="2472145"/>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12</xdr:row>
      <xdr:rowOff>93370</xdr:rowOff>
    </xdr:from>
    <xdr:to>
      <xdr:col>12</xdr:col>
      <xdr:colOff>49256</xdr:colOff>
      <xdr:row>13</xdr:row>
      <xdr:rowOff>344829</xdr:rowOff>
    </xdr:to>
    <xdr:sp macro="" textlink="">
      <xdr:nvSpPr>
        <xdr:cNvPr id="143" name="TextBox 142">
          <a:hlinkClick xmlns:r="http://schemas.openxmlformats.org/officeDocument/2006/relationships" r:id="rId24"/>
          <a:extLst>
            <a:ext uri="{FF2B5EF4-FFF2-40B4-BE49-F238E27FC236}">
              <a16:creationId xmlns:a16="http://schemas.microsoft.com/office/drawing/2014/main" id="{00000000-0008-0000-1F00-00008F000000}"/>
            </a:ext>
          </a:extLst>
        </xdr:cNvPr>
        <xdr:cNvSpPr txBox="1"/>
      </xdr:nvSpPr>
      <xdr:spPr>
        <a:xfrm>
          <a:off x="4782908" y="2944066"/>
          <a:ext cx="1927044"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14</xdr:row>
      <xdr:rowOff>95843</xdr:rowOff>
    </xdr:from>
    <xdr:to>
      <xdr:col>12</xdr:col>
      <xdr:colOff>49256</xdr:colOff>
      <xdr:row>15</xdr:row>
      <xdr:rowOff>347303</xdr:rowOff>
    </xdr:to>
    <xdr:sp macro="" textlink="">
      <xdr:nvSpPr>
        <xdr:cNvPr id="144" name="TextBox 143">
          <a:hlinkClick xmlns:r="http://schemas.openxmlformats.org/officeDocument/2006/relationships" r:id="rId25"/>
          <a:extLst>
            <a:ext uri="{FF2B5EF4-FFF2-40B4-BE49-F238E27FC236}">
              <a16:creationId xmlns:a16="http://schemas.microsoft.com/office/drawing/2014/main" id="{00000000-0008-0000-1F00-000090000000}"/>
            </a:ext>
          </a:extLst>
        </xdr:cNvPr>
        <xdr:cNvSpPr txBox="1"/>
      </xdr:nvSpPr>
      <xdr:spPr>
        <a:xfrm>
          <a:off x="4782908" y="3415986"/>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16</xdr:row>
      <xdr:rowOff>98318</xdr:rowOff>
    </xdr:from>
    <xdr:to>
      <xdr:col>12</xdr:col>
      <xdr:colOff>49256</xdr:colOff>
      <xdr:row>18</xdr:row>
      <xdr:rowOff>528</xdr:rowOff>
    </xdr:to>
    <xdr:sp macro="" textlink="">
      <xdr:nvSpPr>
        <xdr:cNvPr id="145" name="TextBox 144">
          <a:hlinkClick xmlns:r="http://schemas.openxmlformats.org/officeDocument/2006/relationships" r:id="rId26"/>
          <a:extLst>
            <a:ext uri="{FF2B5EF4-FFF2-40B4-BE49-F238E27FC236}">
              <a16:creationId xmlns:a16="http://schemas.microsoft.com/office/drawing/2014/main" id="{00000000-0008-0000-1F00-000091000000}"/>
            </a:ext>
          </a:extLst>
        </xdr:cNvPr>
        <xdr:cNvSpPr txBox="1"/>
      </xdr:nvSpPr>
      <xdr:spPr>
        <a:xfrm>
          <a:off x="4782908" y="3887907"/>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18</xdr:row>
      <xdr:rowOff>100792</xdr:rowOff>
    </xdr:from>
    <xdr:to>
      <xdr:col>12</xdr:col>
      <xdr:colOff>49256</xdr:colOff>
      <xdr:row>20</xdr:row>
      <xdr:rowOff>1733</xdr:rowOff>
    </xdr:to>
    <xdr:sp macro="" textlink="">
      <xdr:nvSpPr>
        <xdr:cNvPr id="146" name="TextBox 145">
          <a:hlinkClick xmlns:r="http://schemas.openxmlformats.org/officeDocument/2006/relationships" r:id="rId27"/>
          <a:extLst>
            <a:ext uri="{FF2B5EF4-FFF2-40B4-BE49-F238E27FC236}">
              <a16:creationId xmlns:a16="http://schemas.microsoft.com/office/drawing/2014/main" id="{00000000-0008-0000-1F00-000092000000}"/>
            </a:ext>
          </a:extLst>
        </xdr:cNvPr>
        <xdr:cNvSpPr txBox="1"/>
      </xdr:nvSpPr>
      <xdr:spPr>
        <a:xfrm>
          <a:off x="4782908" y="4359828"/>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20</xdr:row>
      <xdr:rowOff>103267</xdr:rowOff>
    </xdr:from>
    <xdr:to>
      <xdr:col>12</xdr:col>
      <xdr:colOff>49256</xdr:colOff>
      <xdr:row>22</xdr:row>
      <xdr:rowOff>941</xdr:rowOff>
    </xdr:to>
    <xdr:sp macro="" textlink="">
      <xdr:nvSpPr>
        <xdr:cNvPr id="147" name="TextBox 146">
          <a:hlinkClick xmlns:r="http://schemas.openxmlformats.org/officeDocument/2006/relationships" r:id="rId28"/>
          <a:extLst>
            <a:ext uri="{FF2B5EF4-FFF2-40B4-BE49-F238E27FC236}">
              <a16:creationId xmlns:a16="http://schemas.microsoft.com/office/drawing/2014/main" id="{00000000-0008-0000-1F00-000093000000}"/>
            </a:ext>
          </a:extLst>
        </xdr:cNvPr>
        <xdr:cNvSpPr txBox="1"/>
      </xdr:nvSpPr>
      <xdr:spPr>
        <a:xfrm>
          <a:off x="4782908" y="4831749"/>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22</xdr:row>
      <xdr:rowOff>105741</xdr:rowOff>
    </xdr:from>
    <xdr:to>
      <xdr:col>12</xdr:col>
      <xdr:colOff>49256</xdr:colOff>
      <xdr:row>24</xdr:row>
      <xdr:rowOff>3415</xdr:rowOff>
    </xdr:to>
    <xdr:sp macro="" textlink="">
      <xdr:nvSpPr>
        <xdr:cNvPr id="148" name="TextBox 147">
          <a:hlinkClick xmlns:r="http://schemas.openxmlformats.org/officeDocument/2006/relationships" r:id="rId29"/>
          <a:extLst>
            <a:ext uri="{FF2B5EF4-FFF2-40B4-BE49-F238E27FC236}">
              <a16:creationId xmlns:a16="http://schemas.microsoft.com/office/drawing/2014/main" id="{00000000-0008-0000-1F00-000094000000}"/>
            </a:ext>
          </a:extLst>
        </xdr:cNvPr>
        <xdr:cNvSpPr txBox="1"/>
      </xdr:nvSpPr>
      <xdr:spPr>
        <a:xfrm>
          <a:off x="4782908" y="5303670"/>
          <a:ext cx="1927044"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24</xdr:row>
      <xdr:rowOff>108215</xdr:rowOff>
    </xdr:from>
    <xdr:to>
      <xdr:col>12</xdr:col>
      <xdr:colOff>49256</xdr:colOff>
      <xdr:row>26</xdr:row>
      <xdr:rowOff>5890</xdr:rowOff>
    </xdr:to>
    <xdr:sp macro="" textlink="">
      <xdr:nvSpPr>
        <xdr:cNvPr id="149" name="TextBox 148">
          <a:hlinkClick xmlns:r="http://schemas.openxmlformats.org/officeDocument/2006/relationships" r:id="rId30"/>
          <a:extLst>
            <a:ext uri="{FF2B5EF4-FFF2-40B4-BE49-F238E27FC236}">
              <a16:creationId xmlns:a16="http://schemas.microsoft.com/office/drawing/2014/main" id="{00000000-0008-0000-1F00-000095000000}"/>
            </a:ext>
          </a:extLst>
        </xdr:cNvPr>
        <xdr:cNvSpPr txBox="1"/>
      </xdr:nvSpPr>
      <xdr:spPr>
        <a:xfrm>
          <a:off x="4782908" y="5775590"/>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26</xdr:row>
      <xdr:rowOff>110690</xdr:rowOff>
    </xdr:from>
    <xdr:to>
      <xdr:col>12</xdr:col>
      <xdr:colOff>49256</xdr:colOff>
      <xdr:row>28</xdr:row>
      <xdr:rowOff>8363</xdr:rowOff>
    </xdr:to>
    <xdr:sp macro="" textlink="">
      <xdr:nvSpPr>
        <xdr:cNvPr id="150" name="TextBox 149">
          <a:hlinkClick xmlns:r="http://schemas.openxmlformats.org/officeDocument/2006/relationships" r:id="rId31"/>
          <a:extLst>
            <a:ext uri="{FF2B5EF4-FFF2-40B4-BE49-F238E27FC236}">
              <a16:creationId xmlns:a16="http://schemas.microsoft.com/office/drawing/2014/main" id="{00000000-0008-0000-1F00-000096000000}"/>
            </a:ext>
          </a:extLst>
        </xdr:cNvPr>
        <xdr:cNvSpPr txBox="1"/>
      </xdr:nvSpPr>
      <xdr:spPr>
        <a:xfrm>
          <a:off x="4782908" y="6247511"/>
          <a:ext cx="1927044"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29</xdr:row>
      <xdr:rowOff>2038</xdr:rowOff>
    </xdr:from>
    <xdr:to>
      <xdr:col>12</xdr:col>
      <xdr:colOff>49256</xdr:colOff>
      <xdr:row>30</xdr:row>
      <xdr:rowOff>10838</xdr:rowOff>
    </xdr:to>
    <xdr:sp macro="" textlink="">
      <xdr:nvSpPr>
        <xdr:cNvPr id="151" name="TextBox 150">
          <a:hlinkClick xmlns:r="http://schemas.openxmlformats.org/officeDocument/2006/relationships" r:id="rId32"/>
          <a:extLst>
            <a:ext uri="{FF2B5EF4-FFF2-40B4-BE49-F238E27FC236}">
              <a16:creationId xmlns:a16="http://schemas.microsoft.com/office/drawing/2014/main" id="{00000000-0008-0000-1F00-000097000000}"/>
            </a:ext>
          </a:extLst>
        </xdr:cNvPr>
        <xdr:cNvSpPr txBox="1"/>
      </xdr:nvSpPr>
      <xdr:spPr>
        <a:xfrm>
          <a:off x="4782908" y="6719431"/>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twoCellAnchor editAs="absolute">
    <xdr:from>
      <xdr:col>9</xdr:col>
      <xdr:colOff>136069</xdr:colOff>
      <xdr:row>31</xdr:row>
      <xdr:rowOff>1337</xdr:rowOff>
    </xdr:from>
    <xdr:to>
      <xdr:col>12</xdr:col>
      <xdr:colOff>49256</xdr:colOff>
      <xdr:row>32</xdr:row>
      <xdr:rowOff>13311</xdr:rowOff>
    </xdr:to>
    <xdr:sp macro="" textlink="">
      <xdr:nvSpPr>
        <xdr:cNvPr id="152" name="TextBox 151">
          <a:hlinkClick xmlns:r="http://schemas.openxmlformats.org/officeDocument/2006/relationships" r:id="rId33"/>
          <a:extLst>
            <a:ext uri="{FF2B5EF4-FFF2-40B4-BE49-F238E27FC236}">
              <a16:creationId xmlns:a16="http://schemas.microsoft.com/office/drawing/2014/main" id="{00000000-0008-0000-1F00-000098000000}"/>
            </a:ext>
          </a:extLst>
        </xdr:cNvPr>
        <xdr:cNvSpPr txBox="1"/>
      </xdr:nvSpPr>
      <xdr:spPr>
        <a:xfrm>
          <a:off x="4782908" y="7191351"/>
          <a:ext cx="1927044"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pPr algn="ctr"/>
          <a:r>
            <a:rPr lang="en-US" sz="800" b="1" baseline="0">
              <a:solidFill>
                <a:schemeClr val="bg1"/>
              </a:solidFill>
              <a:latin typeface="+mn-lt"/>
              <a:ea typeface="+mn-ea"/>
              <a:cs typeface="+mn-cs"/>
            </a:rPr>
            <a:t>ANALYSIS REPORT </a:t>
          </a:r>
        </a:p>
        <a:p>
          <a:pPr algn="ctr"/>
          <a:r>
            <a:rPr lang="en-US" sz="800" b="1" baseline="0">
              <a:solidFill>
                <a:schemeClr val="bg1"/>
              </a:solidFill>
              <a:latin typeface="+mn-lt"/>
              <a:ea typeface="+mn-ea"/>
              <a:cs typeface="+mn-cs"/>
            </a:rPr>
            <a:t>ACTUAL VS. BUDGETED</a:t>
          </a:r>
          <a:endParaRPr lang="en-US" sz="8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10</xdr:col>
      <xdr:colOff>6318</xdr:colOff>
      <xdr:row>10</xdr:row>
      <xdr:rowOff>21981</xdr:rowOff>
    </xdr:from>
    <xdr:to>
      <xdr:col>11</xdr:col>
      <xdr:colOff>1001591</xdr:colOff>
      <xdr:row>12</xdr:row>
      <xdr:rowOff>117997</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2000-000015000000}"/>
            </a:ext>
          </a:extLst>
        </xdr:cNvPr>
        <xdr:cNvSpPr/>
      </xdr:nvSpPr>
      <xdr:spPr bwMode="auto">
        <a:xfrm>
          <a:off x="2254218" y="1993656"/>
          <a:ext cx="2319248"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1</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1044807</xdr:colOff>
      <xdr:row>9</xdr:row>
      <xdr:rowOff>68872</xdr:rowOff>
    </xdr:from>
    <xdr:ext cx="1372726" cy="431379"/>
    <xdr:sp macro="" textlink="">
      <xdr:nvSpPr>
        <xdr:cNvPr id="22" name="Rectangle 21">
          <a:extLst>
            <a:ext uri="{FF2B5EF4-FFF2-40B4-BE49-F238E27FC236}">
              <a16:creationId xmlns:a16="http://schemas.microsoft.com/office/drawing/2014/main" id="{00000000-0008-0000-2000-000016000000}"/>
            </a:ext>
          </a:extLst>
        </xdr:cNvPr>
        <xdr:cNvSpPr/>
      </xdr:nvSpPr>
      <xdr:spPr>
        <a:xfrm>
          <a:off x="4616682" y="1869097"/>
          <a:ext cx="1372726"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24" name="Text Box 26">
          <a:hlinkClick xmlns:r="http://schemas.openxmlformats.org/officeDocument/2006/relationships" r:id="rId2"/>
          <a:extLst>
            <a:ext uri="{FF2B5EF4-FFF2-40B4-BE49-F238E27FC236}">
              <a16:creationId xmlns:a16="http://schemas.microsoft.com/office/drawing/2014/main" id="{00000000-0008-0000-2000-000018000000}"/>
            </a:ext>
          </a:extLst>
        </xdr:cNvPr>
        <xdr:cNvSpPr txBox="1">
          <a:spLocks noChangeArrowheads="1"/>
        </xdr:cNvSpPr>
      </xdr:nvSpPr>
      <xdr:spPr bwMode="auto">
        <a:xfrm>
          <a:off x="118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25" name="Text Box 27">
          <a:hlinkClick xmlns:r="http://schemas.openxmlformats.org/officeDocument/2006/relationships" r:id="rId3"/>
          <a:extLst>
            <a:ext uri="{FF2B5EF4-FFF2-40B4-BE49-F238E27FC236}">
              <a16:creationId xmlns:a16="http://schemas.microsoft.com/office/drawing/2014/main" id="{00000000-0008-0000-2000-000019000000}"/>
            </a:ext>
          </a:extLst>
        </xdr:cNvPr>
        <xdr:cNvSpPr txBox="1">
          <a:spLocks noChangeArrowheads="1"/>
        </xdr:cNvSpPr>
      </xdr:nvSpPr>
      <xdr:spPr bwMode="auto">
        <a:xfrm>
          <a:off x="49149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26" name="Text Box 28">
          <a:hlinkClick xmlns:r="http://schemas.openxmlformats.org/officeDocument/2006/relationships" r:id="rId4"/>
          <a:extLst>
            <a:ext uri="{FF2B5EF4-FFF2-40B4-BE49-F238E27FC236}">
              <a16:creationId xmlns:a16="http://schemas.microsoft.com/office/drawing/2014/main" id="{00000000-0008-0000-2000-00001A000000}"/>
            </a:ext>
          </a:extLst>
        </xdr:cNvPr>
        <xdr:cNvSpPr txBox="1">
          <a:spLocks noChangeArrowheads="1"/>
        </xdr:cNvSpPr>
      </xdr:nvSpPr>
      <xdr:spPr bwMode="auto">
        <a:xfrm>
          <a:off x="304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27" name="Text Box 29">
          <a:hlinkClick xmlns:r="http://schemas.openxmlformats.org/officeDocument/2006/relationships" r:id="rId5"/>
          <a:extLst>
            <a:ext uri="{FF2B5EF4-FFF2-40B4-BE49-F238E27FC236}">
              <a16:creationId xmlns:a16="http://schemas.microsoft.com/office/drawing/2014/main" id="{00000000-0008-0000-2000-00001B000000}"/>
            </a:ext>
          </a:extLst>
        </xdr:cNvPr>
        <xdr:cNvSpPr txBox="1">
          <a:spLocks noChangeArrowheads="1"/>
        </xdr:cNvSpPr>
      </xdr:nvSpPr>
      <xdr:spPr bwMode="auto">
        <a:xfrm>
          <a:off x="211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28" name="Text Box 30">
          <a:hlinkClick xmlns:r="http://schemas.openxmlformats.org/officeDocument/2006/relationships" r:id="rId6"/>
          <a:extLst>
            <a:ext uri="{FF2B5EF4-FFF2-40B4-BE49-F238E27FC236}">
              <a16:creationId xmlns:a16="http://schemas.microsoft.com/office/drawing/2014/main" id="{00000000-0008-0000-2000-00001C000000}"/>
            </a:ext>
          </a:extLst>
        </xdr:cNvPr>
        <xdr:cNvSpPr txBox="1">
          <a:spLocks noChangeArrowheads="1"/>
        </xdr:cNvSpPr>
      </xdr:nvSpPr>
      <xdr:spPr bwMode="auto">
        <a:xfrm>
          <a:off x="58483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29" name="Text Box 31">
          <a:hlinkClick xmlns:r="http://schemas.openxmlformats.org/officeDocument/2006/relationships" r:id="rId1"/>
          <a:extLst>
            <a:ext uri="{FF2B5EF4-FFF2-40B4-BE49-F238E27FC236}">
              <a16:creationId xmlns:a16="http://schemas.microsoft.com/office/drawing/2014/main" id="{00000000-0008-0000-2000-00001D000000}"/>
            </a:ext>
          </a:extLst>
        </xdr:cNvPr>
        <xdr:cNvSpPr txBox="1">
          <a:spLocks noChangeArrowheads="1"/>
        </xdr:cNvSpPr>
      </xdr:nvSpPr>
      <xdr:spPr bwMode="auto">
        <a:xfrm>
          <a:off x="398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30" name="Text Box 32">
          <a:hlinkClick xmlns:r="http://schemas.openxmlformats.org/officeDocument/2006/relationships" r:id="rId7"/>
          <a:extLst>
            <a:ext uri="{FF2B5EF4-FFF2-40B4-BE49-F238E27FC236}">
              <a16:creationId xmlns:a16="http://schemas.microsoft.com/office/drawing/2014/main" id="{00000000-0008-0000-2000-00001E000000}"/>
            </a:ext>
          </a:extLst>
        </xdr:cNvPr>
        <xdr:cNvSpPr txBox="1">
          <a:spLocks noChangeArrowheads="1"/>
        </xdr:cNvSpPr>
      </xdr:nvSpPr>
      <xdr:spPr bwMode="auto">
        <a:xfrm>
          <a:off x="77152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31" name="Text Box 33">
          <a:hlinkClick xmlns:r="http://schemas.openxmlformats.org/officeDocument/2006/relationships" r:id="rId8"/>
          <a:extLst>
            <a:ext uri="{FF2B5EF4-FFF2-40B4-BE49-F238E27FC236}">
              <a16:creationId xmlns:a16="http://schemas.microsoft.com/office/drawing/2014/main" id="{00000000-0008-0000-2000-00001F000000}"/>
            </a:ext>
          </a:extLst>
        </xdr:cNvPr>
        <xdr:cNvSpPr txBox="1">
          <a:spLocks noChangeArrowheads="1"/>
        </xdr:cNvSpPr>
      </xdr:nvSpPr>
      <xdr:spPr bwMode="auto">
        <a:xfrm>
          <a:off x="67818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32" name="Text Box 6">
          <a:hlinkClick xmlns:r="http://schemas.openxmlformats.org/officeDocument/2006/relationships" r:id="rId9"/>
          <a:extLst>
            <a:ext uri="{FF2B5EF4-FFF2-40B4-BE49-F238E27FC236}">
              <a16:creationId xmlns:a16="http://schemas.microsoft.com/office/drawing/2014/main" id="{00000000-0008-0000-2000-000020000000}"/>
            </a:ext>
          </a:extLst>
        </xdr:cNvPr>
        <xdr:cNvSpPr txBox="1">
          <a:spLocks noChangeArrowheads="1"/>
        </xdr:cNvSpPr>
      </xdr:nvSpPr>
      <xdr:spPr bwMode="auto">
        <a:xfrm>
          <a:off x="247650"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000-00000E000000}"/>
            </a:ext>
          </a:extLst>
        </xdr:cNvPr>
        <xdr:cNvSpPr/>
      </xdr:nvSpPr>
      <xdr:spPr bwMode="auto">
        <a:xfrm>
          <a:off x="2266921" y="9637022"/>
          <a:ext cx="2864348" cy="313730"/>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1</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317238</xdr:colOff>
      <xdr:row>10</xdr:row>
      <xdr:rowOff>21981</xdr:rowOff>
    </xdr:from>
    <xdr:to>
      <xdr:col>16</xdr:col>
      <xdr:colOff>800832</xdr:colOff>
      <xdr:row>12</xdr:row>
      <xdr:rowOff>116426</xdr:rowOff>
    </xdr:to>
    <xdr:sp macro="" textlink="">
      <xdr:nvSpPr>
        <xdr:cNvPr id="16" name="Rounded Rectangle 15">
          <a:hlinkClick xmlns:r="http://schemas.openxmlformats.org/officeDocument/2006/relationships" r:id="rId10"/>
          <a:extLst>
            <a:ext uri="{FF2B5EF4-FFF2-40B4-BE49-F238E27FC236}">
              <a16:creationId xmlns:a16="http://schemas.microsoft.com/office/drawing/2014/main" id="{00000000-0008-0000-2000-000010000000}"/>
            </a:ext>
          </a:extLst>
        </xdr:cNvPr>
        <xdr:cNvSpPr/>
      </xdr:nvSpPr>
      <xdr:spPr bwMode="auto">
        <a:xfrm>
          <a:off x="6013188" y="1993656"/>
          <a:ext cx="2045694" cy="313520"/>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1"/>
          <a:extLst>
            <a:ext uri="{FF2B5EF4-FFF2-40B4-BE49-F238E27FC236}">
              <a16:creationId xmlns:a16="http://schemas.microsoft.com/office/drawing/2014/main" id="{00000000-0008-0000-21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2"/>
          <a:extLst>
            <a:ext uri="{FF2B5EF4-FFF2-40B4-BE49-F238E27FC236}">
              <a16:creationId xmlns:a16="http://schemas.microsoft.com/office/drawing/2014/main" id="{00000000-0008-0000-21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3"/>
          <a:extLst>
            <a:ext uri="{FF2B5EF4-FFF2-40B4-BE49-F238E27FC236}">
              <a16:creationId xmlns:a16="http://schemas.microsoft.com/office/drawing/2014/main" id="{00000000-0008-0000-21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4"/>
          <a:extLst>
            <a:ext uri="{FF2B5EF4-FFF2-40B4-BE49-F238E27FC236}">
              <a16:creationId xmlns:a16="http://schemas.microsoft.com/office/drawing/2014/main" id="{00000000-0008-0000-21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5"/>
          <a:extLst>
            <a:ext uri="{FF2B5EF4-FFF2-40B4-BE49-F238E27FC236}">
              <a16:creationId xmlns:a16="http://schemas.microsoft.com/office/drawing/2014/main" id="{00000000-0008-0000-21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6"/>
          <a:extLst>
            <a:ext uri="{FF2B5EF4-FFF2-40B4-BE49-F238E27FC236}">
              <a16:creationId xmlns:a16="http://schemas.microsoft.com/office/drawing/2014/main" id="{00000000-0008-0000-21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1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1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1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2</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absolute">
    <xdr:from>
      <xdr:col>10</xdr:col>
      <xdr:colOff>0</xdr:colOff>
      <xdr:row>10</xdr:row>
      <xdr:rowOff>16853</xdr:rowOff>
    </xdr:from>
    <xdr:to>
      <xdr:col>11</xdr:col>
      <xdr:colOff>997472</xdr:colOff>
      <xdr:row>12</xdr:row>
      <xdr:rowOff>113602</xdr:rowOff>
    </xdr:to>
    <xdr:sp macro="" textlink="">
      <xdr:nvSpPr>
        <xdr:cNvPr id="17" name="Rounded Rectangle 16">
          <a:hlinkClick xmlns:r="http://schemas.openxmlformats.org/officeDocument/2006/relationships" r:id="rId11"/>
          <a:extLst>
            <a:ext uri="{FF2B5EF4-FFF2-40B4-BE49-F238E27FC236}">
              <a16:creationId xmlns:a16="http://schemas.microsoft.com/office/drawing/2014/main" id="{00000000-0008-0000-2100-000011000000}"/>
            </a:ext>
          </a:extLst>
        </xdr:cNvPr>
        <xdr:cNvSpPr/>
      </xdr:nvSpPr>
      <xdr:spPr bwMode="auto">
        <a:xfrm>
          <a:off x="2247900" y="1988528"/>
          <a:ext cx="2321447" cy="315824"/>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2</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1050213</xdr:colOff>
      <xdr:row>9</xdr:row>
      <xdr:rowOff>66675</xdr:rowOff>
    </xdr:from>
    <xdr:ext cx="1372726" cy="431379"/>
    <xdr:sp macro="" textlink="">
      <xdr:nvSpPr>
        <xdr:cNvPr id="18" name="Rectangle 17">
          <a:extLst>
            <a:ext uri="{FF2B5EF4-FFF2-40B4-BE49-F238E27FC236}">
              <a16:creationId xmlns:a16="http://schemas.microsoft.com/office/drawing/2014/main" id="{00000000-0008-0000-2100-000012000000}"/>
            </a:ext>
          </a:extLst>
        </xdr:cNvPr>
        <xdr:cNvSpPr/>
      </xdr:nvSpPr>
      <xdr:spPr>
        <a:xfrm>
          <a:off x="4622088" y="1866900"/>
          <a:ext cx="1372726"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oneCell">
    <xdr:from>
      <xdr:col>13</xdr:col>
      <xdr:colOff>313851</xdr:colOff>
      <xdr:row>10</xdr:row>
      <xdr:rowOff>16853</xdr:rowOff>
    </xdr:from>
    <xdr:to>
      <xdr:col>16</xdr:col>
      <xdr:colOff>795980</xdr:colOff>
      <xdr:row>12</xdr:row>
      <xdr:rowOff>112031</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2100-000013000000}"/>
            </a:ext>
          </a:extLst>
        </xdr:cNvPr>
        <xdr:cNvSpPr/>
      </xdr:nvSpPr>
      <xdr:spPr bwMode="auto">
        <a:xfrm>
          <a:off x="6009801" y="1988528"/>
          <a:ext cx="2044229" cy="314253"/>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3</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2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2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2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2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2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2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2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2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2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2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2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3</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6" name="Rounded Rectangle 15">
          <a:hlinkClick xmlns:r="http://schemas.openxmlformats.org/officeDocument/2006/relationships" r:id="rId10"/>
          <a:extLst>
            <a:ext uri="{FF2B5EF4-FFF2-40B4-BE49-F238E27FC236}">
              <a16:creationId xmlns:a16="http://schemas.microsoft.com/office/drawing/2014/main" id="{00000000-0008-0000-2200-000010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4</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3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3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3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3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3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3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3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3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3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3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4</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76200</xdr:rowOff>
    </xdr:from>
    <xdr:ext cx="1371600" cy="431379"/>
    <xdr:sp macro="" textlink="">
      <xdr:nvSpPr>
        <xdr:cNvPr id="15" name="Rectangle 14">
          <a:extLst>
            <a:ext uri="{FF2B5EF4-FFF2-40B4-BE49-F238E27FC236}">
              <a16:creationId xmlns:a16="http://schemas.microsoft.com/office/drawing/2014/main" id="{00000000-0008-0000-2300-00000F000000}"/>
            </a:ext>
          </a:extLst>
        </xdr:cNvPr>
        <xdr:cNvSpPr/>
      </xdr:nvSpPr>
      <xdr:spPr>
        <a:xfrm>
          <a:off x="4619625" y="1876425"/>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oneCell">
    <xdr:from>
      <xdr:col>13</xdr:col>
      <xdr:colOff>314325</xdr:colOff>
      <xdr:row>10</xdr:row>
      <xdr:rowOff>19050</xdr:rowOff>
    </xdr:from>
    <xdr:to>
      <xdr:col>16</xdr:col>
      <xdr:colOff>800100</xdr:colOff>
      <xdr:row>12</xdr:row>
      <xdr:rowOff>116426</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2300-000011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5</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4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4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4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4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4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4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4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4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4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4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4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5</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4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6</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5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5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5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5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5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5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5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5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5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5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5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6</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5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7</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6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6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6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6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6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6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6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6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6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6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6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7</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6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200025</xdr:colOff>
      <xdr:row>0</xdr:row>
      <xdr:rowOff>24168</xdr:rowOff>
    </xdr:from>
    <xdr:to>
      <xdr:col>3</xdr:col>
      <xdr:colOff>390525</xdr:colOff>
      <xdr:row>0</xdr:row>
      <xdr:rowOff>348018</xdr:rowOff>
    </xdr:to>
    <xdr:sp macro="" textlink="">
      <xdr:nvSpPr>
        <xdr:cNvPr id="3098" name="Text Box 26">
          <a:hlinkClick xmlns:r="http://schemas.openxmlformats.org/officeDocument/2006/relationships" r:id="rId1"/>
          <a:extLst>
            <a:ext uri="{FF2B5EF4-FFF2-40B4-BE49-F238E27FC236}">
              <a16:creationId xmlns:a16="http://schemas.microsoft.com/office/drawing/2014/main" id="{00000000-0008-0000-0300-00001A0C0000}"/>
            </a:ext>
          </a:extLst>
        </xdr:cNvPr>
        <xdr:cNvSpPr txBox="1">
          <a:spLocks noChangeArrowheads="1"/>
        </xdr:cNvSpPr>
      </xdr:nvSpPr>
      <xdr:spPr bwMode="auto">
        <a:xfrm>
          <a:off x="117157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219075</xdr:colOff>
      <xdr:row>0</xdr:row>
      <xdr:rowOff>24168</xdr:rowOff>
    </xdr:from>
    <xdr:to>
      <xdr:col>9</xdr:col>
      <xdr:colOff>523875</xdr:colOff>
      <xdr:row>0</xdr:row>
      <xdr:rowOff>348018</xdr:rowOff>
    </xdr:to>
    <xdr:sp macro="" textlink="">
      <xdr:nvSpPr>
        <xdr:cNvPr id="3099" name="Text Box 27">
          <a:hlinkClick xmlns:r="http://schemas.openxmlformats.org/officeDocument/2006/relationships" r:id="rId2"/>
          <a:extLst>
            <a:ext uri="{FF2B5EF4-FFF2-40B4-BE49-F238E27FC236}">
              <a16:creationId xmlns:a16="http://schemas.microsoft.com/office/drawing/2014/main" id="{00000000-0008-0000-0300-00001B0C0000}"/>
            </a:ext>
          </a:extLst>
        </xdr:cNvPr>
        <xdr:cNvSpPr txBox="1">
          <a:spLocks noChangeArrowheads="1"/>
        </xdr:cNvSpPr>
      </xdr:nvSpPr>
      <xdr:spPr bwMode="auto">
        <a:xfrm>
          <a:off x="490537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5</xdr:col>
      <xdr:colOff>180975</xdr:colOff>
      <xdr:row>0</xdr:row>
      <xdr:rowOff>24168</xdr:rowOff>
    </xdr:from>
    <xdr:to>
      <xdr:col>6</xdr:col>
      <xdr:colOff>485775</xdr:colOff>
      <xdr:row>0</xdr:row>
      <xdr:rowOff>348018</xdr:rowOff>
    </xdr:to>
    <xdr:sp macro="" textlink="">
      <xdr:nvSpPr>
        <xdr:cNvPr id="3100" name="Text Box 28">
          <a:hlinkClick xmlns:r="http://schemas.openxmlformats.org/officeDocument/2006/relationships" r:id="rId3"/>
          <a:extLst>
            <a:ext uri="{FF2B5EF4-FFF2-40B4-BE49-F238E27FC236}">
              <a16:creationId xmlns:a16="http://schemas.microsoft.com/office/drawing/2014/main" id="{00000000-0008-0000-0300-00001C0C0000}"/>
            </a:ext>
          </a:extLst>
        </xdr:cNvPr>
        <xdr:cNvSpPr txBox="1">
          <a:spLocks noChangeArrowheads="1"/>
        </xdr:cNvSpPr>
      </xdr:nvSpPr>
      <xdr:spPr bwMode="auto">
        <a:xfrm>
          <a:off x="303847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409575</xdr:colOff>
      <xdr:row>0</xdr:row>
      <xdr:rowOff>24168</xdr:rowOff>
    </xdr:from>
    <xdr:to>
      <xdr:col>5</xdr:col>
      <xdr:colOff>161925</xdr:colOff>
      <xdr:row>0</xdr:row>
      <xdr:rowOff>348018</xdr:rowOff>
    </xdr:to>
    <xdr:sp macro="" textlink="">
      <xdr:nvSpPr>
        <xdr:cNvPr id="3101" name="Text Box 29">
          <a:hlinkClick xmlns:r="http://schemas.openxmlformats.org/officeDocument/2006/relationships" r:id="rId4"/>
          <a:extLst>
            <a:ext uri="{FF2B5EF4-FFF2-40B4-BE49-F238E27FC236}">
              <a16:creationId xmlns:a16="http://schemas.microsoft.com/office/drawing/2014/main" id="{00000000-0008-0000-0300-00001D0C0000}"/>
            </a:ext>
          </a:extLst>
        </xdr:cNvPr>
        <xdr:cNvSpPr txBox="1">
          <a:spLocks noChangeArrowheads="1"/>
        </xdr:cNvSpPr>
      </xdr:nvSpPr>
      <xdr:spPr bwMode="auto">
        <a:xfrm>
          <a:off x="210502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9</xdr:col>
      <xdr:colOff>542925</xdr:colOff>
      <xdr:row>0</xdr:row>
      <xdr:rowOff>24168</xdr:rowOff>
    </xdr:from>
    <xdr:to>
      <xdr:col>11</xdr:col>
      <xdr:colOff>76200</xdr:colOff>
      <xdr:row>0</xdr:row>
      <xdr:rowOff>348018</xdr:rowOff>
    </xdr:to>
    <xdr:sp macro="" textlink="">
      <xdr:nvSpPr>
        <xdr:cNvPr id="3102" name="Text Box 30">
          <a:hlinkClick xmlns:r="http://schemas.openxmlformats.org/officeDocument/2006/relationships" r:id="rId5"/>
          <a:extLst>
            <a:ext uri="{FF2B5EF4-FFF2-40B4-BE49-F238E27FC236}">
              <a16:creationId xmlns:a16="http://schemas.microsoft.com/office/drawing/2014/main" id="{00000000-0008-0000-0300-00001E0C0000}"/>
            </a:ext>
          </a:extLst>
        </xdr:cNvPr>
        <xdr:cNvSpPr txBox="1">
          <a:spLocks noChangeArrowheads="1"/>
        </xdr:cNvSpPr>
      </xdr:nvSpPr>
      <xdr:spPr bwMode="auto">
        <a:xfrm>
          <a:off x="583882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504825</xdr:colOff>
      <xdr:row>0</xdr:row>
      <xdr:rowOff>24168</xdr:rowOff>
    </xdr:from>
    <xdr:to>
      <xdr:col>8</xdr:col>
      <xdr:colOff>200025</xdr:colOff>
      <xdr:row>0</xdr:row>
      <xdr:rowOff>348018</xdr:rowOff>
    </xdr:to>
    <xdr:sp macro="" textlink="">
      <xdr:nvSpPr>
        <xdr:cNvPr id="3103" name="Text Box 31">
          <a:hlinkClick xmlns:r="http://schemas.openxmlformats.org/officeDocument/2006/relationships" r:id="rId6"/>
          <a:extLst>
            <a:ext uri="{FF2B5EF4-FFF2-40B4-BE49-F238E27FC236}">
              <a16:creationId xmlns:a16="http://schemas.microsoft.com/office/drawing/2014/main" id="{00000000-0008-0000-0300-00001F0C0000}"/>
            </a:ext>
          </a:extLst>
        </xdr:cNvPr>
        <xdr:cNvSpPr txBox="1">
          <a:spLocks noChangeArrowheads="1"/>
        </xdr:cNvSpPr>
      </xdr:nvSpPr>
      <xdr:spPr bwMode="auto">
        <a:xfrm>
          <a:off x="397192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12</xdr:col>
      <xdr:colOff>419100</xdr:colOff>
      <xdr:row>0</xdr:row>
      <xdr:rowOff>24168</xdr:rowOff>
    </xdr:from>
    <xdr:to>
      <xdr:col>14</xdr:col>
      <xdr:colOff>114300</xdr:colOff>
      <xdr:row>0</xdr:row>
      <xdr:rowOff>348018</xdr:rowOff>
    </xdr:to>
    <xdr:sp macro="" textlink="">
      <xdr:nvSpPr>
        <xdr:cNvPr id="3104" name="Text Box 32">
          <a:hlinkClick xmlns:r="http://schemas.openxmlformats.org/officeDocument/2006/relationships" r:id="rId7"/>
          <a:extLst>
            <a:ext uri="{FF2B5EF4-FFF2-40B4-BE49-F238E27FC236}">
              <a16:creationId xmlns:a16="http://schemas.microsoft.com/office/drawing/2014/main" id="{00000000-0008-0000-0300-0000200C0000}"/>
            </a:ext>
          </a:extLst>
        </xdr:cNvPr>
        <xdr:cNvSpPr txBox="1">
          <a:spLocks noChangeArrowheads="1"/>
        </xdr:cNvSpPr>
      </xdr:nvSpPr>
      <xdr:spPr bwMode="auto">
        <a:xfrm>
          <a:off x="770572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11</xdr:col>
      <xdr:colOff>95250</xdr:colOff>
      <xdr:row>0</xdr:row>
      <xdr:rowOff>24168</xdr:rowOff>
    </xdr:from>
    <xdr:to>
      <xdr:col>12</xdr:col>
      <xdr:colOff>400050</xdr:colOff>
      <xdr:row>0</xdr:row>
      <xdr:rowOff>348018</xdr:rowOff>
    </xdr:to>
    <xdr:sp macro="" textlink="">
      <xdr:nvSpPr>
        <xdr:cNvPr id="3105" name="Text Box 33">
          <a:hlinkClick xmlns:r="http://schemas.openxmlformats.org/officeDocument/2006/relationships" r:id="rId8"/>
          <a:extLst>
            <a:ext uri="{FF2B5EF4-FFF2-40B4-BE49-F238E27FC236}">
              <a16:creationId xmlns:a16="http://schemas.microsoft.com/office/drawing/2014/main" id="{00000000-0008-0000-0300-0000210C0000}"/>
            </a:ext>
          </a:extLst>
        </xdr:cNvPr>
        <xdr:cNvSpPr txBox="1">
          <a:spLocks noChangeArrowheads="1"/>
        </xdr:cNvSpPr>
      </xdr:nvSpPr>
      <xdr:spPr bwMode="auto">
        <a:xfrm>
          <a:off x="6772275" y="24168"/>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19050</xdr:colOff>
      <xdr:row>0</xdr:row>
      <xdr:rowOff>24168</xdr:rowOff>
    </xdr:from>
    <xdr:to>
      <xdr:col>2</xdr:col>
      <xdr:colOff>176265</xdr:colOff>
      <xdr:row>0</xdr:row>
      <xdr:rowOff>348018</xdr:rowOff>
    </xdr:to>
    <xdr:sp macro="" textlink="">
      <xdr:nvSpPr>
        <xdr:cNvPr id="11" name="Text Box 6">
          <a:hlinkClick xmlns:r="http://schemas.openxmlformats.org/officeDocument/2006/relationships" r:id="rId9"/>
          <a:extLst>
            <a:ext uri="{FF2B5EF4-FFF2-40B4-BE49-F238E27FC236}">
              <a16:creationId xmlns:a16="http://schemas.microsoft.com/office/drawing/2014/main" id="{00000000-0008-0000-0300-00000B000000}"/>
            </a:ext>
          </a:extLst>
        </xdr:cNvPr>
        <xdr:cNvSpPr txBox="1">
          <a:spLocks noChangeArrowheads="1"/>
        </xdr:cNvSpPr>
      </xdr:nvSpPr>
      <xdr:spPr bwMode="auto">
        <a:xfrm>
          <a:off x="238125" y="24168"/>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xdr:from>
      <xdr:col>1</xdr:col>
      <xdr:colOff>31506</xdr:colOff>
      <xdr:row>3</xdr:row>
      <xdr:rowOff>66675</xdr:rowOff>
    </xdr:from>
    <xdr:to>
      <xdr:col>2</xdr:col>
      <xdr:colOff>653562</xdr:colOff>
      <xdr:row>9</xdr:row>
      <xdr:rowOff>41030</xdr:rowOff>
    </xdr:to>
    <xdr:sp macro="" textlink="">
      <xdr:nvSpPr>
        <xdr:cNvPr id="12" name="Rounded Rectangle 11">
          <a:hlinkClick xmlns:r="http://schemas.openxmlformats.org/officeDocument/2006/relationships" r:id="rId10"/>
          <a:extLst>
            <a:ext uri="{FF2B5EF4-FFF2-40B4-BE49-F238E27FC236}">
              <a16:creationId xmlns:a16="http://schemas.microsoft.com/office/drawing/2014/main" id="{00000000-0008-0000-0300-00000C000000}"/>
            </a:ext>
          </a:extLst>
        </xdr:cNvPr>
        <xdr:cNvSpPr/>
      </xdr:nvSpPr>
      <xdr:spPr bwMode="auto">
        <a:xfrm>
          <a:off x="249220" y="923925"/>
          <a:ext cx="1377253" cy="101530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VISION &amp; GOALS</a:t>
          </a:r>
        </a:p>
      </xdr:txBody>
    </xdr:sp>
    <xdr:clientData/>
  </xdr:twoCellAnchor>
  <xdr:oneCellAnchor>
    <xdr:from>
      <xdr:col>2</xdr:col>
      <xdr:colOff>716893</xdr:colOff>
      <xdr:row>5</xdr:row>
      <xdr:rowOff>62923</xdr:rowOff>
    </xdr:from>
    <xdr:ext cx="1301190" cy="593304"/>
    <xdr:sp macro="" textlink="">
      <xdr:nvSpPr>
        <xdr:cNvPr id="13" name="Rectangle 12">
          <a:extLst>
            <a:ext uri="{FF2B5EF4-FFF2-40B4-BE49-F238E27FC236}">
              <a16:creationId xmlns:a16="http://schemas.microsoft.com/office/drawing/2014/main" id="{00000000-0008-0000-0300-00000D000000}"/>
            </a:ext>
          </a:extLst>
        </xdr:cNvPr>
        <xdr:cNvSpPr/>
      </xdr:nvSpPr>
      <xdr:spPr>
        <a:xfrm>
          <a:off x="1688443" y="1196398"/>
          <a:ext cx="1301190" cy="593304"/>
        </a:xfrm>
        <a:prstGeom prst="rect">
          <a:avLst/>
        </a:prstGeom>
        <a:noFill/>
      </xdr:spPr>
      <xdr:txBody>
        <a:bodyPr wrap="non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1</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5</xdr:col>
      <xdr:colOff>314325</xdr:colOff>
      <xdr:row>2</xdr:row>
      <xdr:rowOff>57150</xdr:rowOff>
    </xdr:from>
    <xdr:to>
      <xdr:col>9</xdr:col>
      <xdr:colOff>762000</xdr:colOff>
      <xdr:row>9</xdr:row>
      <xdr:rowOff>152400</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3171825" y="819150"/>
          <a:ext cx="2886075" cy="1228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Times New Roman" pitchFamily="18" charset="0"/>
            </a:rPr>
            <a:t>"And the LORD answered me:</a:t>
          </a:r>
          <a:br>
            <a:rPr lang="en-US" sz="1100">
              <a:solidFill>
                <a:schemeClr val="dk1"/>
              </a:solidFill>
              <a:latin typeface="+mn-lt"/>
              <a:ea typeface="+mn-ea"/>
              <a:cs typeface="Times New Roman" pitchFamily="18" charset="0"/>
            </a:rPr>
          </a:br>
          <a:r>
            <a:rPr lang="en-US" sz="1100" baseline="30000">
              <a:solidFill>
                <a:schemeClr val="dk1"/>
              </a:solidFill>
              <a:latin typeface="+mn-lt"/>
              <a:ea typeface="+mn-ea"/>
              <a:cs typeface="Times New Roman" pitchFamily="18" charset="0"/>
            </a:rPr>
            <a:t>2</a:t>
          </a:r>
          <a:r>
            <a:rPr lang="en-US" sz="1100">
              <a:solidFill>
                <a:schemeClr val="dk1"/>
              </a:solidFill>
              <a:latin typeface="+mn-lt"/>
              <a:ea typeface="+mn-ea"/>
              <a:cs typeface="Times New Roman" pitchFamily="18" charset="0"/>
            </a:rPr>
            <a:t>"Write the vision;  make it plain on tablets,  so he may run who reads it.</a:t>
          </a:r>
          <a:br>
            <a:rPr lang="en-US" sz="1100">
              <a:solidFill>
                <a:schemeClr val="dk1"/>
              </a:solidFill>
              <a:latin typeface="+mn-lt"/>
              <a:ea typeface="+mn-ea"/>
              <a:cs typeface="Times New Roman" pitchFamily="18" charset="0"/>
            </a:rPr>
          </a:br>
          <a:r>
            <a:rPr lang="en-US" sz="1100" baseline="30000">
              <a:solidFill>
                <a:schemeClr val="dk1"/>
              </a:solidFill>
              <a:latin typeface="+mn-lt"/>
              <a:ea typeface="+mn-ea"/>
              <a:cs typeface="Times New Roman" pitchFamily="18" charset="0"/>
            </a:rPr>
            <a:t>3</a:t>
          </a:r>
          <a:r>
            <a:rPr lang="en-US" sz="1100">
              <a:solidFill>
                <a:schemeClr val="dk1"/>
              </a:solidFill>
              <a:latin typeface="+mn-lt"/>
              <a:ea typeface="+mn-ea"/>
              <a:cs typeface="Times New Roman" pitchFamily="18" charset="0"/>
            </a:rPr>
            <a:t>For still the vision awaits its appointed time;  it hastens to the end—it will not lie.</a:t>
          </a:r>
          <a:br>
            <a:rPr lang="en-US" sz="1100">
              <a:solidFill>
                <a:schemeClr val="dk1"/>
              </a:solidFill>
              <a:latin typeface="+mn-lt"/>
              <a:ea typeface="+mn-ea"/>
              <a:cs typeface="Times New Roman" pitchFamily="18" charset="0"/>
            </a:rPr>
          </a:br>
          <a:r>
            <a:rPr lang="en-US" sz="1100">
              <a:solidFill>
                <a:schemeClr val="dk1"/>
              </a:solidFill>
              <a:latin typeface="+mn-lt"/>
              <a:ea typeface="+mn-ea"/>
              <a:cs typeface="Times New Roman" pitchFamily="18" charset="0"/>
            </a:rPr>
            <a:t>If it seems slow, wait for it; it will surely come; it will not delay. " Habakkuk</a:t>
          </a:r>
          <a:r>
            <a:rPr lang="en-US" sz="1100" baseline="0">
              <a:solidFill>
                <a:schemeClr val="dk1"/>
              </a:solidFill>
              <a:latin typeface="+mn-lt"/>
              <a:ea typeface="+mn-ea"/>
              <a:cs typeface="Times New Roman" pitchFamily="18" charset="0"/>
            </a:rPr>
            <a:t> 2:2-3 ESV</a:t>
          </a:r>
          <a:endParaRPr lang="en-US" sz="1100">
            <a:latin typeface="+mn-lt"/>
            <a:cs typeface="Times New Roman"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8</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7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7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7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7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7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7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7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7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7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7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7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8</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800481</xdr:colOff>
      <xdr:row>12</xdr:row>
      <xdr:rowOff>116426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id="{00000000-0008-0000-2700-00000F000000}"/>
            </a:ext>
          </a:extLst>
        </xdr:cNvPr>
        <xdr:cNvSpPr/>
      </xdr:nvSpPr>
      <xdr:spPr bwMode="auto">
        <a:xfrm>
          <a:off x="6010275" y="1990725"/>
          <a:ext cx="2048256"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9</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8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8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8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8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8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8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8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8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8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8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123796</xdr:colOff>
      <xdr:row>226</xdr:row>
      <xdr:rowOff>23576</xdr:rowOff>
    </xdr:from>
    <xdr:to>
      <xdr:col>12</xdr:col>
      <xdr:colOff>375573</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800-00000D000000}"/>
            </a:ext>
          </a:extLst>
        </xdr:cNvPr>
        <xdr:cNvSpPr/>
      </xdr:nvSpPr>
      <xdr:spPr bwMode="auto">
        <a:xfrm>
          <a:off x="2371696" y="39009401"/>
          <a:ext cx="2861627"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9</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8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10</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9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9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9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9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9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9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9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9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9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9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47625</xdr:colOff>
      <xdr:row>226</xdr:row>
      <xdr:rowOff>23576</xdr:rowOff>
    </xdr:from>
    <xdr:to>
      <xdr:col>12</xdr:col>
      <xdr:colOff>442231</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900-00000D000000}"/>
            </a:ext>
          </a:extLst>
        </xdr:cNvPr>
        <xdr:cNvSpPr/>
      </xdr:nvSpPr>
      <xdr:spPr bwMode="auto">
        <a:xfrm>
          <a:off x="2292804" y="38722290"/>
          <a:ext cx="3007177" cy="313730"/>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10</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9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11</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A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A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A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A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A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A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A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A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A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A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47625</xdr:colOff>
      <xdr:row>226</xdr:row>
      <xdr:rowOff>23576</xdr:rowOff>
    </xdr:from>
    <xdr:to>
      <xdr:col>12</xdr:col>
      <xdr:colOff>442231</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A00-00000D000000}"/>
            </a:ext>
          </a:extLst>
        </xdr:cNvPr>
        <xdr:cNvSpPr/>
      </xdr:nvSpPr>
      <xdr:spPr bwMode="auto">
        <a:xfrm>
          <a:off x="2295525" y="39009401"/>
          <a:ext cx="3004456"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11</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A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9</xdr:col>
      <xdr:colOff>882621</xdr:colOff>
      <xdr:row>10</xdr:row>
      <xdr:rowOff>18133</xdr:rowOff>
    </xdr:from>
    <xdr:to>
      <xdr:col>11</xdr:col>
      <xdr:colOff>995397</xdr:colOff>
      <xdr:row>12</xdr:row>
      <xdr:rowOff>114149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bwMode="auto">
        <a:xfrm>
          <a:off x="2244696" y="1989808"/>
          <a:ext cx="2322576" cy="31509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 MONTH 12</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11</xdr:col>
      <xdr:colOff>1047750</xdr:colOff>
      <xdr:row>9</xdr:row>
      <xdr:rowOff>76199</xdr:rowOff>
    </xdr:from>
    <xdr:ext cx="1371600" cy="431379"/>
    <xdr:sp macro="" textlink="">
      <xdr:nvSpPr>
        <xdr:cNvPr id="3" name="Rectangle 2">
          <a:extLst>
            <a:ext uri="{FF2B5EF4-FFF2-40B4-BE49-F238E27FC236}">
              <a16:creationId xmlns:a16="http://schemas.microsoft.com/office/drawing/2014/main" id="{00000000-0008-0000-2B00-000003000000}"/>
            </a:ext>
          </a:extLst>
        </xdr:cNvPr>
        <xdr:cNvSpPr/>
      </xdr:nvSpPr>
      <xdr:spPr>
        <a:xfrm>
          <a:off x="4619625" y="1876424"/>
          <a:ext cx="1371600" cy="431379"/>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4</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8</xdr:col>
      <xdr:colOff>750382</xdr:colOff>
      <xdr:row>0</xdr:row>
      <xdr:rowOff>0</xdr:rowOff>
    </xdr:from>
    <xdr:to>
      <xdr:col>9</xdr:col>
      <xdr:colOff>731610</xdr:colOff>
      <xdr:row>0</xdr:row>
      <xdr:rowOff>323850</xdr:rowOff>
    </xdr:to>
    <xdr:sp macro="" textlink="">
      <xdr:nvSpPr>
        <xdr:cNvPr id="4" name="Text Box 26">
          <a:hlinkClick xmlns:r="http://schemas.openxmlformats.org/officeDocument/2006/relationships" r:id="rId2"/>
          <a:extLst>
            <a:ext uri="{FF2B5EF4-FFF2-40B4-BE49-F238E27FC236}">
              <a16:creationId xmlns:a16="http://schemas.microsoft.com/office/drawing/2014/main" id="{00000000-0008-0000-2B00-000004000000}"/>
            </a:ext>
          </a:extLst>
        </xdr:cNvPr>
        <xdr:cNvSpPr txBox="1">
          <a:spLocks noChangeArrowheads="1"/>
        </xdr:cNvSpPr>
      </xdr:nvSpPr>
      <xdr:spPr bwMode="auto">
        <a:xfrm>
          <a:off x="1179007" y="0"/>
          <a:ext cx="91467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12</xdr:col>
      <xdr:colOff>57789</xdr:colOff>
      <xdr:row>0</xdr:row>
      <xdr:rowOff>0</xdr:rowOff>
    </xdr:from>
    <xdr:to>
      <xdr:col>13</xdr:col>
      <xdr:colOff>138210</xdr:colOff>
      <xdr:row>0</xdr:row>
      <xdr:rowOff>323850</xdr:rowOff>
    </xdr:to>
    <xdr:sp macro="" textlink="">
      <xdr:nvSpPr>
        <xdr:cNvPr id="5" name="Text Box 27">
          <a:hlinkClick xmlns:r="http://schemas.openxmlformats.org/officeDocument/2006/relationships" r:id="rId3"/>
          <a:extLst>
            <a:ext uri="{FF2B5EF4-FFF2-40B4-BE49-F238E27FC236}">
              <a16:creationId xmlns:a16="http://schemas.microsoft.com/office/drawing/2014/main" id="{00000000-0008-0000-2B00-000005000000}"/>
            </a:ext>
          </a:extLst>
        </xdr:cNvPr>
        <xdr:cNvSpPr txBox="1">
          <a:spLocks noChangeArrowheads="1"/>
        </xdr:cNvSpPr>
      </xdr:nvSpPr>
      <xdr:spPr bwMode="auto">
        <a:xfrm>
          <a:off x="4915539" y="0"/>
          <a:ext cx="91862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10</xdr:col>
      <xdr:colOff>800194</xdr:colOff>
      <xdr:row>0</xdr:row>
      <xdr:rowOff>0</xdr:rowOff>
    </xdr:from>
    <xdr:to>
      <xdr:col>11</xdr:col>
      <xdr:colOff>392247</xdr:colOff>
      <xdr:row>0</xdr:row>
      <xdr:rowOff>323850</xdr:rowOff>
    </xdr:to>
    <xdr:sp macro="" textlink="">
      <xdr:nvSpPr>
        <xdr:cNvPr id="6" name="Text Box 28">
          <a:hlinkClick xmlns:r="http://schemas.openxmlformats.org/officeDocument/2006/relationships" r:id="rId4"/>
          <a:extLst>
            <a:ext uri="{FF2B5EF4-FFF2-40B4-BE49-F238E27FC236}">
              <a16:creationId xmlns:a16="http://schemas.microsoft.com/office/drawing/2014/main" id="{00000000-0008-0000-2B00-000006000000}"/>
            </a:ext>
          </a:extLst>
        </xdr:cNvPr>
        <xdr:cNvSpPr txBox="1">
          <a:spLocks noChangeArrowheads="1"/>
        </xdr:cNvSpPr>
      </xdr:nvSpPr>
      <xdr:spPr bwMode="auto">
        <a:xfrm>
          <a:off x="3048094" y="0"/>
          <a:ext cx="91602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9</xdr:col>
      <xdr:colOff>750660</xdr:colOff>
      <xdr:row>0</xdr:row>
      <xdr:rowOff>0</xdr:rowOff>
    </xdr:from>
    <xdr:to>
      <xdr:col>10</xdr:col>
      <xdr:colOff>781144</xdr:colOff>
      <xdr:row>0</xdr:row>
      <xdr:rowOff>323850</xdr:rowOff>
    </xdr:to>
    <xdr:sp macro="" textlink="">
      <xdr:nvSpPr>
        <xdr:cNvPr id="7" name="Text Box 29">
          <a:hlinkClick xmlns:r="http://schemas.openxmlformats.org/officeDocument/2006/relationships" r:id="rId5"/>
          <a:extLst>
            <a:ext uri="{FF2B5EF4-FFF2-40B4-BE49-F238E27FC236}">
              <a16:creationId xmlns:a16="http://schemas.microsoft.com/office/drawing/2014/main" id="{00000000-0008-0000-2B00-000007000000}"/>
            </a:ext>
          </a:extLst>
        </xdr:cNvPr>
        <xdr:cNvSpPr txBox="1">
          <a:spLocks noChangeArrowheads="1"/>
        </xdr:cNvSpPr>
      </xdr:nvSpPr>
      <xdr:spPr bwMode="auto">
        <a:xfrm>
          <a:off x="2112735" y="0"/>
          <a:ext cx="91630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13</xdr:col>
      <xdr:colOff>157260</xdr:colOff>
      <xdr:row>0</xdr:row>
      <xdr:rowOff>0</xdr:rowOff>
    </xdr:from>
    <xdr:to>
      <xdr:col>14</xdr:col>
      <xdr:colOff>279459</xdr:colOff>
      <xdr:row>0</xdr:row>
      <xdr:rowOff>323850</xdr:rowOff>
    </xdr:to>
    <xdr:sp macro="" textlink="">
      <xdr:nvSpPr>
        <xdr:cNvPr id="8" name="Text Box 30">
          <a:hlinkClick xmlns:r="http://schemas.openxmlformats.org/officeDocument/2006/relationships" r:id="rId6"/>
          <a:extLst>
            <a:ext uri="{FF2B5EF4-FFF2-40B4-BE49-F238E27FC236}">
              <a16:creationId xmlns:a16="http://schemas.microsoft.com/office/drawing/2014/main" id="{00000000-0008-0000-2B00-000008000000}"/>
            </a:ext>
          </a:extLst>
        </xdr:cNvPr>
        <xdr:cNvSpPr txBox="1">
          <a:spLocks noChangeArrowheads="1"/>
        </xdr:cNvSpPr>
      </xdr:nvSpPr>
      <xdr:spPr bwMode="auto">
        <a:xfrm>
          <a:off x="5853210" y="0"/>
          <a:ext cx="91277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11</xdr:col>
      <xdr:colOff>411297</xdr:colOff>
      <xdr:row>0</xdr:row>
      <xdr:rowOff>0</xdr:rowOff>
    </xdr:from>
    <xdr:to>
      <xdr:col>12</xdr:col>
      <xdr:colOff>38739</xdr:colOff>
      <xdr:row>0</xdr:row>
      <xdr:rowOff>323850</xdr:rowOff>
    </xdr:to>
    <xdr:sp macro="" textlink="">
      <xdr:nvSpPr>
        <xdr:cNvPr id="9" name="Text Box 31">
          <a:hlinkClick xmlns:r="http://schemas.openxmlformats.org/officeDocument/2006/relationships" r:id="rId1"/>
          <a:extLst>
            <a:ext uri="{FF2B5EF4-FFF2-40B4-BE49-F238E27FC236}">
              <a16:creationId xmlns:a16="http://schemas.microsoft.com/office/drawing/2014/main" id="{00000000-0008-0000-2B00-000009000000}"/>
            </a:ext>
          </a:extLst>
        </xdr:cNvPr>
        <xdr:cNvSpPr txBox="1">
          <a:spLocks noChangeArrowheads="1"/>
        </xdr:cNvSpPr>
      </xdr:nvSpPr>
      <xdr:spPr bwMode="auto">
        <a:xfrm>
          <a:off x="3983172" y="0"/>
          <a:ext cx="91331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16</xdr:col>
      <xdr:colOff>455688</xdr:colOff>
      <xdr:row>0</xdr:row>
      <xdr:rowOff>0</xdr:rowOff>
    </xdr:from>
    <xdr:to>
      <xdr:col>18</xdr:col>
      <xdr:colOff>527190</xdr:colOff>
      <xdr:row>0</xdr:row>
      <xdr:rowOff>323850</xdr:rowOff>
    </xdr:to>
    <xdr:sp macro="" textlink="">
      <xdr:nvSpPr>
        <xdr:cNvPr id="10" name="Text Box 32">
          <a:hlinkClick xmlns:r="http://schemas.openxmlformats.org/officeDocument/2006/relationships" r:id="rId7"/>
          <a:extLst>
            <a:ext uri="{FF2B5EF4-FFF2-40B4-BE49-F238E27FC236}">
              <a16:creationId xmlns:a16="http://schemas.microsoft.com/office/drawing/2014/main" id="{00000000-0008-0000-2B00-00000A000000}"/>
            </a:ext>
          </a:extLst>
        </xdr:cNvPr>
        <xdr:cNvSpPr txBox="1">
          <a:spLocks noChangeArrowheads="1"/>
        </xdr:cNvSpPr>
      </xdr:nvSpPr>
      <xdr:spPr bwMode="auto">
        <a:xfrm>
          <a:off x="7713738" y="0"/>
          <a:ext cx="90970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14</xdr:col>
      <xdr:colOff>298509</xdr:colOff>
      <xdr:row>0</xdr:row>
      <xdr:rowOff>0</xdr:rowOff>
    </xdr:from>
    <xdr:to>
      <xdr:col>16</xdr:col>
      <xdr:colOff>436638</xdr:colOff>
      <xdr:row>0</xdr:row>
      <xdr:rowOff>323850</xdr:rowOff>
    </xdr:to>
    <xdr:sp macro="" textlink="">
      <xdr:nvSpPr>
        <xdr:cNvPr id="11" name="Text Box 33">
          <a:hlinkClick xmlns:r="http://schemas.openxmlformats.org/officeDocument/2006/relationships" r:id="rId8"/>
          <a:extLst>
            <a:ext uri="{FF2B5EF4-FFF2-40B4-BE49-F238E27FC236}">
              <a16:creationId xmlns:a16="http://schemas.microsoft.com/office/drawing/2014/main" id="{00000000-0008-0000-2B00-00000B000000}"/>
            </a:ext>
          </a:extLst>
        </xdr:cNvPr>
        <xdr:cNvSpPr txBox="1">
          <a:spLocks noChangeArrowheads="1"/>
        </xdr:cNvSpPr>
      </xdr:nvSpPr>
      <xdr:spPr bwMode="auto">
        <a:xfrm>
          <a:off x="6785034" y="0"/>
          <a:ext cx="909654"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7</xdr:col>
      <xdr:colOff>139700</xdr:colOff>
      <xdr:row>0</xdr:row>
      <xdr:rowOff>0</xdr:rowOff>
    </xdr:from>
    <xdr:to>
      <xdr:col>8</xdr:col>
      <xdr:colOff>726622</xdr:colOff>
      <xdr:row>0</xdr:row>
      <xdr:rowOff>323850</xdr:rowOff>
    </xdr:to>
    <xdr:sp macro="" textlink="">
      <xdr:nvSpPr>
        <xdr:cNvPr id="12" name="Text Box 6">
          <a:hlinkClick xmlns:r="http://schemas.openxmlformats.org/officeDocument/2006/relationships" r:id="rId9"/>
          <a:extLst>
            <a:ext uri="{FF2B5EF4-FFF2-40B4-BE49-F238E27FC236}">
              <a16:creationId xmlns:a16="http://schemas.microsoft.com/office/drawing/2014/main" id="{00000000-0008-0000-2B00-00000C000000}"/>
            </a:ext>
          </a:extLst>
        </xdr:cNvPr>
        <xdr:cNvSpPr txBox="1">
          <a:spLocks noChangeArrowheads="1"/>
        </xdr:cNvSpPr>
      </xdr:nvSpPr>
      <xdr:spPr bwMode="auto">
        <a:xfrm>
          <a:off x="244475" y="0"/>
          <a:ext cx="91077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oneCell">
    <xdr:from>
      <xdr:col>10</xdr:col>
      <xdr:colOff>47625</xdr:colOff>
      <xdr:row>226</xdr:row>
      <xdr:rowOff>23576</xdr:rowOff>
    </xdr:from>
    <xdr:to>
      <xdr:col>12</xdr:col>
      <xdr:colOff>442231</xdr:colOff>
      <xdr:row>227</xdr:row>
      <xdr:rowOff>140002</xdr:rowOff>
    </xdr:to>
    <xdr:sp macro="" textlink="">
      <xdr:nvSpPr>
        <xdr:cNvPr id="13" name="Rounded Rectangle 12">
          <a:hlinkClick xmlns:r="http://schemas.openxmlformats.org/officeDocument/2006/relationships" r:id="rId10"/>
          <a:extLst>
            <a:ext uri="{FF2B5EF4-FFF2-40B4-BE49-F238E27FC236}">
              <a16:creationId xmlns:a16="http://schemas.microsoft.com/office/drawing/2014/main" id="{00000000-0008-0000-2B00-00000D000000}"/>
            </a:ext>
          </a:extLst>
        </xdr:cNvPr>
        <xdr:cNvSpPr/>
      </xdr:nvSpPr>
      <xdr:spPr bwMode="auto">
        <a:xfrm>
          <a:off x="2295525" y="39009401"/>
          <a:ext cx="3004456"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 - MONTH 12</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314325</xdr:colOff>
      <xdr:row>10</xdr:row>
      <xdr:rowOff>19050</xdr:rowOff>
    </xdr:from>
    <xdr:to>
      <xdr:col>16</xdr:col>
      <xdr:colOff>800100</xdr:colOff>
      <xdr:row>12</xdr:row>
      <xdr:rowOff>116426</xdr:rowOff>
    </xdr:to>
    <xdr:sp macro="" textlink="">
      <xdr:nvSpPr>
        <xdr:cNvPr id="14" name="Rounded Rectangle 13">
          <a:hlinkClick xmlns:r="http://schemas.openxmlformats.org/officeDocument/2006/relationships" r:id="rId10"/>
          <a:extLst>
            <a:ext uri="{FF2B5EF4-FFF2-40B4-BE49-F238E27FC236}">
              <a16:creationId xmlns:a16="http://schemas.microsoft.com/office/drawing/2014/main" id="{00000000-0008-0000-2B00-00000E000000}"/>
            </a:ext>
          </a:extLst>
        </xdr:cNvPr>
        <xdr:cNvSpPr/>
      </xdr:nvSpPr>
      <xdr:spPr bwMode="auto">
        <a:xfrm>
          <a:off x="6010275" y="1990725"/>
          <a:ext cx="2047875" cy="316451"/>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ANALYSIS REPORT</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2C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2C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2C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2C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2C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2C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2C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2C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2C00-00000B000000}"/>
            </a:ext>
          </a:extLst>
        </xdr:cNvPr>
        <xdr:cNvSpPr txBox="1">
          <a:spLocks noChangeArrowheads="1"/>
        </xdr:cNvSpPr>
      </xdr:nvSpPr>
      <xdr:spPr bwMode="auto">
        <a:xfrm>
          <a:off x="323850"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2C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2C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2D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2D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2D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2D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2D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2D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2D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2D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2D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4" name="TextBox 13">
          <a:extLst>
            <a:ext uri="{FF2B5EF4-FFF2-40B4-BE49-F238E27FC236}">
              <a16:creationId xmlns:a16="http://schemas.microsoft.com/office/drawing/2014/main" id="{00000000-0008-0000-2D00-00000E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3" name="Rounded Rectangle 12">
          <a:hlinkClick xmlns:r="http://schemas.openxmlformats.org/officeDocument/2006/relationships" r:id="rId11"/>
          <a:extLst>
            <a:ext uri="{FF2B5EF4-FFF2-40B4-BE49-F238E27FC236}">
              <a16:creationId xmlns:a16="http://schemas.microsoft.com/office/drawing/2014/main" id="{00000000-0008-0000-2D00-00000D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2E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2E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2E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2E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2E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2E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2E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2E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2E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2E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2E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2F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2F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2F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2F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2F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2F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2F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2F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2F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2F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2F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0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0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0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0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0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0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0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0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0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0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0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13254</xdr:colOff>
      <xdr:row>40</xdr:row>
      <xdr:rowOff>44928</xdr:rowOff>
    </xdr:from>
    <xdr:to>
      <xdr:col>4</xdr:col>
      <xdr:colOff>1843765</xdr:colOff>
      <xdr:row>42</xdr:row>
      <xdr:rowOff>155090</xdr:rowOff>
    </xdr:to>
    <xdr:sp macro="" textlink="">
      <xdr:nvSpPr>
        <xdr:cNvPr id="6" name="Text Box 36">
          <a:hlinkClick xmlns:r="http://schemas.openxmlformats.org/officeDocument/2006/relationships" r:id="rId1"/>
          <a:extLst>
            <a:ext uri="{FF2B5EF4-FFF2-40B4-BE49-F238E27FC236}">
              <a16:creationId xmlns:a16="http://schemas.microsoft.com/office/drawing/2014/main" id="{00000000-0008-0000-0400-000006000000}"/>
            </a:ext>
          </a:extLst>
        </xdr:cNvPr>
        <xdr:cNvSpPr txBox="1">
          <a:spLocks noChangeArrowheads="1"/>
        </xdr:cNvSpPr>
      </xdr:nvSpPr>
      <xdr:spPr bwMode="auto">
        <a:xfrm>
          <a:off x="291160" y="6795352"/>
          <a:ext cx="7101758" cy="468750"/>
        </a:xfrm>
        <a:prstGeom prst="rect">
          <a:avLst/>
        </a:prstGeom>
        <a:solidFill>
          <a:srgbClr val="00B050"/>
        </a:solidFill>
        <a:ln w="9525">
          <a:noFill/>
          <a:miter lim="800000"/>
          <a:headEnd/>
          <a:tailEnd/>
        </a:ln>
        <a:effectLst>
          <a:innerShdw blurRad="63500" dist="50800" dir="18900000">
            <a:prstClr val="black">
              <a:alpha val="50000"/>
            </a:prstClr>
          </a:innerShdw>
        </a:effectLst>
      </xdr:spPr>
      <xdr:txBody>
        <a:bodyPr vertOverflow="clip" wrap="square" lIns="27432" tIns="22860" rIns="27432" bIns="0" anchor="ctr" upright="1"/>
        <a:lstStyle/>
        <a:p>
          <a:pPr algn="ctr" rtl="0">
            <a:defRPr sz="1000"/>
          </a:pPr>
          <a:r>
            <a:rPr lang="en-US" sz="1050" b="1" i="0" strike="noStrike">
              <a:solidFill>
                <a:schemeClr val="bg1"/>
              </a:solidFill>
              <a:latin typeface="Arial"/>
              <a:cs typeface="Arial"/>
            </a:rPr>
            <a:t>CLICK</a:t>
          </a:r>
          <a:r>
            <a:rPr lang="en-US" sz="1050" b="1" i="0" strike="noStrike" baseline="0">
              <a:solidFill>
                <a:schemeClr val="bg1"/>
              </a:solidFill>
              <a:latin typeface="Arial"/>
              <a:cs typeface="Arial"/>
            </a:rPr>
            <a:t> HERE TO ENTER ADDITIONAL PERSONAL INFORMATION</a:t>
          </a:r>
          <a:endParaRPr lang="en-US" sz="1050" b="1" i="0" strike="noStrike">
            <a:solidFill>
              <a:schemeClr val="bg1"/>
            </a:solidFill>
            <a:latin typeface="Arial"/>
            <a:cs typeface="Arial"/>
          </a:endParaRPr>
        </a:p>
      </xdr:txBody>
    </xdr:sp>
    <xdr:clientData fPrintsWithSheet="0"/>
  </xdr:twoCellAnchor>
  <xdr:twoCellAnchor editAs="absolute">
    <xdr:from>
      <xdr:col>0</xdr:col>
      <xdr:colOff>219074</xdr:colOff>
      <xdr:row>1</xdr:row>
      <xdr:rowOff>257176</xdr:rowOff>
    </xdr:from>
    <xdr:to>
      <xdr:col>1</xdr:col>
      <xdr:colOff>1545903</xdr:colOff>
      <xdr:row>4</xdr:row>
      <xdr:rowOff>257175</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400-00000B000000}"/>
            </a:ext>
          </a:extLst>
        </xdr:cNvPr>
        <xdr:cNvSpPr/>
      </xdr:nvSpPr>
      <xdr:spPr bwMode="auto">
        <a:xfrm>
          <a:off x="219074" y="638176"/>
          <a:ext cx="1601467" cy="457199"/>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PROFILE SETUP</a:t>
          </a:r>
        </a:p>
      </xdr:txBody>
    </xdr:sp>
    <xdr:clientData/>
  </xdr:twoCellAnchor>
  <xdr:oneCellAnchor>
    <xdr:from>
      <xdr:col>1</xdr:col>
      <xdr:colOff>1444473</xdr:colOff>
      <xdr:row>2</xdr:row>
      <xdr:rowOff>62923</xdr:rowOff>
    </xdr:from>
    <xdr:ext cx="2003577" cy="593304"/>
    <xdr:sp macro="" textlink="">
      <xdr:nvSpPr>
        <xdr:cNvPr id="12" name="Rectangle 11">
          <a:extLst>
            <a:ext uri="{FF2B5EF4-FFF2-40B4-BE49-F238E27FC236}">
              <a16:creationId xmlns:a16="http://schemas.microsoft.com/office/drawing/2014/main" id="{00000000-0008-0000-0400-00000C000000}"/>
            </a:ext>
          </a:extLst>
        </xdr:cNvPr>
        <xdr:cNvSpPr/>
      </xdr:nvSpPr>
      <xdr:spPr>
        <a:xfrm>
          <a:off x="1663548" y="720148"/>
          <a:ext cx="2003577" cy="593304"/>
        </a:xfrm>
        <a:prstGeom prst="rect">
          <a:avLst/>
        </a:prstGeom>
        <a:noFill/>
      </xdr:spPr>
      <xdr:txBody>
        <a:bodyPr wrap="squar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2</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877887</xdr:colOff>
      <xdr:row>0</xdr:row>
      <xdr:rowOff>0</xdr:rowOff>
    </xdr:from>
    <xdr:to>
      <xdr:col>2</xdr:col>
      <xdr:colOff>77787</xdr:colOff>
      <xdr:row>0</xdr:row>
      <xdr:rowOff>323850</xdr:rowOff>
    </xdr:to>
    <xdr:sp macro="" textlink="">
      <xdr:nvSpPr>
        <xdr:cNvPr id="14" name="Text Box 26">
          <a:hlinkClick xmlns:r="http://schemas.openxmlformats.org/officeDocument/2006/relationships" r:id="rId3"/>
          <a:extLst>
            <a:ext uri="{FF2B5EF4-FFF2-40B4-BE49-F238E27FC236}">
              <a16:creationId xmlns:a16="http://schemas.microsoft.com/office/drawing/2014/main" id="{00000000-0008-0000-0400-00000E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3</xdr:col>
      <xdr:colOff>1187816</xdr:colOff>
      <xdr:row>0</xdr:row>
      <xdr:rowOff>0</xdr:rowOff>
    </xdr:from>
    <xdr:to>
      <xdr:col>4</xdr:col>
      <xdr:colOff>386983</xdr:colOff>
      <xdr:row>0</xdr:row>
      <xdr:rowOff>323850</xdr:rowOff>
    </xdr:to>
    <xdr:sp macro="" textlink="">
      <xdr:nvSpPr>
        <xdr:cNvPr id="15" name="Text Box 27">
          <a:hlinkClick xmlns:r="http://schemas.openxmlformats.org/officeDocument/2006/relationships" r:id="rId4"/>
          <a:extLst>
            <a:ext uri="{FF2B5EF4-FFF2-40B4-BE49-F238E27FC236}">
              <a16:creationId xmlns:a16="http://schemas.microsoft.com/office/drawing/2014/main" id="{00000000-0008-0000-0400-00000F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1033217</xdr:colOff>
      <xdr:row>0</xdr:row>
      <xdr:rowOff>0</xdr:rowOff>
    </xdr:from>
    <xdr:to>
      <xdr:col>3</xdr:col>
      <xdr:colOff>233850</xdr:colOff>
      <xdr:row>0</xdr:row>
      <xdr:rowOff>323850</xdr:rowOff>
    </xdr:to>
    <xdr:sp macro="" textlink="">
      <xdr:nvSpPr>
        <xdr:cNvPr id="16" name="Text Box 28">
          <a:hlinkClick xmlns:r="http://schemas.openxmlformats.org/officeDocument/2006/relationships" r:id="rId5"/>
          <a:extLst>
            <a:ext uri="{FF2B5EF4-FFF2-40B4-BE49-F238E27FC236}">
              <a16:creationId xmlns:a16="http://schemas.microsoft.com/office/drawing/2014/main" id="{00000000-0008-0000-0400-000010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96837</xdr:colOff>
      <xdr:row>0</xdr:row>
      <xdr:rowOff>0</xdr:rowOff>
    </xdr:from>
    <xdr:to>
      <xdr:col>2</xdr:col>
      <xdr:colOff>1014167</xdr:colOff>
      <xdr:row>0</xdr:row>
      <xdr:rowOff>323850</xdr:rowOff>
    </xdr:to>
    <xdr:sp macro="" textlink="">
      <xdr:nvSpPr>
        <xdr:cNvPr id="17" name="Text Box 29">
          <a:hlinkClick xmlns:r="http://schemas.openxmlformats.org/officeDocument/2006/relationships" r:id="rId6"/>
          <a:extLst>
            <a:ext uri="{FF2B5EF4-FFF2-40B4-BE49-F238E27FC236}">
              <a16:creationId xmlns:a16="http://schemas.microsoft.com/office/drawing/2014/main" id="{00000000-0008-0000-0400-000011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406033</xdr:colOff>
      <xdr:row>0</xdr:row>
      <xdr:rowOff>0</xdr:rowOff>
    </xdr:from>
    <xdr:to>
      <xdr:col>4</xdr:col>
      <xdr:colOff>1318967</xdr:colOff>
      <xdr:row>0</xdr:row>
      <xdr:rowOff>323850</xdr:rowOff>
    </xdr:to>
    <xdr:sp macro="" textlink="">
      <xdr:nvSpPr>
        <xdr:cNvPr id="18" name="Text Box 30">
          <a:hlinkClick xmlns:r="http://schemas.openxmlformats.org/officeDocument/2006/relationships" r:id="rId7"/>
          <a:extLst>
            <a:ext uri="{FF2B5EF4-FFF2-40B4-BE49-F238E27FC236}">
              <a16:creationId xmlns:a16="http://schemas.microsoft.com/office/drawing/2014/main" id="{00000000-0008-0000-0400-000012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252900</xdr:colOff>
      <xdr:row>0</xdr:row>
      <xdr:rowOff>0</xdr:rowOff>
    </xdr:from>
    <xdr:to>
      <xdr:col>3</xdr:col>
      <xdr:colOff>1168766</xdr:colOff>
      <xdr:row>0</xdr:row>
      <xdr:rowOff>323850</xdr:rowOff>
    </xdr:to>
    <xdr:sp macro="" textlink="">
      <xdr:nvSpPr>
        <xdr:cNvPr id="19" name="Text Box 31">
          <a:hlinkClick xmlns:r="http://schemas.openxmlformats.org/officeDocument/2006/relationships" r:id="rId8"/>
          <a:extLst>
            <a:ext uri="{FF2B5EF4-FFF2-40B4-BE49-F238E27FC236}">
              <a16:creationId xmlns:a16="http://schemas.microsoft.com/office/drawing/2014/main" id="{00000000-0008-0000-0400-000013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180609</xdr:colOff>
      <xdr:row>0</xdr:row>
      <xdr:rowOff>0</xdr:rowOff>
    </xdr:from>
    <xdr:to>
      <xdr:col>7</xdr:col>
      <xdr:colOff>484675</xdr:colOff>
      <xdr:row>0</xdr:row>
      <xdr:rowOff>323850</xdr:rowOff>
    </xdr:to>
    <xdr:sp macro="" textlink="">
      <xdr:nvSpPr>
        <xdr:cNvPr id="20" name="Text Box 32">
          <a:hlinkClick xmlns:r="http://schemas.openxmlformats.org/officeDocument/2006/relationships" r:id="rId9"/>
          <a:extLst>
            <a:ext uri="{FF2B5EF4-FFF2-40B4-BE49-F238E27FC236}">
              <a16:creationId xmlns:a16="http://schemas.microsoft.com/office/drawing/2014/main" id="{00000000-0008-0000-0400-000014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xdr:col>
      <xdr:colOff>1338017</xdr:colOff>
      <xdr:row>0</xdr:row>
      <xdr:rowOff>0</xdr:rowOff>
    </xdr:from>
    <xdr:to>
      <xdr:col>6</xdr:col>
      <xdr:colOff>158505</xdr:colOff>
      <xdr:row>0</xdr:row>
      <xdr:rowOff>323850</xdr:rowOff>
    </xdr:to>
    <xdr:sp macro="" textlink="">
      <xdr:nvSpPr>
        <xdr:cNvPr id="21" name="Text Box 33">
          <a:hlinkClick xmlns:r="http://schemas.openxmlformats.org/officeDocument/2006/relationships" r:id="rId10"/>
          <a:extLst>
            <a:ext uri="{FF2B5EF4-FFF2-40B4-BE49-F238E27FC236}">
              <a16:creationId xmlns:a16="http://schemas.microsoft.com/office/drawing/2014/main" id="{00000000-0008-0000-0400-000015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0</xdr:col>
      <xdr:colOff>222250</xdr:colOff>
      <xdr:row>0</xdr:row>
      <xdr:rowOff>0</xdr:rowOff>
    </xdr:from>
    <xdr:to>
      <xdr:col>1</xdr:col>
      <xdr:colOff>854127</xdr:colOff>
      <xdr:row>0</xdr:row>
      <xdr:rowOff>323850</xdr:rowOff>
    </xdr:to>
    <xdr:sp macro="" textlink="">
      <xdr:nvSpPr>
        <xdr:cNvPr id="22" name="Text Box 6">
          <a:hlinkClick xmlns:r="http://schemas.openxmlformats.org/officeDocument/2006/relationships" r:id="rId11"/>
          <a:extLst>
            <a:ext uri="{FF2B5EF4-FFF2-40B4-BE49-F238E27FC236}">
              <a16:creationId xmlns:a16="http://schemas.microsoft.com/office/drawing/2014/main" id="{00000000-0008-0000-0400-000016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1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1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1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1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1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1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1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1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1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1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1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2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2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2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2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2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2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2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2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2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2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2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3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3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3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3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3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3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3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3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3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3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3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4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4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4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4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4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4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4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4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4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4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4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5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5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5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5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5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5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5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5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5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5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5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6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6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6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6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6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6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6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6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6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6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6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2</xdr:col>
      <xdr:colOff>13607</xdr:colOff>
      <xdr:row>94</xdr:row>
      <xdr:rowOff>34017</xdr:rowOff>
    </xdr:from>
    <xdr:to>
      <xdr:col>11</xdr:col>
      <xdr:colOff>727982</xdr:colOff>
      <xdr:row>119</xdr:row>
      <xdr:rowOff>142875</xdr:rowOff>
    </xdr:to>
    <xdr:graphicFrame macro="">
      <xdr:nvGraphicFramePr>
        <xdr:cNvPr id="2" name="Chart 18">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933450</xdr:colOff>
      <xdr:row>0</xdr:row>
      <xdr:rowOff>0</xdr:rowOff>
    </xdr:from>
    <xdr:to>
      <xdr:col>3</xdr:col>
      <xdr:colOff>200025</xdr:colOff>
      <xdr:row>0</xdr:row>
      <xdr:rowOff>323850</xdr:rowOff>
    </xdr:to>
    <xdr:sp macro="" textlink="">
      <xdr:nvSpPr>
        <xdr:cNvPr id="3" name="Text Box 26">
          <a:hlinkClick xmlns:r="http://schemas.openxmlformats.org/officeDocument/2006/relationships" r:id="rId2"/>
          <a:extLst>
            <a:ext uri="{FF2B5EF4-FFF2-40B4-BE49-F238E27FC236}">
              <a16:creationId xmlns:a16="http://schemas.microsoft.com/office/drawing/2014/main" id="{00000000-0008-0000-3700-000003000000}"/>
            </a:ext>
          </a:extLst>
        </xdr:cNvPr>
        <xdr:cNvSpPr txBox="1">
          <a:spLocks noChangeArrowheads="1"/>
        </xdr:cNvSpPr>
      </xdr:nvSpPr>
      <xdr:spPr bwMode="auto">
        <a:xfrm>
          <a:off x="1257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8</xdr:col>
      <xdr:colOff>200025</xdr:colOff>
      <xdr:row>0</xdr:row>
      <xdr:rowOff>0</xdr:rowOff>
    </xdr:from>
    <xdr:to>
      <xdr:col>8</xdr:col>
      <xdr:colOff>1114425</xdr:colOff>
      <xdr:row>0</xdr:row>
      <xdr:rowOff>323850</xdr:rowOff>
    </xdr:to>
    <xdr:sp macro="" textlink="">
      <xdr:nvSpPr>
        <xdr:cNvPr id="4" name="Text Box 27">
          <a:hlinkClick xmlns:r="http://schemas.openxmlformats.org/officeDocument/2006/relationships" r:id="rId3"/>
          <a:extLst>
            <a:ext uri="{FF2B5EF4-FFF2-40B4-BE49-F238E27FC236}">
              <a16:creationId xmlns:a16="http://schemas.microsoft.com/office/drawing/2014/main" id="{00000000-0008-0000-3700-000004000000}"/>
            </a:ext>
          </a:extLst>
        </xdr:cNvPr>
        <xdr:cNvSpPr txBox="1">
          <a:spLocks noChangeArrowheads="1"/>
        </xdr:cNvSpPr>
      </xdr:nvSpPr>
      <xdr:spPr bwMode="auto">
        <a:xfrm>
          <a:off x="49911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304800</xdr:colOff>
      <xdr:row>0</xdr:row>
      <xdr:rowOff>0</xdr:rowOff>
    </xdr:from>
    <xdr:to>
      <xdr:col>5</xdr:col>
      <xdr:colOff>371475</xdr:colOff>
      <xdr:row>0</xdr:row>
      <xdr:rowOff>323850</xdr:rowOff>
    </xdr:to>
    <xdr:sp macro="" textlink="">
      <xdr:nvSpPr>
        <xdr:cNvPr id="5" name="Text Box 28">
          <a:hlinkClick xmlns:r="http://schemas.openxmlformats.org/officeDocument/2006/relationships" r:id="rId4"/>
          <a:extLst>
            <a:ext uri="{FF2B5EF4-FFF2-40B4-BE49-F238E27FC236}">
              <a16:creationId xmlns:a16="http://schemas.microsoft.com/office/drawing/2014/main" id="{00000000-0008-0000-3700-000005000000}"/>
            </a:ext>
          </a:extLst>
        </xdr:cNvPr>
        <xdr:cNvSpPr txBox="1">
          <a:spLocks noChangeArrowheads="1"/>
        </xdr:cNvSpPr>
      </xdr:nvSpPr>
      <xdr:spPr bwMode="auto">
        <a:xfrm>
          <a:off x="31242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219075</xdr:colOff>
      <xdr:row>0</xdr:row>
      <xdr:rowOff>0</xdr:rowOff>
    </xdr:from>
    <xdr:to>
      <xdr:col>4</xdr:col>
      <xdr:colOff>285750</xdr:colOff>
      <xdr:row>0</xdr:row>
      <xdr:rowOff>323850</xdr:rowOff>
    </xdr:to>
    <xdr:sp macro="" textlink="">
      <xdr:nvSpPr>
        <xdr:cNvPr id="6" name="Text Box 29">
          <a:hlinkClick xmlns:r="http://schemas.openxmlformats.org/officeDocument/2006/relationships" r:id="rId5"/>
          <a:extLst>
            <a:ext uri="{FF2B5EF4-FFF2-40B4-BE49-F238E27FC236}">
              <a16:creationId xmlns:a16="http://schemas.microsoft.com/office/drawing/2014/main" id="{00000000-0008-0000-3700-000006000000}"/>
            </a:ext>
          </a:extLst>
        </xdr:cNvPr>
        <xdr:cNvSpPr txBox="1">
          <a:spLocks noChangeArrowheads="1"/>
        </xdr:cNvSpPr>
      </xdr:nvSpPr>
      <xdr:spPr bwMode="auto">
        <a:xfrm>
          <a:off x="2190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1133475</xdr:colOff>
      <xdr:row>0</xdr:row>
      <xdr:rowOff>0</xdr:rowOff>
    </xdr:from>
    <xdr:to>
      <xdr:col>9</xdr:col>
      <xdr:colOff>400050</xdr:colOff>
      <xdr:row>0</xdr:row>
      <xdr:rowOff>323850</xdr:rowOff>
    </xdr:to>
    <xdr:sp macro="" textlink="">
      <xdr:nvSpPr>
        <xdr:cNvPr id="7" name="Text Box 30">
          <a:hlinkClick xmlns:r="http://schemas.openxmlformats.org/officeDocument/2006/relationships" r:id="rId6"/>
          <a:extLst>
            <a:ext uri="{FF2B5EF4-FFF2-40B4-BE49-F238E27FC236}">
              <a16:creationId xmlns:a16="http://schemas.microsoft.com/office/drawing/2014/main" id="{00000000-0008-0000-3700-000007000000}"/>
            </a:ext>
          </a:extLst>
        </xdr:cNvPr>
        <xdr:cNvSpPr txBox="1">
          <a:spLocks noChangeArrowheads="1"/>
        </xdr:cNvSpPr>
      </xdr:nvSpPr>
      <xdr:spPr bwMode="auto">
        <a:xfrm>
          <a:off x="59245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5</xdr:col>
      <xdr:colOff>390525</xdr:colOff>
      <xdr:row>0</xdr:row>
      <xdr:rowOff>0</xdr:rowOff>
    </xdr:from>
    <xdr:to>
      <xdr:col>8</xdr:col>
      <xdr:colOff>180975</xdr:colOff>
      <xdr:row>0</xdr:row>
      <xdr:rowOff>323850</xdr:rowOff>
    </xdr:to>
    <xdr:sp macro="" textlink="">
      <xdr:nvSpPr>
        <xdr:cNvPr id="8" name="Text Box 31">
          <a:hlinkClick xmlns:r="http://schemas.openxmlformats.org/officeDocument/2006/relationships" r:id="rId7"/>
          <a:extLst>
            <a:ext uri="{FF2B5EF4-FFF2-40B4-BE49-F238E27FC236}">
              <a16:creationId xmlns:a16="http://schemas.microsoft.com/office/drawing/2014/main" id="{00000000-0008-0000-3700-000008000000}"/>
            </a:ext>
          </a:extLst>
        </xdr:cNvPr>
        <xdr:cNvSpPr txBox="1">
          <a:spLocks noChangeArrowheads="1"/>
        </xdr:cNvSpPr>
      </xdr:nvSpPr>
      <xdr:spPr bwMode="auto">
        <a:xfrm>
          <a:off x="40576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10</xdr:col>
      <xdr:colOff>504825</xdr:colOff>
      <xdr:row>0</xdr:row>
      <xdr:rowOff>0</xdr:rowOff>
    </xdr:from>
    <xdr:to>
      <xdr:col>11</xdr:col>
      <xdr:colOff>571500</xdr:colOff>
      <xdr:row>0</xdr:row>
      <xdr:rowOff>323850</xdr:rowOff>
    </xdr:to>
    <xdr:sp macro="" textlink="">
      <xdr:nvSpPr>
        <xdr:cNvPr id="9" name="Text Box 32">
          <a:hlinkClick xmlns:r="http://schemas.openxmlformats.org/officeDocument/2006/relationships" r:id="rId8"/>
          <a:extLst>
            <a:ext uri="{FF2B5EF4-FFF2-40B4-BE49-F238E27FC236}">
              <a16:creationId xmlns:a16="http://schemas.microsoft.com/office/drawing/2014/main" id="{00000000-0008-0000-3700-000009000000}"/>
            </a:ext>
          </a:extLst>
        </xdr:cNvPr>
        <xdr:cNvSpPr txBox="1">
          <a:spLocks noChangeArrowheads="1"/>
        </xdr:cNvSpPr>
      </xdr:nvSpPr>
      <xdr:spPr bwMode="auto">
        <a:xfrm>
          <a:off x="77914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9</xdr:col>
      <xdr:colOff>419100</xdr:colOff>
      <xdr:row>0</xdr:row>
      <xdr:rowOff>0</xdr:rowOff>
    </xdr:from>
    <xdr:to>
      <xdr:col>10</xdr:col>
      <xdr:colOff>485775</xdr:colOff>
      <xdr:row>0</xdr:row>
      <xdr:rowOff>323850</xdr:rowOff>
    </xdr:to>
    <xdr:sp macro="" textlink="">
      <xdr:nvSpPr>
        <xdr:cNvPr id="10" name="Text Box 33">
          <a:hlinkClick xmlns:r="http://schemas.openxmlformats.org/officeDocument/2006/relationships" r:id="rId9"/>
          <a:extLst>
            <a:ext uri="{FF2B5EF4-FFF2-40B4-BE49-F238E27FC236}">
              <a16:creationId xmlns:a16="http://schemas.microsoft.com/office/drawing/2014/main" id="{00000000-0008-0000-3700-00000A000000}"/>
            </a:ext>
          </a:extLst>
        </xdr:cNvPr>
        <xdr:cNvSpPr txBox="1">
          <a:spLocks noChangeArrowheads="1"/>
        </xdr:cNvSpPr>
      </xdr:nvSpPr>
      <xdr:spPr bwMode="auto">
        <a:xfrm>
          <a:off x="68580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1133</xdr:colOff>
      <xdr:row>0</xdr:row>
      <xdr:rowOff>0</xdr:rowOff>
    </xdr:from>
    <xdr:to>
      <xdr:col>2</xdr:col>
      <xdr:colOff>909690</xdr:colOff>
      <xdr:row>0</xdr:row>
      <xdr:rowOff>323850</xdr:rowOff>
    </xdr:to>
    <xdr:sp macro="" textlink="">
      <xdr:nvSpPr>
        <xdr:cNvPr id="11" name="Text Box 6">
          <a:hlinkClick xmlns:r="http://schemas.openxmlformats.org/officeDocument/2006/relationships" r:id="rId10"/>
          <a:extLst>
            <a:ext uri="{FF2B5EF4-FFF2-40B4-BE49-F238E27FC236}">
              <a16:creationId xmlns:a16="http://schemas.microsoft.com/office/drawing/2014/main" id="{00000000-0008-0000-3700-00000B000000}"/>
            </a:ext>
          </a:extLst>
        </xdr:cNvPr>
        <xdr:cNvSpPr txBox="1">
          <a:spLocks noChangeArrowheads="1"/>
        </xdr:cNvSpPr>
      </xdr:nvSpPr>
      <xdr:spPr bwMode="auto">
        <a:xfrm>
          <a:off x="324983" y="0"/>
          <a:ext cx="90855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2</xdr:col>
      <xdr:colOff>0</xdr:colOff>
      <xdr:row>76</xdr:row>
      <xdr:rowOff>0</xdr:rowOff>
    </xdr:from>
    <xdr:ext cx="4184196" cy="2859768"/>
    <xdr:sp macro="" textlink="" fLocksText="0">
      <xdr:nvSpPr>
        <xdr:cNvPr id="13" name="TextBox 12">
          <a:extLst>
            <a:ext uri="{FF2B5EF4-FFF2-40B4-BE49-F238E27FC236}">
              <a16:creationId xmlns:a16="http://schemas.microsoft.com/office/drawing/2014/main" id="{00000000-0008-0000-3700-00000D000000}"/>
            </a:ext>
          </a:extLst>
        </xdr:cNvPr>
        <xdr:cNvSpPr txBox="1"/>
      </xdr:nvSpPr>
      <xdr:spPr>
        <a:xfrm>
          <a:off x="323850" y="14811375"/>
          <a:ext cx="4184196" cy="2859768"/>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Please write notes below:</a:t>
          </a:r>
        </a:p>
        <a:p>
          <a:r>
            <a:rPr lang="en-US" sz="1100" i="1"/>
            <a:t>For example, add</a:t>
          </a:r>
          <a:r>
            <a:rPr lang="en-US" sz="1100" i="1" baseline="0"/>
            <a:t> Taxes into daily tracking to see true percentage of expenses.</a:t>
          </a:r>
        </a:p>
        <a:p>
          <a:endParaRPr lang="en-US" sz="1100" i="1" baseline="0"/>
        </a:p>
      </xdr:txBody>
    </xdr:sp>
    <xdr:clientData/>
  </xdr:oneCellAnchor>
  <xdr:twoCellAnchor editAs="absolute">
    <xdr:from>
      <xdr:col>10</xdr:col>
      <xdr:colOff>276225</xdr:colOff>
      <xdr:row>1</xdr:row>
      <xdr:rowOff>0</xdr:rowOff>
    </xdr:from>
    <xdr:to>
      <xdr:col>11</xdr:col>
      <xdr:colOff>828675</xdr:colOff>
      <xdr:row>2</xdr:row>
      <xdr:rowOff>3941</xdr:rowOff>
    </xdr:to>
    <xdr:sp macro="" textlink="">
      <xdr:nvSpPr>
        <xdr:cNvPr id="14" name="Rounded Rectangle 13">
          <a:hlinkClick xmlns:r="http://schemas.openxmlformats.org/officeDocument/2006/relationships" r:id="rId11"/>
          <a:extLst>
            <a:ext uri="{FF2B5EF4-FFF2-40B4-BE49-F238E27FC236}">
              <a16:creationId xmlns:a16="http://schemas.microsoft.com/office/drawing/2014/main" id="{00000000-0008-0000-3700-00000E000000}"/>
            </a:ext>
          </a:extLst>
        </xdr:cNvPr>
        <xdr:cNvSpPr/>
      </xdr:nvSpPr>
      <xdr:spPr bwMode="auto">
        <a:xfrm>
          <a:off x="7562850" y="352425"/>
          <a:ext cx="1400175" cy="318266"/>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TRACKING </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absolute">
    <xdr:from>
      <xdr:col>4</xdr:col>
      <xdr:colOff>260345</xdr:colOff>
      <xdr:row>2</xdr:row>
      <xdr:rowOff>3753</xdr:rowOff>
    </xdr:from>
    <xdr:to>
      <xdr:col>7</xdr:col>
      <xdr:colOff>409571</xdr:colOff>
      <xdr:row>4</xdr:row>
      <xdr:rowOff>577</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3800-00000E000000}"/>
            </a:ext>
          </a:extLst>
        </xdr:cNvPr>
        <xdr:cNvSpPr/>
      </xdr:nvSpPr>
      <xdr:spPr bwMode="auto">
        <a:xfrm>
          <a:off x="442908" y="765753"/>
          <a:ext cx="1982788" cy="457199"/>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Income</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&amp; Expenses</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7</xdr:col>
      <xdr:colOff>34774</xdr:colOff>
      <xdr:row>1</xdr:row>
      <xdr:rowOff>333375</xdr:rowOff>
    </xdr:from>
    <xdr:ext cx="2003577" cy="593304"/>
    <xdr:sp macro="" textlink="">
      <xdr:nvSpPr>
        <xdr:cNvPr id="15" name="Rectangle 14">
          <a:extLst>
            <a:ext uri="{FF2B5EF4-FFF2-40B4-BE49-F238E27FC236}">
              <a16:creationId xmlns:a16="http://schemas.microsoft.com/office/drawing/2014/main" id="{00000000-0008-0000-3800-00000F000000}"/>
            </a:ext>
          </a:extLst>
        </xdr:cNvPr>
        <xdr:cNvSpPr/>
      </xdr:nvSpPr>
      <xdr:spPr>
        <a:xfrm>
          <a:off x="2358874" y="714375"/>
          <a:ext cx="2003577" cy="593304"/>
        </a:xfrm>
        <a:prstGeom prst="rect">
          <a:avLst/>
        </a:prstGeom>
        <a:noFill/>
      </xdr:spPr>
      <xdr:txBody>
        <a:bodyPr wrap="squar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5</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5</xdr:col>
      <xdr:colOff>157133</xdr:colOff>
      <xdr:row>0</xdr:row>
      <xdr:rowOff>0</xdr:rowOff>
    </xdr:from>
    <xdr:to>
      <xdr:col>6</xdr:col>
      <xdr:colOff>463520</xdr:colOff>
      <xdr:row>0</xdr:row>
      <xdr:rowOff>323850</xdr:rowOff>
    </xdr:to>
    <xdr:sp macro="" textlink="">
      <xdr:nvSpPr>
        <xdr:cNvPr id="24" name="Text Box 26">
          <a:hlinkClick xmlns:r="http://schemas.openxmlformats.org/officeDocument/2006/relationships" r:id="rId2"/>
          <a:extLst>
            <a:ext uri="{FF2B5EF4-FFF2-40B4-BE49-F238E27FC236}">
              <a16:creationId xmlns:a16="http://schemas.microsoft.com/office/drawing/2014/main" id="{00000000-0008-0000-3800-000018000000}"/>
            </a:ext>
          </a:extLst>
        </xdr:cNvPr>
        <xdr:cNvSpPr txBox="1">
          <a:spLocks noChangeArrowheads="1"/>
        </xdr:cNvSpPr>
      </xdr:nvSpPr>
      <xdr:spPr bwMode="auto">
        <a:xfrm>
          <a:off x="950883" y="0"/>
          <a:ext cx="917575"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10</xdr:col>
      <xdr:colOff>531783</xdr:colOff>
      <xdr:row>0</xdr:row>
      <xdr:rowOff>0</xdr:rowOff>
    </xdr:from>
    <xdr:to>
      <xdr:col>12</xdr:col>
      <xdr:colOff>17433</xdr:colOff>
      <xdr:row>0</xdr:row>
      <xdr:rowOff>323850</xdr:rowOff>
    </xdr:to>
    <xdr:sp macro="" textlink="">
      <xdr:nvSpPr>
        <xdr:cNvPr id="25" name="Text Box 27">
          <a:hlinkClick xmlns:r="http://schemas.openxmlformats.org/officeDocument/2006/relationships" r:id="rId1"/>
          <a:extLst>
            <a:ext uri="{FF2B5EF4-FFF2-40B4-BE49-F238E27FC236}">
              <a16:creationId xmlns:a16="http://schemas.microsoft.com/office/drawing/2014/main" id="{00000000-0008-0000-3800-000019000000}"/>
            </a:ext>
          </a:extLst>
        </xdr:cNvPr>
        <xdr:cNvSpPr txBox="1">
          <a:spLocks noChangeArrowheads="1"/>
        </xdr:cNvSpPr>
      </xdr:nvSpPr>
      <xdr:spPr bwMode="auto">
        <a:xfrm>
          <a:off x="469103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8</xdr:col>
      <xdr:colOff>92045</xdr:colOff>
      <xdr:row>0</xdr:row>
      <xdr:rowOff>0</xdr:rowOff>
    </xdr:from>
    <xdr:to>
      <xdr:col>9</xdr:col>
      <xdr:colOff>293658</xdr:colOff>
      <xdr:row>0</xdr:row>
      <xdr:rowOff>323850</xdr:rowOff>
    </xdr:to>
    <xdr:sp macro="" textlink="">
      <xdr:nvSpPr>
        <xdr:cNvPr id="26" name="Text Box 28">
          <a:hlinkClick xmlns:r="http://schemas.openxmlformats.org/officeDocument/2006/relationships" r:id="rId3"/>
          <a:extLst>
            <a:ext uri="{FF2B5EF4-FFF2-40B4-BE49-F238E27FC236}">
              <a16:creationId xmlns:a16="http://schemas.microsoft.com/office/drawing/2014/main" id="{00000000-0008-0000-3800-00001A000000}"/>
            </a:ext>
          </a:extLst>
        </xdr:cNvPr>
        <xdr:cNvSpPr txBox="1">
          <a:spLocks noChangeArrowheads="1"/>
        </xdr:cNvSpPr>
      </xdr:nvSpPr>
      <xdr:spPr bwMode="auto">
        <a:xfrm>
          <a:off x="2822545" y="0"/>
          <a:ext cx="91598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6</xdr:col>
      <xdr:colOff>482570</xdr:colOff>
      <xdr:row>0</xdr:row>
      <xdr:rowOff>0</xdr:rowOff>
    </xdr:from>
    <xdr:to>
      <xdr:col>8</xdr:col>
      <xdr:colOff>72995</xdr:colOff>
      <xdr:row>0</xdr:row>
      <xdr:rowOff>323850</xdr:rowOff>
    </xdr:to>
    <xdr:sp macro="" textlink="">
      <xdr:nvSpPr>
        <xdr:cNvPr id="27" name="Text Box 29">
          <a:hlinkClick xmlns:r="http://schemas.openxmlformats.org/officeDocument/2006/relationships" r:id="rId4"/>
          <a:extLst>
            <a:ext uri="{FF2B5EF4-FFF2-40B4-BE49-F238E27FC236}">
              <a16:creationId xmlns:a16="http://schemas.microsoft.com/office/drawing/2014/main" id="{00000000-0008-0000-3800-00001B000000}"/>
            </a:ext>
          </a:extLst>
        </xdr:cNvPr>
        <xdr:cNvSpPr txBox="1">
          <a:spLocks noChangeArrowheads="1"/>
        </xdr:cNvSpPr>
      </xdr:nvSpPr>
      <xdr:spPr bwMode="auto">
        <a:xfrm>
          <a:off x="1887508" y="0"/>
          <a:ext cx="91598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12</xdr:col>
      <xdr:colOff>36483</xdr:colOff>
      <xdr:row>0</xdr:row>
      <xdr:rowOff>0</xdr:rowOff>
    </xdr:from>
    <xdr:to>
      <xdr:col>13</xdr:col>
      <xdr:colOff>768320</xdr:colOff>
      <xdr:row>0</xdr:row>
      <xdr:rowOff>323850</xdr:rowOff>
    </xdr:to>
    <xdr:sp macro="" textlink="">
      <xdr:nvSpPr>
        <xdr:cNvPr id="28" name="Text Box 30">
          <a:hlinkClick xmlns:r="http://schemas.openxmlformats.org/officeDocument/2006/relationships" r:id="rId5"/>
          <a:extLst>
            <a:ext uri="{FF2B5EF4-FFF2-40B4-BE49-F238E27FC236}">
              <a16:creationId xmlns:a16="http://schemas.microsoft.com/office/drawing/2014/main" id="{00000000-0008-0000-3800-00001C000000}"/>
            </a:ext>
          </a:extLst>
        </xdr:cNvPr>
        <xdr:cNvSpPr txBox="1">
          <a:spLocks noChangeArrowheads="1"/>
        </xdr:cNvSpPr>
      </xdr:nvSpPr>
      <xdr:spPr bwMode="auto">
        <a:xfrm>
          <a:off x="562448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9</xdr:col>
      <xdr:colOff>312708</xdr:colOff>
      <xdr:row>0</xdr:row>
      <xdr:rowOff>0</xdr:rowOff>
    </xdr:from>
    <xdr:to>
      <xdr:col>10</xdr:col>
      <xdr:colOff>512733</xdr:colOff>
      <xdr:row>0</xdr:row>
      <xdr:rowOff>323850</xdr:rowOff>
    </xdr:to>
    <xdr:sp macro="" textlink="">
      <xdr:nvSpPr>
        <xdr:cNvPr id="29" name="Text Box 31">
          <a:hlinkClick xmlns:r="http://schemas.openxmlformats.org/officeDocument/2006/relationships" r:id="rId6"/>
          <a:extLst>
            <a:ext uri="{FF2B5EF4-FFF2-40B4-BE49-F238E27FC236}">
              <a16:creationId xmlns:a16="http://schemas.microsoft.com/office/drawing/2014/main" id="{00000000-0008-0000-3800-00001D000000}"/>
            </a:ext>
          </a:extLst>
        </xdr:cNvPr>
        <xdr:cNvSpPr txBox="1">
          <a:spLocks noChangeArrowheads="1"/>
        </xdr:cNvSpPr>
      </xdr:nvSpPr>
      <xdr:spPr bwMode="auto">
        <a:xfrm>
          <a:off x="375758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15</xdr:col>
      <xdr:colOff>257145</xdr:colOff>
      <xdr:row>0</xdr:row>
      <xdr:rowOff>0</xdr:rowOff>
    </xdr:from>
    <xdr:to>
      <xdr:col>284</xdr:col>
      <xdr:colOff>71425</xdr:colOff>
      <xdr:row>0</xdr:row>
      <xdr:rowOff>323850</xdr:rowOff>
    </xdr:to>
    <xdr:sp macro="" textlink="">
      <xdr:nvSpPr>
        <xdr:cNvPr id="30" name="Text Box 32">
          <a:hlinkClick xmlns:r="http://schemas.openxmlformats.org/officeDocument/2006/relationships" r:id="rId7"/>
          <a:extLst>
            <a:ext uri="{FF2B5EF4-FFF2-40B4-BE49-F238E27FC236}">
              <a16:creationId xmlns:a16="http://schemas.microsoft.com/office/drawing/2014/main" id="{00000000-0008-0000-3800-00001E000000}"/>
            </a:ext>
          </a:extLst>
        </xdr:cNvPr>
        <xdr:cNvSpPr txBox="1">
          <a:spLocks noChangeArrowheads="1"/>
        </xdr:cNvSpPr>
      </xdr:nvSpPr>
      <xdr:spPr bwMode="auto">
        <a:xfrm>
          <a:off x="7496145" y="0"/>
          <a:ext cx="909655"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13</xdr:col>
      <xdr:colOff>787370</xdr:colOff>
      <xdr:row>0</xdr:row>
      <xdr:rowOff>0</xdr:rowOff>
    </xdr:from>
    <xdr:to>
      <xdr:col>15</xdr:col>
      <xdr:colOff>238095</xdr:colOff>
      <xdr:row>0</xdr:row>
      <xdr:rowOff>323850</xdr:rowOff>
    </xdr:to>
    <xdr:sp macro="" textlink="">
      <xdr:nvSpPr>
        <xdr:cNvPr id="31" name="Text Box 33">
          <a:hlinkClick xmlns:r="http://schemas.openxmlformats.org/officeDocument/2006/relationships" r:id="rId8"/>
          <a:extLst>
            <a:ext uri="{FF2B5EF4-FFF2-40B4-BE49-F238E27FC236}">
              <a16:creationId xmlns:a16="http://schemas.microsoft.com/office/drawing/2014/main" id="{00000000-0008-0000-3800-00001F000000}"/>
            </a:ext>
          </a:extLst>
        </xdr:cNvPr>
        <xdr:cNvSpPr txBox="1">
          <a:spLocks noChangeArrowheads="1"/>
        </xdr:cNvSpPr>
      </xdr:nvSpPr>
      <xdr:spPr bwMode="auto">
        <a:xfrm>
          <a:off x="6557933" y="0"/>
          <a:ext cx="91916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3</xdr:col>
      <xdr:colOff>19020</xdr:colOff>
      <xdr:row>0</xdr:row>
      <xdr:rowOff>0</xdr:rowOff>
    </xdr:from>
    <xdr:to>
      <xdr:col>5</xdr:col>
      <xdr:colOff>141311</xdr:colOff>
      <xdr:row>0</xdr:row>
      <xdr:rowOff>323850</xdr:rowOff>
    </xdr:to>
    <xdr:sp macro="" textlink="">
      <xdr:nvSpPr>
        <xdr:cNvPr id="32" name="Text Box 6">
          <a:hlinkClick xmlns:r="http://schemas.openxmlformats.org/officeDocument/2006/relationships" r:id="rId9"/>
          <a:extLst>
            <a:ext uri="{FF2B5EF4-FFF2-40B4-BE49-F238E27FC236}">
              <a16:creationId xmlns:a16="http://schemas.microsoft.com/office/drawing/2014/main" id="{00000000-0008-0000-3800-000020000000}"/>
            </a:ext>
          </a:extLst>
        </xdr:cNvPr>
        <xdr:cNvSpPr txBox="1">
          <a:spLocks noChangeArrowheads="1"/>
        </xdr:cNvSpPr>
      </xdr:nvSpPr>
      <xdr:spPr bwMode="auto">
        <a:xfrm>
          <a:off x="19020" y="0"/>
          <a:ext cx="91604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3</xdr:col>
      <xdr:colOff>142875</xdr:colOff>
      <xdr:row>68</xdr:row>
      <xdr:rowOff>41131</xdr:rowOff>
    </xdr:from>
    <xdr:to>
      <xdr:col>284</xdr:col>
      <xdr:colOff>28575</xdr:colOff>
      <xdr:row>71</xdr:row>
      <xdr:rowOff>94530</xdr:rowOff>
    </xdr:to>
    <xdr:sp macro="" textlink="">
      <xdr:nvSpPr>
        <xdr:cNvPr id="16" name="Rounded Rectangle 15">
          <a:hlinkClick xmlns:r="http://schemas.openxmlformats.org/officeDocument/2006/relationships" r:id="rId10"/>
          <a:extLst>
            <a:ext uri="{FF2B5EF4-FFF2-40B4-BE49-F238E27FC236}">
              <a16:creationId xmlns:a16="http://schemas.microsoft.com/office/drawing/2014/main" id="{00000000-0008-0000-3800-000010000000}"/>
            </a:ext>
          </a:extLst>
        </xdr:cNvPr>
        <xdr:cNvSpPr/>
      </xdr:nvSpPr>
      <xdr:spPr bwMode="auto">
        <a:xfrm>
          <a:off x="142875" y="22072456"/>
          <a:ext cx="8210550" cy="539174"/>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Click to see Spending Plan Analysis and</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t>
          </a: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Expense Chart</a:t>
          </a:r>
        </a:p>
      </xdr:txBody>
    </xdr:sp>
    <xdr:clientData fPrintsWithSheet="0"/>
  </xdr:twoCellAnchor>
  <xdr:twoCellAnchor>
    <xdr:from>
      <xdr:col>14</xdr:col>
      <xdr:colOff>116003</xdr:colOff>
      <xdr:row>64</xdr:row>
      <xdr:rowOff>182563</xdr:rowOff>
    </xdr:from>
    <xdr:to>
      <xdr:col>16</xdr:col>
      <xdr:colOff>420680</xdr:colOff>
      <xdr:row>67</xdr:row>
      <xdr:rowOff>261937</xdr:rowOff>
    </xdr:to>
    <xdr:sp macro="" textlink="">
      <xdr:nvSpPr>
        <xdr:cNvPr id="5" name="Oval Callout 4">
          <a:extLst>
            <a:ext uri="{FF2B5EF4-FFF2-40B4-BE49-F238E27FC236}">
              <a16:creationId xmlns:a16="http://schemas.microsoft.com/office/drawing/2014/main" id="{00000000-0008-0000-3800-000005000000}"/>
            </a:ext>
          </a:extLst>
        </xdr:cNvPr>
        <xdr:cNvSpPr/>
      </xdr:nvSpPr>
      <xdr:spPr bwMode="auto">
        <a:xfrm>
          <a:off x="6680316" y="20994688"/>
          <a:ext cx="1495302" cy="1055687"/>
        </a:xfrm>
        <a:prstGeom prst="wedgeEllipseCallout">
          <a:avLst>
            <a:gd name="adj1" fmla="val -29445"/>
            <a:gd name="adj2" fmla="val -65348"/>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ctr"/>
          <a:r>
            <a:rPr lang="en-US" sz="1100" b="1">
              <a:solidFill>
                <a:schemeClr val="bg1"/>
              </a:solidFill>
            </a:rPr>
            <a:t>Deb</a:t>
          </a:r>
          <a:r>
            <a:rPr lang="en-US" sz="1100" b="1" baseline="0">
              <a:solidFill>
                <a:schemeClr val="bg1"/>
              </a:solidFill>
            </a:rPr>
            <a:t>t Payments - </a:t>
          </a:r>
          <a:r>
            <a:rPr lang="en-US" sz="1100" b="1">
              <a:solidFill>
                <a:schemeClr val="bg1"/>
              </a:solidFill>
            </a:rPr>
            <a:t>Loans</a:t>
          </a:r>
          <a:r>
            <a:rPr lang="en-US" sz="1100" b="1" baseline="0">
              <a:solidFill>
                <a:schemeClr val="bg1"/>
              </a:solidFill>
            </a:rPr>
            <a:t> and credit cards come from STEP 3</a:t>
          </a:r>
          <a:endParaRPr lang="en-US" sz="1100" b="1">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28</xdr:row>
      <xdr:rowOff>2856</xdr:rowOff>
    </xdr:from>
    <xdr:to>
      <xdr:col>9</xdr:col>
      <xdr:colOff>409575</xdr:colOff>
      <xdr:row>55</xdr:row>
      <xdr:rowOff>37146</xdr:rowOff>
    </xdr:to>
    <xdr:graphicFrame macro="">
      <xdr:nvGraphicFramePr>
        <xdr:cNvPr id="2" name="Chart 18">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304800</xdr:colOff>
      <xdr:row>1</xdr:row>
      <xdr:rowOff>180975</xdr:rowOff>
    </xdr:from>
    <xdr:ext cx="1438275" cy="593304"/>
    <xdr:sp macro="" textlink="">
      <xdr:nvSpPr>
        <xdr:cNvPr id="3" name="Rectangle 2">
          <a:extLst>
            <a:ext uri="{FF2B5EF4-FFF2-40B4-BE49-F238E27FC236}">
              <a16:creationId xmlns:a16="http://schemas.microsoft.com/office/drawing/2014/main" id="{00000000-0008-0000-3900-000003000000}"/>
            </a:ext>
          </a:extLst>
        </xdr:cNvPr>
        <xdr:cNvSpPr/>
      </xdr:nvSpPr>
      <xdr:spPr>
        <a:xfrm>
          <a:off x="2743200" y="561975"/>
          <a:ext cx="1438275" cy="593304"/>
        </a:xfrm>
        <a:prstGeom prst="rect">
          <a:avLst/>
        </a:prstGeom>
        <a:noFill/>
      </xdr:spPr>
      <xdr:txBody>
        <a:bodyPr wrap="square" lIns="91440" tIns="45720" rIns="91440" bIns="45720">
          <a:spAutoFit/>
        </a:bodyPr>
        <a:lstStyle/>
        <a:p>
          <a:pPr algn="l"/>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5</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2</xdr:col>
      <xdr:colOff>65088</xdr:colOff>
      <xdr:row>0</xdr:row>
      <xdr:rowOff>0</xdr:rowOff>
    </xdr:from>
    <xdr:to>
      <xdr:col>3</xdr:col>
      <xdr:colOff>373063</xdr:colOff>
      <xdr:row>0</xdr:row>
      <xdr:rowOff>323850</xdr:rowOff>
    </xdr:to>
    <xdr:sp macro="" textlink="">
      <xdr:nvSpPr>
        <xdr:cNvPr id="13" name="Text Box 26">
          <a:hlinkClick xmlns:r="http://schemas.openxmlformats.org/officeDocument/2006/relationships" r:id="rId2"/>
          <a:extLst>
            <a:ext uri="{FF2B5EF4-FFF2-40B4-BE49-F238E27FC236}">
              <a16:creationId xmlns:a16="http://schemas.microsoft.com/office/drawing/2014/main" id="{00000000-0008-0000-3900-00000D000000}"/>
            </a:ext>
          </a:extLst>
        </xdr:cNvPr>
        <xdr:cNvSpPr txBox="1">
          <a:spLocks noChangeArrowheads="1"/>
        </xdr:cNvSpPr>
      </xdr:nvSpPr>
      <xdr:spPr bwMode="auto">
        <a:xfrm>
          <a:off x="931863" y="0"/>
          <a:ext cx="917575"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7</xdr:col>
      <xdr:colOff>452438</xdr:colOff>
      <xdr:row>0</xdr:row>
      <xdr:rowOff>0</xdr:rowOff>
    </xdr:from>
    <xdr:to>
      <xdr:col>8</xdr:col>
      <xdr:colOff>355601</xdr:colOff>
      <xdr:row>0</xdr:row>
      <xdr:rowOff>323850</xdr:rowOff>
    </xdr:to>
    <xdr:sp macro="" textlink="">
      <xdr:nvSpPr>
        <xdr:cNvPr id="14" name="Text Box 27">
          <a:hlinkClick xmlns:r="http://schemas.openxmlformats.org/officeDocument/2006/relationships" r:id="rId3"/>
          <a:extLst>
            <a:ext uri="{FF2B5EF4-FFF2-40B4-BE49-F238E27FC236}">
              <a16:creationId xmlns:a16="http://schemas.microsoft.com/office/drawing/2014/main" id="{00000000-0008-0000-3900-00000E000000}"/>
            </a:ext>
          </a:extLst>
        </xdr:cNvPr>
        <xdr:cNvSpPr txBox="1">
          <a:spLocks noChangeArrowheads="1"/>
        </xdr:cNvSpPr>
      </xdr:nvSpPr>
      <xdr:spPr bwMode="auto">
        <a:xfrm>
          <a:off x="467201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717550</xdr:colOff>
      <xdr:row>0</xdr:row>
      <xdr:rowOff>0</xdr:rowOff>
    </xdr:from>
    <xdr:to>
      <xdr:col>6</xdr:col>
      <xdr:colOff>109538</xdr:colOff>
      <xdr:row>0</xdr:row>
      <xdr:rowOff>323850</xdr:rowOff>
    </xdr:to>
    <xdr:sp macro="" textlink="">
      <xdr:nvSpPr>
        <xdr:cNvPr id="15" name="Text Box 28">
          <a:hlinkClick xmlns:r="http://schemas.openxmlformats.org/officeDocument/2006/relationships" r:id="rId4"/>
          <a:extLst>
            <a:ext uri="{FF2B5EF4-FFF2-40B4-BE49-F238E27FC236}">
              <a16:creationId xmlns:a16="http://schemas.microsoft.com/office/drawing/2014/main" id="{00000000-0008-0000-3900-00000F000000}"/>
            </a:ext>
          </a:extLst>
        </xdr:cNvPr>
        <xdr:cNvSpPr txBox="1">
          <a:spLocks noChangeArrowheads="1"/>
        </xdr:cNvSpPr>
      </xdr:nvSpPr>
      <xdr:spPr bwMode="auto">
        <a:xfrm>
          <a:off x="2803525" y="0"/>
          <a:ext cx="915988"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392113</xdr:colOff>
      <xdr:row>0</xdr:row>
      <xdr:rowOff>0</xdr:rowOff>
    </xdr:from>
    <xdr:to>
      <xdr:col>4</xdr:col>
      <xdr:colOff>698500</xdr:colOff>
      <xdr:row>0</xdr:row>
      <xdr:rowOff>323850</xdr:rowOff>
    </xdr:to>
    <xdr:sp macro="" textlink="">
      <xdr:nvSpPr>
        <xdr:cNvPr id="16" name="Text Box 29">
          <a:hlinkClick xmlns:r="http://schemas.openxmlformats.org/officeDocument/2006/relationships" r:id="rId5"/>
          <a:extLst>
            <a:ext uri="{FF2B5EF4-FFF2-40B4-BE49-F238E27FC236}">
              <a16:creationId xmlns:a16="http://schemas.microsoft.com/office/drawing/2014/main" id="{00000000-0008-0000-3900-000010000000}"/>
            </a:ext>
          </a:extLst>
        </xdr:cNvPr>
        <xdr:cNvSpPr txBox="1">
          <a:spLocks noChangeArrowheads="1"/>
        </xdr:cNvSpPr>
      </xdr:nvSpPr>
      <xdr:spPr bwMode="auto">
        <a:xfrm>
          <a:off x="1868488" y="0"/>
          <a:ext cx="91598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8</xdr:col>
      <xdr:colOff>374651</xdr:colOff>
      <xdr:row>0</xdr:row>
      <xdr:rowOff>0</xdr:rowOff>
    </xdr:from>
    <xdr:to>
      <xdr:col>10</xdr:col>
      <xdr:colOff>268288</xdr:colOff>
      <xdr:row>0</xdr:row>
      <xdr:rowOff>323850</xdr:rowOff>
    </xdr:to>
    <xdr:sp macro="" textlink="">
      <xdr:nvSpPr>
        <xdr:cNvPr id="17" name="Text Box 30">
          <a:hlinkClick xmlns:r="http://schemas.openxmlformats.org/officeDocument/2006/relationships" r:id="rId6"/>
          <a:extLst>
            <a:ext uri="{FF2B5EF4-FFF2-40B4-BE49-F238E27FC236}">
              <a16:creationId xmlns:a16="http://schemas.microsoft.com/office/drawing/2014/main" id="{00000000-0008-0000-3900-000011000000}"/>
            </a:ext>
          </a:extLst>
        </xdr:cNvPr>
        <xdr:cNvSpPr txBox="1">
          <a:spLocks noChangeArrowheads="1"/>
        </xdr:cNvSpPr>
      </xdr:nvSpPr>
      <xdr:spPr bwMode="auto">
        <a:xfrm>
          <a:off x="560546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6</xdr:col>
      <xdr:colOff>128588</xdr:colOff>
      <xdr:row>0</xdr:row>
      <xdr:rowOff>0</xdr:rowOff>
    </xdr:from>
    <xdr:to>
      <xdr:col>7</xdr:col>
      <xdr:colOff>433388</xdr:colOff>
      <xdr:row>0</xdr:row>
      <xdr:rowOff>323850</xdr:rowOff>
    </xdr:to>
    <xdr:sp macro="" textlink="">
      <xdr:nvSpPr>
        <xdr:cNvPr id="18" name="Text Box 31">
          <a:hlinkClick xmlns:r="http://schemas.openxmlformats.org/officeDocument/2006/relationships" r:id="rId7"/>
          <a:extLst>
            <a:ext uri="{FF2B5EF4-FFF2-40B4-BE49-F238E27FC236}">
              <a16:creationId xmlns:a16="http://schemas.microsoft.com/office/drawing/2014/main" id="{00000000-0008-0000-3900-000012000000}"/>
            </a:ext>
          </a:extLst>
        </xdr:cNvPr>
        <xdr:cNvSpPr txBox="1">
          <a:spLocks noChangeArrowheads="1"/>
        </xdr:cNvSpPr>
      </xdr:nvSpPr>
      <xdr:spPr bwMode="auto">
        <a:xfrm>
          <a:off x="373856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12</xdr:col>
      <xdr:colOff>4762</xdr:colOff>
      <xdr:row>0</xdr:row>
      <xdr:rowOff>0</xdr:rowOff>
    </xdr:from>
    <xdr:to>
      <xdr:col>13</xdr:col>
      <xdr:colOff>314325</xdr:colOff>
      <xdr:row>0</xdr:row>
      <xdr:rowOff>323850</xdr:rowOff>
    </xdr:to>
    <xdr:sp macro="" textlink="">
      <xdr:nvSpPr>
        <xdr:cNvPr id="19" name="Text Box 32">
          <a:hlinkClick xmlns:r="http://schemas.openxmlformats.org/officeDocument/2006/relationships" r:id="rId8"/>
          <a:extLst>
            <a:ext uri="{FF2B5EF4-FFF2-40B4-BE49-F238E27FC236}">
              <a16:creationId xmlns:a16="http://schemas.microsoft.com/office/drawing/2014/main" id="{00000000-0008-0000-3900-000013000000}"/>
            </a:ext>
          </a:extLst>
        </xdr:cNvPr>
        <xdr:cNvSpPr txBox="1">
          <a:spLocks noChangeArrowheads="1"/>
        </xdr:cNvSpPr>
      </xdr:nvSpPr>
      <xdr:spPr bwMode="auto">
        <a:xfrm>
          <a:off x="7477125" y="0"/>
          <a:ext cx="917575"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10</xdr:col>
      <xdr:colOff>287338</xdr:colOff>
      <xdr:row>0</xdr:row>
      <xdr:rowOff>0</xdr:rowOff>
    </xdr:from>
    <xdr:to>
      <xdr:col>11</xdr:col>
      <xdr:colOff>596900</xdr:colOff>
      <xdr:row>0</xdr:row>
      <xdr:rowOff>323850</xdr:rowOff>
    </xdr:to>
    <xdr:sp macro="" textlink="">
      <xdr:nvSpPr>
        <xdr:cNvPr id="20" name="Text Box 33">
          <a:hlinkClick xmlns:r="http://schemas.openxmlformats.org/officeDocument/2006/relationships" r:id="rId9"/>
          <a:extLst>
            <a:ext uri="{FF2B5EF4-FFF2-40B4-BE49-F238E27FC236}">
              <a16:creationId xmlns:a16="http://schemas.microsoft.com/office/drawing/2014/main" id="{00000000-0008-0000-3900-000014000000}"/>
            </a:ext>
          </a:extLst>
        </xdr:cNvPr>
        <xdr:cNvSpPr txBox="1">
          <a:spLocks noChangeArrowheads="1"/>
        </xdr:cNvSpPr>
      </xdr:nvSpPr>
      <xdr:spPr bwMode="auto">
        <a:xfrm>
          <a:off x="6538913" y="0"/>
          <a:ext cx="919162"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0</xdr:col>
      <xdr:colOff>0</xdr:colOff>
      <xdr:row>0</xdr:row>
      <xdr:rowOff>0</xdr:rowOff>
    </xdr:from>
    <xdr:to>
      <xdr:col>2</xdr:col>
      <xdr:colOff>49266</xdr:colOff>
      <xdr:row>0</xdr:row>
      <xdr:rowOff>323850</xdr:rowOff>
    </xdr:to>
    <xdr:sp macro="" textlink="">
      <xdr:nvSpPr>
        <xdr:cNvPr id="21" name="Text Box 6">
          <a:hlinkClick xmlns:r="http://schemas.openxmlformats.org/officeDocument/2006/relationships" r:id="rId10"/>
          <a:extLst>
            <a:ext uri="{FF2B5EF4-FFF2-40B4-BE49-F238E27FC236}">
              <a16:creationId xmlns:a16="http://schemas.microsoft.com/office/drawing/2014/main" id="{00000000-0008-0000-3900-000015000000}"/>
            </a:ext>
          </a:extLst>
        </xdr:cNvPr>
        <xdr:cNvSpPr txBox="1">
          <a:spLocks noChangeArrowheads="1"/>
        </xdr:cNvSpPr>
      </xdr:nvSpPr>
      <xdr:spPr bwMode="auto">
        <a:xfrm>
          <a:off x="0" y="0"/>
          <a:ext cx="91604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1</xdr:col>
      <xdr:colOff>114300</xdr:colOff>
      <xdr:row>2</xdr:row>
      <xdr:rowOff>0</xdr:rowOff>
    </xdr:from>
    <xdr:to>
      <xdr:col>4</xdr:col>
      <xdr:colOff>268288</xdr:colOff>
      <xdr:row>4</xdr:row>
      <xdr:rowOff>57149</xdr:rowOff>
    </xdr:to>
    <xdr:sp macro="" textlink="">
      <xdr:nvSpPr>
        <xdr:cNvPr id="22" name="Rounded Rectangle 21">
          <a:hlinkClick xmlns:r="http://schemas.openxmlformats.org/officeDocument/2006/relationships" r:id="rId3"/>
          <a:extLst>
            <a:ext uri="{FF2B5EF4-FFF2-40B4-BE49-F238E27FC236}">
              <a16:creationId xmlns:a16="http://schemas.microsoft.com/office/drawing/2014/main" id="{00000000-0008-0000-3900-000016000000}"/>
            </a:ext>
          </a:extLst>
        </xdr:cNvPr>
        <xdr:cNvSpPr/>
      </xdr:nvSpPr>
      <xdr:spPr bwMode="auto">
        <a:xfrm>
          <a:off x="371475" y="657225"/>
          <a:ext cx="1982788" cy="457199"/>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Income</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&amp; Expenses</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21</xdr:row>
      <xdr:rowOff>85725</xdr:rowOff>
    </xdr:from>
    <xdr:to>
      <xdr:col>0</xdr:col>
      <xdr:colOff>190500</xdr:colOff>
      <xdr:row>39</xdr:row>
      <xdr:rowOff>9525</xdr:rowOff>
    </xdr:to>
    <xdr:sp macro="" textlink="">
      <xdr:nvSpPr>
        <xdr:cNvPr id="6161" name="Text Box 17">
          <a:extLst>
            <a:ext uri="{FF2B5EF4-FFF2-40B4-BE49-F238E27FC236}">
              <a16:creationId xmlns:a16="http://schemas.microsoft.com/office/drawing/2014/main" id="{00000000-0008-0000-3A00-000011180000}"/>
            </a:ext>
          </a:extLst>
        </xdr:cNvPr>
        <xdr:cNvSpPr txBox="1">
          <a:spLocks noChangeArrowheads="1"/>
        </xdr:cNvSpPr>
      </xdr:nvSpPr>
      <xdr:spPr bwMode="auto">
        <a:xfrm>
          <a:off x="0" y="3657600"/>
          <a:ext cx="190500" cy="2838450"/>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en-US" sz="1000" b="1" i="0" strike="noStrike">
              <a:solidFill>
                <a:srgbClr val="FF0000"/>
              </a:solidFill>
              <a:latin typeface="Arial"/>
              <a:cs typeface="Arial"/>
            </a:rPr>
            <a:t>EXPENSES SECTION</a:t>
          </a:r>
        </a:p>
      </xdr:txBody>
    </xdr:sp>
    <xdr:clientData/>
  </xdr:twoCellAnchor>
  <xdr:twoCellAnchor>
    <xdr:from>
      <xdr:col>0</xdr:col>
      <xdr:colOff>0</xdr:colOff>
      <xdr:row>44</xdr:row>
      <xdr:rowOff>85840</xdr:rowOff>
    </xdr:from>
    <xdr:to>
      <xdr:col>0</xdr:col>
      <xdr:colOff>190500</xdr:colOff>
      <xdr:row>64</xdr:row>
      <xdr:rowOff>9640</xdr:rowOff>
    </xdr:to>
    <xdr:sp macro="" textlink="">
      <xdr:nvSpPr>
        <xdr:cNvPr id="6162" name="Text Box 18">
          <a:extLst>
            <a:ext uri="{FF2B5EF4-FFF2-40B4-BE49-F238E27FC236}">
              <a16:creationId xmlns:a16="http://schemas.microsoft.com/office/drawing/2014/main" id="{00000000-0008-0000-3A00-000012180000}"/>
            </a:ext>
          </a:extLst>
        </xdr:cNvPr>
        <xdr:cNvSpPr txBox="1">
          <a:spLocks noChangeArrowheads="1"/>
        </xdr:cNvSpPr>
      </xdr:nvSpPr>
      <xdr:spPr bwMode="auto">
        <a:xfrm>
          <a:off x="0" y="7338611"/>
          <a:ext cx="190500" cy="2815728"/>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en-US" sz="1000" b="1" i="0" strike="noStrike">
              <a:solidFill>
                <a:srgbClr val="FF0000"/>
              </a:solidFill>
              <a:latin typeface="Arial"/>
              <a:cs typeface="Arial"/>
            </a:rPr>
            <a:t>DEBT &amp; LOAN SECTION</a:t>
          </a:r>
        </a:p>
      </xdr:txBody>
    </xdr:sp>
    <xdr:clientData/>
  </xdr:twoCellAnchor>
  <xdr:twoCellAnchor>
    <xdr:from>
      <xdr:col>0</xdr:col>
      <xdr:colOff>214313</xdr:colOff>
      <xdr:row>1</xdr:row>
      <xdr:rowOff>19053</xdr:rowOff>
    </xdr:from>
    <xdr:to>
      <xdr:col>2</xdr:col>
      <xdr:colOff>325437</xdr:colOff>
      <xdr:row>3</xdr:row>
      <xdr:rowOff>7941</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3A00-00000D000000}"/>
            </a:ext>
          </a:extLst>
        </xdr:cNvPr>
        <xdr:cNvSpPr/>
      </xdr:nvSpPr>
      <xdr:spPr bwMode="auto">
        <a:xfrm>
          <a:off x="214313" y="511178"/>
          <a:ext cx="2055812" cy="528638"/>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Income</a:t>
          </a:r>
          <a:r>
            <a:rPr lang="en-U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Allocation</a:t>
          </a:r>
          <a:endPar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2</xdr:col>
      <xdr:colOff>196872</xdr:colOff>
      <xdr:row>0</xdr:row>
      <xdr:rowOff>487367</xdr:rowOff>
    </xdr:from>
    <xdr:ext cx="2003577" cy="593304"/>
    <xdr:sp macro="" textlink="">
      <xdr:nvSpPr>
        <xdr:cNvPr id="14" name="Rectangle 13">
          <a:extLst>
            <a:ext uri="{FF2B5EF4-FFF2-40B4-BE49-F238E27FC236}">
              <a16:creationId xmlns:a16="http://schemas.microsoft.com/office/drawing/2014/main" id="{00000000-0008-0000-3A00-00000E000000}"/>
            </a:ext>
          </a:extLst>
        </xdr:cNvPr>
        <xdr:cNvSpPr/>
      </xdr:nvSpPr>
      <xdr:spPr>
        <a:xfrm>
          <a:off x="2141560" y="487367"/>
          <a:ext cx="2003577" cy="593304"/>
        </a:xfrm>
        <a:prstGeom prst="rect">
          <a:avLst/>
        </a:prstGeom>
        <a:noFill/>
      </xdr:spPr>
      <xdr:txBody>
        <a:bodyPr wrap="squar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6</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2</xdr:col>
      <xdr:colOff>117475</xdr:colOff>
      <xdr:row>0</xdr:row>
      <xdr:rowOff>323850</xdr:rowOff>
    </xdr:to>
    <xdr:sp macro="" textlink="">
      <xdr:nvSpPr>
        <xdr:cNvPr id="24" name="Text Box 26">
          <a:hlinkClick xmlns:r="http://schemas.openxmlformats.org/officeDocument/2006/relationships" r:id="rId2"/>
          <a:extLst>
            <a:ext uri="{FF2B5EF4-FFF2-40B4-BE49-F238E27FC236}">
              <a16:creationId xmlns:a16="http://schemas.microsoft.com/office/drawing/2014/main" id="{00000000-0008-0000-3A00-000018000000}"/>
            </a:ext>
          </a:extLst>
        </xdr:cNvPr>
        <xdr:cNvSpPr txBox="1">
          <a:spLocks noChangeArrowheads="1"/>
        </xdr:cNvSpPr>
      </xdr:nvSpPr>
      <xdr:spPr bwMode="auto">
        <a:xfrm>
          <a:off x="115149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5</xdr:col>
      <xdr:colOff>586227</xdr:colOff>
      <xdr:row>0</xdr:row>
      <xdr:rowOff>0</xdr:rowOff>
    </xdr:from>
    <xdr:to>
      <xdr:col>6</xdr:col>
      <xdr:colOff>714910</xdr:colOff>
      <xdr:row>0</xdr:row>
      <xdr:rowOff>323850</xdr:rowOff>
    </xdr:to>
    <xdr:sp macro="" textlink="">
      <xdr:nvSpPr>
        <xdr:cNvPr id="25" name="Text Box 27">
          <a:hlinkClick xmlns:r="http://schemas.openxmlformats.org/officeDocument/2006/relationships" r:id="rId3"/>
          <a:extLst>
            <a:ext uri="{FF2B5EF4-FFF2-40B4-BE49-F238E27FC236}">
              <a16:creationId xmlns:a16="http://schemas.microsoft.com/office/drawing/2014/main" id="{00000000-0008-0000-3A00-000019000000}"/>
            </a:ext>
          </a:extLst>
        </xdr:cNvPr>
        <xdr:cNvSpPr txBox="1">
          <a:spLocks noChangeArrowheads="1"/>
        </xdr:cNvSpPr>
      </xdr:nvSpPr>
      <xdr:spPr bwMode="auto">
        <a:xfrm>
          <a:off x="488529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290761</xdr:colOff>
      <xdr:row>0</xdr:row>
      <xdr:rowOff>0</xdr:rowOff>
    </xdr:from>
    <xdr:to>
      <xdr:col>4</xdr:col>
      <xdr:colOff>419444</xdr:colOff>
      <xdr:row>0</xdr:row>
      <xdr:rowOff>323850</xdr:rowOff>
    </xdr:to>
    <xdr:sp macro="" textlink="">
      <xdr:nvSpPr>
        <xdr:cNvPr id="26" name="Text Box 28">
          <a:hlinkClick xmlns:r="http://schemas.openxmlformats.org/officeDocument/2006/relationships" r:id="rId4"/>
          <a:extLst>
            <a:ext uri="{FF2B5EF4-FFF2-40B4-BE49-F238E27FC236}">
              <a16:creationId xmlns:a16="http://schemas.microsoft.com/office/drawing/2014/main" id="{00000000-0008-0000-3A00-00001A000000}"/>
            </a:ext>
          </a:extLst>
        </xdr:cNvPr>
        <xdr:cNvSpPr txBox="1">
          <a:spLocks noChangeArrowheads="1"/>
        </xdr:cNvSpPr>
      </xdr:nvSpPr>
      <xdr:spPr bwMode="auto">
        <a:xfrm>
          <a:off x="301839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136525</xdr:colOff>
      <xdr:row>0</xdr:row>
      <xdr:rowOff>0</xdr:rowOff>
    </xdr:from>
    <xdr:to>
      <xdr:col>3</xdr:col>
      <xdr:colOff>271711</xdr:colOff>
      <xdr:row>0</xdr:row>
      <xdr:rowOff>323850</xdr:rowOff>
    </xdr:to>
    <xdr:sp macro="" textlink="">
      <xdr:nvSpPr>
        <xdr:cNvPr id="27" name="Text Box 29">
          <a:hlinkClick xmlns:r="http://schemas.openxmlformats.org/officeDocument/2006/relationships" r:id="rId5"/>
          <a:extLst>
            <a:ext uri="{FF2B5EF4-FFF2-40B4-BE49-F238E27FC236}">
              <a16:creationId xmlns:a16="http://schemas.microsoft.com/office/drawing/2014/main" id="{00000000-0008-0000-3A00-00001B000000}"/>
            </a:ext>
          </a:extLst>
        </xdr:cNvPr>
        <xdr:cNvSpPr txBox="1">
          <a:spLocks noChangeArrowheads="1"/>
        </xdr:cNvSpPr>
      </xdr:nvSpPr>
      <xdr:spPr bwMode="auto">
        <a:xfrm>
          <a:off x="208494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6</xdr:col>
      <xdr:colOff>733960</xdr:colOff>
      <xdr:row>0</xdr:row>
      <xdr:rowOff>0</xdr:rowOff>
    </xdr:from>
    <xdr:to>
      <xdr:col>8</xdr:col>
      <xdr:colOff>84769</xdr:colOff>
      <xdr:row>0</xdr:row>
      <xdr:rowOff>323850</xdr:rowOff>
    </xdr:to>
    <xdr:sp macro="" textlink="">
      <xdr:nvSpPr>
        <xdr:cNvPr id="28" name="Text Box 30">
          <a:hlinkClick xmlns:r="http://schemas.openxmlformats.org/officeDocument/2006/relationships" r:id="rId6"/>
          <a:extLst>
            <a:ext uri="{FF2B5EF4-FFF2-40B4-BE49-F238E27FC236}">
              <a16:creationId xmlns:a16="http://schemas.microsoft.com/office/drawing/2014/main" id="{00000000-0008-0000-3A00-00001C000000}"/>
            </a:ext>
          </a:extLst>
        </xdr:cNvPr>
        <xdr:cNvSpPr txBox="1">
          <a:spLocks noChangeArrowheads="1"/>
        </xdr:cNvSpPr>
      </xdr:nvSpPr>
      <xdr:spPr bwMode="auto">
        <a:xfrm>
          <a:off x="581874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4</xdr:col>
      <xdr:colOff>438494</xdr:colOff>
      <xdr:row>0</xdr:row>
      <xdr:rowOff>0</xdr:rowOff>
    </xdr:from>
    <xdr:to>
      <xdr:col>5</xdr:col>
      <xdr:colOff>567177</xdr:colOff>
      <xdr:row>0</xdr:row>
      <xdr:rowOff>323850</xdr:rowOff>
    </xdr:to>
    <xdr:sp macro="" textlink="">
      <xdr:nvSpPr>
        <xdr:cNvPr id="29" name="Text Box 31">
          <a:hlinkClick xmlns:r="http://schemas.openxmlformats.org/officeDocument/2006/relationships" r:id="rId7"/>
          <a:extLst>
            <a:ext uri="{FF2B5EF4-FFF2-40B4-BE49-F238E27FC236}">
              <a16:creationId xmlns:a16="http://schemas.microsoft.com/office/drawing/2014/main" id="{00000000-0008-0000-3A00-00001D000000}"/>
            </a:ext>
          </a:extLst>
        </xdr:cNvPr>
        <xdr:cNvSpPr txBox="1">
          <a:spLocks noChangeArrowheads="1"/>
        </xdr:cNvSpPr>
      </xdr:nvSpPr>
      <xdr:spPr bwMode="auto">
        <a:xfrm>
          <a:off x="395184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9</xdr:col>
      <xdr:colOff>253994</xdr:colOff>
      <xdr:row>0</xdr:row>
      <xdr:rowOff>0</xdr:rowOff>
    </xdr:from>
    <xdr:to>
      <xdr:col>11</xdr:col>
      <xdr:colOff>311335</xdr:colOff>
      <xdr:row>0</xdr:row>
      <xdr:rowOff>323850</xdr:rowOff>
    </xdr:to>
    <xdr:sp macro="" textlink="">
      <xdr:nvSpPr>
        <xdr:cNvPr id="30" name="Text Box 32">
          <a:hlinkClick xmlns:r="http://schemas.openxmlformats.org/officeDocument/2006/relationships" r:id="rId8"/>
          <a:extLst>
            <a:ext uri="{FF2B5EF4-FFF2-40B4-BE49-F238E27FC236}">
              <a16:creationId xmlns:a16="http://schemas.microsoft.com/office/drawing/2014/main" id="{00000000-0008-0000-3A00-00001E000000}"/>
            </a:ext>
          </a:extLst>
        </xdr:cNvPr>
        <xdr:cNvSpPr txBox="1">
          <a:spLocks noChangeArrowheads="1"/>
        </xdr:cNvSpPr>
      </xdr:nvSpPr>
      <xdr:spPr bwMode="auto">
        <a:xfrm>
          <a:off x="768564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8</xdr:col>
      <xdr:colOff>103819</xdr:colOff>
      <xdr:row>0</xdr:row>
      <xdr:rowOff>0</xdr:rowOff>
    </xdr:from>
    <xdr:to>
      <xdr:col>9</xdr:col>
      <xdr:colOff>234944</xdr:colOff>
      <xdr:row>0</xdr:row>
      <xdr:rowOff>323850</xdr:rowOff>
    </xdr:to>
    <xdr:sp macro="" textlink="">
      <xdr:nvSpPr>
        <xdr:cNvPr id="31" name="Text Box 33">
          <a:hlinkClick xmlns:r="http://schemas.openxmlformats.org/officeDocument/2006/relationships" r:id="rId9"/>
          <a:extLst>
            <a:ext uri="{FF2B5EF4-FFF2-40B4-BE49-F238E27FC236}">
              <a16:creationId xmlns:a16="http://schemas.microsoft.com/office/drawing/2014/main" id="{00000000-0008-0000-3A00-00001F000000}"/>
            </a:ext>
          </a:extLst>
        </xdr:cNvPr>
        <xdr:cNvSpPr txBox="1">
          <a:spLocks noChangeArrowheads="1"/>
        </xdr:cNvSpPr>
      </xdr:nvSpPr>
      <xdr:spPr bwMode="auto">
        <a:xfrm>
          <a:off x="6752192"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32" name="Text Box 6">
          <a:hlinkClick xmlns:r="http://schemas.openxmlformats.org/officeDocument/2006/relationships" r:id="rId10"/>
          <a:extLst>
            <a:ext uri="{FF2B5EF4-FFF2-40B4-BE49-F238E27FC236}">
              <a16:creationId xmlns:a16="http://schemas.microsoft.com/office/drawing/2014/main" id="{00000000-0008-0000-3A00-000020000000}"/>
            </a:ext>
          </a:extLst>
        </xdr:cNvPr>
        <xdr:cNvSpPr txBox="1">
          <a:spLocks noChangeArrowheads="1"/>
        </xdr:cNvSpPr>
      </xdr:nvSpPr>
      <xdr:spPr bwMode="auto">
        <a:xfrm>
          <a:off x="218042"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5</xdr:col>
      <xdr:colOff>600808</xdr:colOff>
      <xdr:row>5</xdr:row>
      <xdr:rowOff>0</xdr:rowOff>
    </xdr:from>
    <xdr:to>
      <xdr:col>13</xdr:col>
      <xdr:colOff>552450</xdr:colOff>
      <xdr:row>35</xdr:row>
      <xdr:rowOff>256442</xdr:rowOff>
    </xdr:to>
    <xdr:sp macro="" textlink="" fLocksText="0">
      <xdr:nvSpPr>
        <xdr:cNvPr id="339783" name="Text Box 16">
          <a:extLst>
            <a:ext uri="{FF2B5EF4-FFF2-40B4-BE49-F238E27FC236}">
              <a16:creationId xmlns:a16="http://schemas.microsoft.com/office/drawing/2014/main" id="{00000000-0008-0000-0500-0000472F0500}"/>
            </a:ext>
          </a:extLst>
        </xdr:cNvPr>
        <xdr:cNvSpPr txBox="1">
          <a:spLocks noChangeArrowheads="1"/>
        </xdr:cNvSpPr>
      </xdr:nvSpPr>
      <xdr:spPr bwMode="auto">
        <a:xfrm>
          <a:off x="6139962" y="1157654"/>
          <a:ext cx="5593373" cy="6528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a:p>
          <a:r>
            <a:rPr lang="en-US"/>
            <a:t>3. What specific achievements</a:t>
          </a:r>
          <a:r>
            <a:rPr lang="en-US" baseline="0"/>
            <a:t> would you like to reach through your coaching sessions?</a:t>
          </a:r>
          <a:endParaRPr lang="en-US"/>
        </a:p>
      </xdr:txBody>
    </xdr:sp>
    <xdr:clientData/>
  </xdr:twoCellAnchor>
  <xdr:twoCellAnchor editAs="absolute">
    <xdr:from>
      <xdr:col>1</xdr:col>
      <xdr:colOff>933450</xdr:colOff>
      <xdr:row>0</xdr:row>
      <xdr:rowOff>0</xdr:rowOff>
    </xdr:from>
    <xdr:to>
      <xdr:col>2</xdr:col>
      <xdr:colOff>904875</xdr:colOff>
      <xdr:row>0</xdr:row>
      <xdr:rowOff>323850</xdr:rowOff>
    </xdr:to>
    <xdr:sp macro="" textlink="">
      <xdr:nvSpPr>
        <xdr:cNvPr id="21" name="Text Box 26">
          <a:hlinkClick xmlns:r="http://schemas.openxmlformats.org/officeDocument/2006/relationships" r:id="rId1"/>
          <a:extLst>
            <a:ext uri="{FF2B5EF4-FFF2-40B4-BE49-F238E27FC236}">
              <a16:creationId xmlns:a16="http://schemas.microsoft.com/office/drawing/2014/main" id="{00000000-0008-0000-0500-00001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1066800</xdr:colOff>
      <xdr:row>0</xdr:row>
      <xdr:rowOff>0</xdr:rowOff>
    </xdr:from>
    <xdr:to>
      <xdr:col>5</xdr:col>
      <xdr:colOff>266700</xdr:colOff>
      <xdr:row>0</xdr:row>
      <xdr:rowOff>323850</xdr:rowOff>
    </xdr:to>
    <xdr:sp macro="" textlink="">
      <xdr:nvSpPr>
        <xdr:cNvPr id="22" name="Text Box 27">
          <a:hlinkClick xmlns:r="http://schemas.openxmlformats.org/officeDocument/2006/relationships" r:id="rId2"/>
          <a:extLst>
            <a:ext uri="{FF2B5EF4-FFF2-40B4-BE49-F238E27FC236}">
              <a16:creationId xmlns:a16="http://schemas.microsoft.com/office/drawing/2014/main" id="{00000000-0008-0000-0500-000016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142875</xdr:colOff>
      <xdr:row>0</xdr:row>
      <xdr:rowOff>0</xdr:rowOff>
    </xdr:from>
    <xdr:to>
      <xdr:col>4</xdr:col>
      <xdr:colOff>114300</xdr:colOff>
      <xdr:row>0</xdr:row>
      <xdr:rowOff>323850</xdr:rowOff>
    </xdr:to>
    <xdr:sp macro="" textlink="">
      <xdr:nvSpPr>
        <xdr:cNvPr id="23" name="Text Box 28">
          <a:hlinkClick xmlns:r="http://schemas.openxmlformats.org/officeDocument/2006/relationships" r:id="rId3"/>
          <a:extLst>
            <a:ext uri="{FF2B5EF4-FFF2-40B4-BE49-F238E27FC236}">
              <a16:creationId xmlns:a16="http://schemas.microsoft.com/office/drawing/2014/main" id="{00000000-0008-0000-0500-000017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923925</xdr:colOff>
      <xdr:row>0</xdr:row>
      <xdr:rowOff>0</xdr:rowOff>
    </xdr:from>
    <xdr:to>
      <xdr:col>3</xdr:col>
      <xdr:colOff>123825</xdr:colOff>
      <xdr:row>0</xdr:row>
      <xdr:rowOff>323850</xdr:rowOff>
    </xdr:to>
    <xdr:sp macro="" textlink="">
      <xdr:nvSpPr>
        <xdr:cNvPr id="24" name="Text Box 29">
          <a:hlinkClick xmlns:r="http://schemas.openxmlformats.org/officeDocument/2006/relationships" r:id="rId4"/>
          <a:extLst>
            <a:ext uri="{FF2B5EF4-FFF2-40B4-BE49-F238E27FC236}">
              <a16:creationId xmlns:a16="http://schemas.microsoft.com/office/drawing/2014/main" id="{00000000-0008-0000-0500-000018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Profiles</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5</xdr:col>
      <xdr:colOff>285750</xdr:colOff>
      <xdr:row>0</xdr:row>
      <xdr:rowOff>0</xdr:rowOff>
    </xdr:from>
    <xdr:to>
      <xdr:col>6</xdr:col>
      <xdr:colOff>590550</xdr:colOff>
      <xdr:row>0</xdr:row>
      <xdr:rowOff>323850</xdr:rowOff>
    </xdr:to>
    <xdr:sp macro="" textlink="">
      <xdr:nvSpPr>
        <xdr:cNvPr id="25" name="Text Box 30">
          <a:hlinkClick xmlns:r="http://schemas.openxmlformats.org/officeDocument/2006/relationships" r:id="rId5"/>
          <a:extLst>
            <a:ext uri="{FF2B5EF4-FFF2-40B4-BE49-F238E27FC236}">
              <a16:creationId xmlns:a16="http://schemas.microsoft.com/office/drawing/2014/main" id="{00000000-0008-0000-0500-000019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4</xdr:col>
      <xdr:colOff>133350</xdr:colOff>
      <xdr:row>0</xdr:row>
      <xdr:rowOff>0</xdr:rowOff>
    </xdr:from>
    <xdr:to>
      <xdr:col>4</xdr:col>
      <xdr:colOff>1047750</xdr:colOff>
      <xdr:row>0</xdr:row>
      <xdr:rowOff>323850</xdr:rowOff>
    </xdr:to>
    <xdr:sp macro="" textlink="">
      <xdr:nvSpPr>
        <xdr:cNvPr id="26" name="Text Box 31">
          <a:hlinkClick xmlns:r="http://schemas.openxmlformats.org/officeDocument/2006/relationships" r:id="rId6"/>
          <a:extLst>
            <a:ext uri="{FF2B5EF4-FFF2-40B4-BE49-F238E27FC236}">
              <a16:creationId xmlns:a16="http://schemas.microsoft.com/office/drawing/2014/main" id="{00000000-0008-0000-0500-00001A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7</xdr:col>
      <xdr:colOff>161925</xdr:colOff>
      <xdr:row>0</xdr:row>
      <xdr:rowOff>0</xdr:rowOff>
    </xdr:from>
    <xdr:to>
      <xdr:col>8</xdr:col>
      <xdr:colOff>466725</xdr:colOff>
      <xdr:row>0</xdr:row>
      <xdr:rowOff>323850</xdr:rowOff>
    </xdr:to>
    <xdr:sp macro="" textlink="">
      <xdr:nvSpPr>
        <xdr:cNvPr id="27" name="Text Box 32">
          <a:hlinkClick xmlns:r="http://schemas.openxmlformats.org/officeDocument/2006/relationships" r:id="rId7"/>
          <a:extLst>
            <a:ext uri="{FF2B5EF4-FFF2-40B4-BE49-F238E27FC236}">
              <a16:creationId xmlns:a16="http://schemas.microsoft.com/office/drawing/2014/main" id="{00000000-0008-0000-0500-00001B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6</xdr:col>
      <xdr:colOff>609600</xdr:colOff>
      <xdr:row>0</xdr:row>
      <xdr:rowOff>0</xdr:rowOff>
    </xdr:from>
    <xdr:to>
      <xdr:col>7</xdr:col>
      <xdr:colOff>142875</xdr:colOff>
      <xdr:row>0</xdr:row>
      <xdr:rowOff>323850</xdr:rowOff>
    </xdr:to>
    <xdr:sp macro="" textlink="">
      <xdr:nvSpPr>
        <xdr:cNvPr id="28" name="Text Box 33">
          <a:hlinkClick xmlns:r="http://schemas.openxmlformats.org/officeDocument/2006/relationships" r:id="rId8"/>
          <a:extLst>
            <a:ext uri="{FF2B5EF4-FFF2-40B4-BE49-F238E27FC236}">
              <a16:creationId xmlns:a16="http://schemas.microsoft.com/office/drawing/2014/main" id="{00000000-0008-0000-0500-00001C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29" name="Text Box 6">
          <a:hlinkClick xmlns:r="http://schemas.openxmlformats.org/officeDocument/2006/relationships" r:id="rId9"/>
          <a:extLst>
            <a:ext uri="{FF2B5EF4-FFF2-40B4-BE49-F238E27FC236}">
              <a16:creationId xmlns:a16="http://schemas.microsoft.com/office/drawing/2014/main" id="{00000000-0008-0000-0500-00001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0</xdr:col>
      <xdr:colOff>221634</xdr:colOff>
      <xdr:row>16</xdr:row>
      <xdr:rowOff>6717</xdr:rowOff>
    </xdr:from>
    <xdr:to>
      <xdr:col>4</xdr:col>
      <xdr:colOff>1706561</xdr:colOff>
      <xdr:row>26</xdr:row>
      <xdr:rowOff>150813</xdr:rowOff>
    </xdr:to>
    <xdr:sp macro="" textlink="" fLocksText="0">
      <xdr:nvSpPr>
        <xdr:cNvPr id="12" name="Text Box 16">
          <a:extLst>
            <a:ext uri="{FF2B5EF4-FFF2-40B4-BE49-F238E27FC236}">
              <a16:creationId xmlns:a16="http://schemas.microsoft.com/office/drawing/2014/main" id="{00000000-0008-0000-0500-00000C000000}"/>
            </a:ext>
          </a:extLst>
        </xdr:cNvPr>
        <xdr:cNvSpPr txBox="1">
          <a:spLocks noChangeArrowheads="1"/>
        </xdr:cNvSpPr>
      </xdr:nvSpPr>
      <xdr:spPr bwMode="auto">
        <a:xfrm>
          <a:off x="221634" y="4404092"/>
          <a:ext cx="5310802" cy="173159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twoCellAnchor>
  <xdr:twoCellAnchor editAs="absolute">
    <xdr:from>
      <xdr:col>1</xdr:col>
      <xdr:colOff>8907</xdr:colOff>
      <xdr:row>28</xdr:row>
      <xdr:rowOff>8303</xdr:rowOff>
    </xdr:from>
    <xdr:to>
      <xdr:col>5</xdr:col>
      <xdr:colOff>1584</xdr:colOff>
      <xdr:row>36</xdr:row>
      <xdr:rowOff>1586</xdr:rowOff>
    </xdr:to>
    <xdr:sp macro="" textlink="" fLocksText="0">
      <xdr:nvSpPr>
        <xdr:cNvPr id="13" name="Text Box 16">
          <a:extLst>
            <a:ext uri="{FF2B5EF4-FFF2-40B4-BE49-F238E27FC236}">
              <a16:creationId xmlns:a16="http://schemas.microsoft.com/office/drawing/2014/main" id="{00000000-0008-0000-0500-00000D000000}"/>
            </a:ext>
          </a:extLst>
        </xdr:cNvPr>
        <xdr:cNvSpPr txBox="1">
          <a:spLocks noChangeArrowheads="1"/>
        </xdr:cNvSpPr>
      </xdr:nvSpPr>
      <xdr:spPr bwMode="auto">
        <a:xfrm>
          <a:off x="231157" y="6310678"/>
          <a:ext cx="5310802" cy="173159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180975</xdr:colOff>
      <xdr:row>114</xdr:row>
      <xdr:rowOff>47625</xdr:rowOff>
    </xdr:from>
    <xdr:to>
      <xdr:col>2</xdr:col>
      <xdr:colOff>466725</xdr:colOff>
      <xdr:row>116</xdr:row>
      <xdr:rowOff>47625</xdr:rowOff>
    </xdr:to>
    <xdr:sp macro="" textlink="">
      <xdr:nvSpPr>
        <xdr:cNvPr id="18443" name="Text Box 11">
          <a:hlinkClick xmlns:r="http://schemas.openxmlformats.org/officeDocument/2006/relationships" r:id="rId1"/>
          <a:extLst>
            <a:ext uri="{FF2B5EF4-FFF2-40B4-BE49-F238E27FC236}">
              <a16:creationId xmlns:a16="http://schemas.microsoft.com/office/drawing/2014/main" id="{00000000-0008-0000-3B00-00000B480000}"/>
            </a:ext>
          </a:extLst>
        </xdr:cNvPr>
        <xdr:cNvSpPr txBox="1">
          <a:spLocks noChangeArrowheads="1"/>
        </xdr:cNvSpPr>
      </xdr:nvSpPr>
      <xdr:spPr bwMode="auto">
        <a:xfrm>
          <a:off x="180975" y="22345650"/>
          <a:ext cx="1828800" cy="381000"/>
        </a:xfrm>
        <a:prstGeom prst="rect">
          <a:avLst/>
        </a:prstGeom>
        <a:solidFill>
          <a:srgbClr val="DDDDDD"/>
        </a:solidFill>
        <a:ln w="9525">
          <a:solidFill>
            <a:srgbClr val="000000"/>
          </a:solidFill>
          <a:miter lim="800000"/>
          <a:headEnd/>
          <a:tailEnd/>
        </a:ln>
      </xdr:spPr>
      <xdr:txBody>
        <a:bodyPr vertOverflow="clip" wrap="square" lIns="27432" tIns="22860" rIns="27432" bIns="0" anchor="t" upright="1"/>
        <a:lstStyle/>
        <a:p>
          <a:pPr algn="ctr" rtl="0">
            <a:defRPr sz="1000"/>
          </a:pPr>
          <a:endParaRPr lang="en-US" sz="800" b="1" i="0" strike="noStrike">
            <a:solidFill>
              <a:srgbClr val="000000"/>
            </a:solidFill>
            <a:latin typeface="Arial"/>
            <a:cs typeface="Arial"/>
          </a:endParaRPr>
        </a:p>
        <a:p>
          <a:pPr algn="ctr" rtl="0">
            <a:defRPr sz="1000"/>
          </a:pPr>
          <a:r>
            <a:rPr lang="en-US" sz="800" b="1" i="0" strike="noStrike">
              <a:solidFill>
                <a:srgbClr val="000000"/>
              </a:solidFill>
              <a:latin typeface="Arial"/>
              <a:cs typeface="Arial"/>
            </a:rPr>
            <a:t>Debt Forecaster</a:t>
          </a:r>
        </a:p>
      </xdr:txBody>
    </xdr:sp>
    <xdr:clientData fPrintsWithSheet="0"/>
  </xdr:twoCellAnchor>
  <xdr:twoCellAnchor>
    <xdr:from>
      <xdr:col>10</xdr:col>
      <xdr:colOff>0</xdr:colOff>
      <xdr:row>2</xdr:row>
      <xdr:rowOff>76200</xdr:rowOff>
    </xdr:from>
    <xdr:to>
      <xdr:col>10</xdr:col>
      <xdr:colOff>0</xdr:colOff>
      <xdr:row>3</xdr:row>
      <xdr:rowOff>142875</xdr:rowOff>
    </xdr:to>
    <xdr:sp macro="" textlink="">
      <xdr:nvSpPr>
        <xdr:cNvPr id="18564" name="Text Box 132">
          <a:extLst>
            <a:ext uri="{FF2B5EF4-FFF2-40B4-BE49-F238E27FC236}">
              <a16:creationId xmlns:a16="http://schemas.microsoft.com/office/drawing/2014/main" id="{00000000-0008-0000-3B00-000084480000}"/>
            </a:ext>
          </a:extLst>
        </xdr:cNvPr>
        <xdr:cNvSpPr txBox="1">
          <a:spLocks noChangeArrowheads="1"/>
        </xdr:cNvSpPr>
      </xdr:nvSpPr>
      <xdr:spPr bwMode="auto">
        <a:xfrm>
          <a:off x="9277350" y="771525"/>
          <a:ext cx="0" cy="22860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STEP 1</a:t>
          </a:r>
        </a:p>
      </xdr:txBody>
    </xdr:sp>
    <xdr:clientData/>
  </xdr:twoCellAnchor>
  <xdr:twoCellAnchor>
    <xdr:from>
      <xdr:col>0</xdr:col>
      <xdr:colOff>76200</xdr:colOff>
      <xdr:row>35</xdr:row>
      <xdr:rowOff>0</xdr:rowOff>
    </xdr:from>
    <xdr:to>
      <xdr:col>2</xdr:col>
      <xdr:colOff>390525</xdr:colOff>
      <xdr:row>35</xdr:row>
      <xdr:rowOff>0</xdr:rowOff>
    </xdr:to>
    <xdr:sp macro="" textlink="">
      <xdr:nvSpPr>
        <xdr:cNvPr id="18565" name="Text Box 133">
          <a:extLst>
            <a:ext uri="{FF2B5EF4-FFF2-40B4-BE49-F238E27FC236}">
              <a16:creationId xmlns:a16="http://schemas.microsoft.com/office/drawing/2014/main" id="{00000000-0008-0000-3B00-000085480000}"/>
            </a:ext>
          </a:extLst>
        </xdr:cNvPr>
        <xdr:cNvSpPr txBox="1">
          <a:spLocks noChangeArrowheads="1"/>
        </xdr:cNvSpPr>
      </xdr:nvSpPr>
      <xdr:spPr bwMode="auto">
        <a:xfrm>
          <a:off x="76200" y="7162800"/>
          <a:ext cx="1857375" cy="0"/>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en-US" sz="1200" b="1" i="0" strike="noStrike">
              <a:solidFill>
                <a:srgbClr val="000000"/>
              </a:solidFill>
              <a:latin typeface="Arial"/>
              <a:cs typeface="Arial"/>
            </a:rPr>
            <a:t>Annual Income (today) </a:t>
          </a:r>
        </a:p>
        <a:p>
          <a:pPr algn="l" rtl="0">
            <a:defRPr sz="1000"/>
          </a:pPr>
          <a:r>
            <a:rPr lang="en-US" sz="1200" b="1" i="0" strike="noStrike">
              <a:solidFill>
                <a:srgbClr val="000000"/>
              </a:solidFill>
              <a:latin typeface="Arial"/>
              <a:cs typeface="Arial"/>
            </a:rPr>
            <a:t>you wish to retire on </a:t>
          </a:r>
        </a:p>
        <a:p>
          <a:pPr algn="l" rtl="0">
            <a:defRPr sz="1000"/>
          </a:pPr>
          <a:endParaRPr lang="en-US" sz="1200" b="1" i="0" strike="noStrike">
            <a:solidFill>
              <a:srgbClr val="000000"/>
            </a:solidFill>
            <a:latin typeface="Arial"/>
            <a:cs typeface="Arial"/>
          </a:endParaRPr>
        </a:p>
      </xdr:txBody>
    </xdr:sp>
    <xdr:clientData/>
  </xdr:twoCellAnchor>
  <xdr:twoCellAnchor>
    <xdr:from>
      <xdr:col>0</xdr:col>
      <xdr:colOff>85725</xdr:colOff>
      <xdr:row>35</xdr:row>
      <xdr:rowOff>0</xdr:rowOff>
    </xdr:from>
    <xdr:to>
      <xdr:col>6</xdr:col>
      <xdr:colOff>647700</xdr:colOff>
      <xdr:row>35</xdr:row>
      <xdr:rowOff>0</xdr:rowOff>
    </xdr:to>
    <xdr:sp macro="" textlink="">
      <xdr:nvSpPr>
        <xdr:cNvPr id="18569" name="Text Box 137">
          <a:extLst>
            <a:ext uri="{FF2B5EF4-FFF2-40B4-BE49-F238E27FC236}">
              <a16:creationId xmlns:a16="http://schemas.microsoft.com/office/drawing/2014/main" id="{00000000-0008-0000-3B00-000089480000}"/>
            </a:ext>
          </a:extLst>
        </xdr:cNvPr>
        <xdr:cNvSpPr txBox="1">
          <a:spLocks noChangeArrowheads="1"/>
        </xdr:cNvSpPr>
      </xdr:nvSpPr>
      <xdr:spPr bwMode="auto">
        <a:xfrm>
          <a:off x="85725" y="7162800"/>
          <a:ext cx="6238875" cy="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1" i="0" strike="noStrike">
              <a:solidFill>
                <a:srgbClr val="000000"/>
              </a:solidFill>
              <a:latin typeface="Arial"/>
              <a:cs typeface="Arial"/>
            </a:rPr>
            <a:t>The Retirement Fund "Nest Egg" Amount accounts for the "Future Value of Current Savings" and applies the Estimated Savings % Rate to produce your savings goal.</a:t>
          </a:r>
        </a:p>
      </xdr:txBody>
    </xdr:sp>
    <xdr:clientData/>
  </xdr:twoCellAnchor>
  <xdr:twoCellAnchor>
    <xdr:from>
      <xdr:col>1</xdr:col>
      <xdr:colOff>28575</xdr:colOff>
      <xdr:row>35</xdr:row>
      <xdr:rowOff>0</xdr:rowOff>
    </xdr:from>
    <xdr:to>
      <xdr:col>3</xdr:col>
      <xdr:colOff>180975</xdr:colOff>
      <xdr:row>35</xdr:row>
      <xdr:rowOff>0</xdr:rowOff>
    </xdr:to>
    <xdr:grpSp>
      <xdr:nvGrpSpPr>
        <xdr:cNvPr id="496616" name="Group 141">
          <a:extLst>
            <a:ext uri="{FF2B5EF4-FFF2-40B4-BE49-F238E27FC236}">
              <a16:creationId xmlns:a16="http://schemas.microsoft.com/office/drawing/2014/main" id="{00000000-0008-0000-3B00-0000E8930700}"/>
            </a:ext>
          </a:extLst>
        </xdr:cNvPr>
        <xdr:cNvGrpSpPr>
          <a:grpSpLocks/>
        </xdr:cNvGrpSpPr>
      </xdr:nvGrpSpPr>
      <xdr:grpSpPr bwMode="auto">
        <a:xfrm>
          <a:off x="282575" y="6832600"/>
          <a:ext cx="2628900" cy="0"/>
          <a:chOff x="64" y="728"/>
          <a:chExt cx="198" cy="40"/>
        </a:xfrm>
      </xdr:grpSpPr>
      <xdr:sp macro="" textlink="">
        <xdr:nvSpPr>
          <xdr:cNvPr id="18574" name="Text Box 142">
            <a:extLst>
              <a:ext uri="{FF2B5EF4-FFF2-40B4-BE49-F238E27FC236}">
                <a16:creationId xmlns:a16="http://schemas.microsoft.com/office/drawing/2014/main" id="{00000000-0008-0000-3B00-00008E480000}"/>
              </a:ext>
            </a:extLst>
          </xdr:cNvPr>
          <xdr:cNvSpPr txBox="1">
            <a:spLocks noChangeArrowheads="1"/>
          </xdr:cNvSpPr>
        </xdr:nvSpPr>
        <xdr:spPr bwMode="auto">
          <a:xfrm>
            <a:off x="2794577850" y="7162800"/>
            <a:ext cx="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*Note:</a:t>
            </a:r>
          </a:p>
        </xdr:txBody>
      </xdr:sp>
      <xdr:sp macro="" textlink="">
        <xdr:nvSpPr>
          <xdr:cNvPr id="18575" name="Text Box 143">
            <a:extLst>
              <a:ext uri="{FF2B5EF4-FFF2-40B4-BE49-F238E27FC236}">
                <a16:creationId xmlns:a16="http://schemas.microsoft.com/office/drawing/2014/main" id="{00000000-0008-0000-3B00-00008F480000}"/>
              </a:ext>
            </a:extLst>
          </xdr:cNvPr>
          <xdr:cNvSpPr txBox="1">
            <a:spLocks noChangeArrowheads="1"/>
          </xdr:cNvSpPr>
        </xdr:nvSpPr>
        <xdr:spPr bwMode="auto">
          <a:xfrm>
            <a:off x="-17611389958125" y="7162800"/>
            <a:ext cx="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Multiplier Formula</a:t>
            </a:r>
          </a:p>
          <a:p>
            <a:pPr algn="ctr" rtl="0">
              <a:defRPr sz="1000"/>
            </a:pPr>
            <a:r>
              <a:rPr lang="en-US" sz="1000" b="0" i="0" strike="noStrike">
                <a:solidFill>
                  <a:srgbClr val="000000"/>
                </a:solidFill>
                <a:latin typeface="Arial"/>
                <a:cs typeface="Arial"/>
              </a:rPr>
              <a:t>A = F [ i / ( (1+i )</a:t>
            </a:r>
            <a:r>
              <a:rPr lang="en-US" sz="1000" b="0" i="0" strike="noStrike" baseline="30000">
                <a:solidFill>
                  <a:srgbClr val="000000"/>
                </a:solidFill>
                <a:latin typeface="Arial"/>
                <a:cs typeface="Arial"/>
              </a:rPr>
              <a:t>n</a:t>
            </a:r>
            <a:r>
              <a:rPr lang="en-US" sz="1000" b="0" i="0" strike="noStrike">
                <a:solidFill>
                  <a:srgbClr val="000000"/>
                </a:solidFill>
                <a:latin typeface="Arial"/>
                <a:cs typeface="Arial"/>
              </a:rPr>
              <a:t> - 1) ] </a:t>
            </a:r>
          </a:p>
        </xdr:txBody>
      </xdr:sp>
    </xdr:grpSp>
    <xdr:clientData/>
  </xdr:twoCellAnchor>
  <xdr:twoCellAnchor>
    <xdr:from>
      <xdr:col>0</xdr:col>
      <xdr:colOff>314325</xdr:colOff>
      <xdr:row>35</xdr:row>
      <xdr:rowOff>0</xdr:rowOff>
    </xdr:from>
    <xdr:to>
      <xdr:col>0</xdr:col>
      <xdr:colOff>219075</xdr:colOff>
      <xdr:row>35</xdr:row>
      <xdr:rowOff>0</xdr:rowOff>
    </xdr:to>
    <xdr:sp macro="" textlink="">
      <xdr:nvSpPr>
        <xdr:cNvPr id="18576" name="Text Box 144">
          <a:extLst>
            <a:ext uri="{FF2B5EF4-FFF2-40B4-BE49-F238E27FC236}">
              <a16:creationId xmlns:a16="http://schemas.microsoft.com/office/drawing/2014/main" id="{00000000-0008-0000-3B00-000090480000}"/>
            </a:ext>
          </a:extLst>
        </xdr:cNvPr>
        <xdr:cNvSpPr txBox="1">
          <a:spLocks noChangeArrowheads="1"/>
        </xdr:cNvSpPr>
      </xdr:nvSpPr>
      <xdr:spPr bwMode="auto">
        <a:xfrm>
          <a:off x="219075" y="7162800"/>
          <a:ext cx="0" cy="0"/>
        </a:xfrm>
        <a:prstGeom prst="rect">
          <a:avLst/>
        </a:prstGeom>
        <a:noFill/>
        <a:ln w="9525">
          <a:noFill/>
          <a:miter lim="800000"/>
          <a:headEnd/>
          <a:tailEnd/>
        </a:ln>
      </xdr:spPr>
      <xdr:txBody>
        <a:bodyPr vertOverflow="clip" wrap="square" lIns="36576" tIns="32004" rIns="0" bIns="0" anchor="t" upright="1"/>
        <a:lstStyle/>
        <a:p>
          <a:pPr algn="l" rtl="0">
            <a:defRPr sz="1000"/>
          </a:pPr>
          <a:r>
            <a:rPr lang="en-US" sz="1600" b="1" i="0" strike="noStrike">
              <a:solidFill>
                <a:srgbClr val="000000"/>
              </a:solidFill>
              <a:latin typeface="Arial"/>
              <a:cs typeface="Arial"/>
            </a:rPr>
            <a:t>=</a:t>
          </a:r>
        </a:p>
      </xdr:txBody>
    </xdr:sp>
    <xdr:clientData/>
  </xdr:twoCellAnchor>
  <xdr:twoCellAnchor>
    <xdr:from>
      <xdr:col>4</xdr:col>
      <xdr:colOff>85725</xdr:colOff>
      <xdr:row>35</xdr:row>
      <xdr:rowOff>0</xdr:rowOff>
    </xdr:from>
    <xdr:to>
      <xdr:col>6</xdr:col>
      <xdr:colOff>723900</xdr:colOff>
      <xdr:row>35</xdr:row>
      <xdr:rowOff>0</xdr:rowOff>
    </xdr:to>
    <xdr:sp macro="" textlink="">
      <xdr:nvSpPr>
        <xdr:cNvPr id="18579" name="Text Box 147">
          <a:extLst>
            <a:ext uri="{FF2B5EF4-FFF2-40B4-BE49-F238E27FC236}">
              <a16:creationId xmlns:a16="http://schemas.microsoft.com/office/drawing/2014/main" id="{00000000-0008-0000-3B00-000093480000}"/>
            </a:ext>
          </a:extLst>
        </xdr:cNvPr>
        <xdr:cNvSpPr txBox="1">
          <a:spLocks noChangeArrowheads="1"/>
        </xdr:cNvSpPr>
      </xdr:nvSpPr>
      <xdr:spPr bwMode="auto">
        <a:xfrm>
          <a:off x="3590925" y="7162800"/>
          <a:ext cx="28098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400" b="1" i="0" strike="noStrike">
              <a:solidFill>
                <a:srgbClr val="000000"/>
              </a:solidFill>
              <a:latin typeface="Arial"/>
              <a:cs typeface="Arial"/>
            </a:rPr>
            <a:t>Monthly Retirement Savings</a:t>
          </a:r>
        </a:p>
        <a:p>
          <a:pPr algn="ctr" rtl="0">
            <a:defRPr sz="1000"/>
          </a:pPr>
          <a:r>
            <a:rPr lang="en-US" sz="1000" b="1" i="0" strike="noStrike">
              <a:solidFill>
                <a:srgbClr val="000000"/>
              </a:solidFill>
              <a:latin typeface="Arial"/>
              <a:cs typeface="Arial"/>
            </a:rPr>
            <a:t>(Required to reach Nest Egg)</a:t>
          </a:r>
        </a:p>
      </xdr:txBody>
    </xdr:sp>
    <xdr:clientData/>
  </xdr:twoCellAnchor>
  <xdr:twoCellAnchor>
    <xdr:from>
      <xdr:col>5</xdr:col>
      <xdr:colOff>1076325</xdr:colOff>
      <xdr:row>35</xdr:row>
      <xdr:rowOff>0</xdr:rowOff>
    </xdr:from>
    <xdr:to>
      <xdr:col>7</xdr:col>
      <xdr:colOff>771525</xdr:colOff>
      <xdr:row>35</xdr:row>
      <xdr:rowOff>0</xdr:rowOff>
    </xdr:to>
    <xdr:sp macro="" textlink="">
      <xdr:nvSpPr>
        <xdr:cNvPr id="18581" name="Text Box 149">
          <a:extLst>
            <a:ext uri="{FF2B5EF4-FFF2-40B4-BE49-F238E27FC236}">
              <a16:creationId xmlns:a16="http://schemas.microsoft.com/office/drawing/2014/main" id="{00000000-0008-0000-3B00-000095480000}"/>
            </a:ext>
          </a:extLst>
        </xdr:cNvPr>
        <xdr:cNvSpPr txBox="1">
          <a:spLocks noChangeArrowheads="1"/>
        </xdr:cNvSpPr>
      </xdr:nvSpPr>
      <xdr:spPr bwMode="auto">
        <a:xfrm>
          <a:off x="5429250" y="7162800"/>
          <a:ext cx="1866900" cy="0"/>
        </a:xfrm>
        <a:prstGeom prst="rect">
          <a:avLst/>
        </a:prstGeom>
        <a:solidFill>
          <a:srgbClr val="FFFF00">
            <a:alpha val="85001"/>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(Enter values for shaded blocks)</a:t>
          </a:r>
        </a:p>
      </xdr:txBody>
    </xdr:sp>
    <xdr:clientData/>
  </xdr:twoCellAnchor>
  <xdr:twoCellAnchor>
    <xdr:from>
      <xdr:col>2</xdr:col>
      <xdr:colOff>523875</xdr:colOff>
      <xdr:row>35</xdr:row>
      <xdr:rowOff>0</xdr:rowOff>
    </xdr:from>
    <xdr:to>
      <xdr:col>5</xdr:col>
      <xdr:colOff>219075</xdr:colOff>
      <xdr:row>35</xdr:row>
      <xdr:rowOff>0</xdr:rowOff>
    </xdr:to>
    <xdr:sp macro="" textlink="">
      <xdr:nvSpPr>
        <xdr:cNvPr id="18582" name="Text Box 150">
          <a:extLst>
            <a:ext uri="{FF2B5EF4-FFF2-40B4-BE49-F238E27FC236}">
              <a16:creationId xmlns:a16="http://schemas.microsoft.com/office/drawing/2014/main" id="{00000000-0008-0000-3B00-000096480000}"/>
            </a:ext>
          </a:extLst>
        </xdr:cNvPr>
        <xdr:cNvSpPr txBox="1">
          <a:spLocks noChangeArrowheads="1"/>
        </xdr:cNvSpPr>
      </xdr:nvSpPr>
      <xdr:spPr bwMode="auto">
        <a:xfrm>
          <a:off x="2066925" y="7162800"/>
          <a:ext cx="25050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1" i="0" strike="noStrike">
              <a:solidFill>
                <a:srgbClr val="000000"/>
              </a:solidFill>
              <a:latin typeface="Arial"/>
              <a:cs typeface="Arial"/>
            </a:rPr>
            <a:t>Adjusted Annual Income  </a:t>
          </a:r>
        </a:p>
        <a:p>
          <a:pPr algn="l" rtl="0">
            <a:defRPr sz="1000"/>
          </a:pPr>
          <a:r>
            <a:rPr lang="en-US" sz="1200" b="1" i="0" strike="noStrike">
              <a:solidFill>
                <a:srgbClr val="000000"/>
              </a:solidFill>
              <a:latin typeface="Arial"/>
              <a:cs typeface="Arial"/>
            </a:rPr>
            <a:t>At start of Retirement</a:t>
          </a:r>
        </a:p>
        <a:p>
          <a:pPr algn="l" rtl="0">
            <a:defRPr sz="1000"/>
          </a:pPr>
          <a:endParaRPr lang="en-US" sz="1200" b="1" i="0" strike="noStrike">
            <a:solidFill>
              <a:srgbClr val="000000"/>
            </a:solidFill>
            <a:latin typeface="Arial"/>
            <a:cs typeface="Arial"/>
          </a:endParaRPr>
        </a:p>
      </xdr:txBody>
    </xdr:sp>
    <xdr:clientData/>
  </xdr:twoCellAnchor>
  <xdr:twoCellAnchor>
    <xdr:from>
      <xdr:col>3</xdr:col>
      <xdr:colOff>66675</xdr:colOff>
      <xdr:row>35</xdr:row>
      <xdr:rowOff>0</xdr:rowOff>
    </xdr:from>
    <xdr:to>
      <xdr:col>4</xdr:col>
      <xdr:colOff>257175</xdr:colOff>
      <xdr:row>35</xdr:row>
      <xdr:rowOff>0</xdr:rowOff>
    </xdr:to>
    <xdr:sp macro="" textlink="">
      <xdr:nvSpPr>
        <xdr:cNvPr id="18584" name="Text Box 152">
          <a:extLst>
            <a:ext uri="{FF2B5EF4-FFF2-40B4-BE49-F238E27FC236}">
              <a16:creationId xmlns:a16="http://schemas.microsoft.com/office/drawing/2014/main" id="{00000000-0008-0000-3B00-000098480000}"/>
            </a:ext>
          </a:extLst>
        </xdr:cNvPr>
        <xdr:cNvSpPr txBox="1">
          <a:spLocks noChangeArrowheads="1"/>
        </xdr:cNvSpPr>
      </xdr:nvSpPr>
      <xdr:spPr bwMode="auto">
        <a:xfrm>
          <a:off x="2457450" y="7162800"/>
          <a:ext cx="130492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3</xdr:col>
      <xdr:colOff>66675</xdr:colOff>
      <xdr:row>35</xdr:row>
      <xdr:rowOff>0</xdr:rowOff>
    </xdr:from>
    <xdr:to>
      <xdr:col>4</xdr:col>
      <xdr:colOff>257175</xdr:colOff>
      <xdr:row>35</xdr:row>
      <xdr:rowOff>0</xdr:rowOff>
    </xdr:to>
    <xdr:sp macro="" textlink="">
      <xdr:nvSpPr>
        <xdr:cNvPr id="18585" name="Text Box 153">
          <a:extLst>
            <a:ext uri="{FF2B5EF4-FFF2-40B4-BE49-F238E27FC236}">
              <a16:creationId xmlns:a16="http://schemas.microsoft.com/office/drawing/2014/main" id="{00000000-0008-0000-3B00-000099480000}"/>
            </a:ext>
          </a:extLst>
        </xdr:cNvPr>
        <xdr:cNvSpPr txBox="1">
          <a:spLocks noChangeArrowheads="1"/>
        </xdr:cNvSpPr>
      </xdr:nvSpPr>
      <xdr:spPr bwMode="auto">
        <a:xfrm>
          <a:off x="2457450" y="7162800"/>
          <a:ext cx="130492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35</xdr:row>
      <xdr:rowOff>0</xdr:rowOff>
    </xdr:from>
    <xdr:to>
      <xdr:col>6</xdr:col>
      <xdr:colOff>257175</xdr:colOff>
      <xdr:row>35</xdr:row>
      <xdr:rowOff>0</xdr:rowOff>
    </xdr:to>
    <xdr:sp macro="" textlink="">
      <xdr:nvSpPr>
        <xdr:cNvPr id="18589" name="Text Box 157">
          <a:extLst>
            <a:ext uri="{FF2B5EF4-FFF2-40B4-BE49-F238E27FC236}">
              <a16:creationId xmlns:a16="http://schemas.microsoft.com/office/drawing/2014/main" id="{00000000-0008-0000-3B00-00009D480000}"/>
            </a:ext>
          </a:extLst>
        </xdr:cNvPr>
        <xdr:cNvSpPr txBox="1">
          <a:spLocks noChangeArrowheads="1"/>
        </xdr:cNvSpPr>
      </xdr:nvSpPr>
      <xdr:spPr bwMode="auto">
        <a:xfrm>
          <a:off x="4419600" y="71628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35</xdr:row>
      <xdr:rowOff>0</xdr:rowOff>
    </xdr:from>
    <xdr:to>
      <xdr:col>6</xdr:col>
      <xdr:colOff>257175</xdr:colOff>
      <xdr:row>35</xdr:row>
      <xdr:rowOff>0</xdr:rowOff>
    </xdr:to>
    <xdr:sp macro="" textlink="">
      <xdr:nvSpPr>
        <xdr:cNvPr id="18590" name="Text Box 158">
          <a:extLst>
            <a:ext uri="{FF2B5EF4-FFF2-40B4-BE49-F238E27FC236}">
              <a16:creationId xmlns:a16="http://schemas.microsoft.com/office/drawing/2014/main" id="{00000000-0008-0000-3B00-00009E480000}"/>
            </a:ext>
          </a:extLst>
        </xdr:cNvPr>
        <xdr:cNvSpPr txBox="1">
          <a:spLocks noChangeArrowheads="1"/>
        </xdr:cNvSpPr>
      </xdr:nvSpPr>
      <xdr:spPr bwMode="auto">
        <a:xfrm>
          <a:off x="4419600" y="71628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4</xdr:col>
      <xdr:colOff>600075</xdr:colOff>
      <xdr:row>35</xdr:row>
      <xdr:rowOff>0</xdr:rowOff>
    </xdr:from>
    <xdr:to>
      <xdr:col>6</xdr:col>
      <xdr:colOff>371475</xdr:colOff>
      <xdr:row>35</xdr:row>
      <xdr:rowOff>0</xdr:rowOff>
    </xdr:to>
    <xdr:sp macro="" textlink="">
      <xdr:nvSpPr>
        <xdr:cNvPr id="18592" name="Text Box 160">
          <a:extLst>
            <a:ext uri="{FF2B5EF4-FFF2-40B4-BE49-F238E27FC236}">
              <a16:creationId xmlns:a16="http://schemas.microsoft.com/office/drawing/2014/main" id="{00000000-0008-0000-3B00-0000A0480000}"/>
            </a:ext>
          </a:extLst>
        </xdr:cNvPr>
        <xdr:cNvSpPr txBox="1">
          <a:spLocks noChangeArrowheads="1"/>
        </xdr:cNvSpPr>
      </xdr:nvSpPr>
      <xdr:spPr bwMode="auto">
        <a:xfrm>
          <a:off x="4105275" y="7162800"/>
          <a:ext cx="1943100"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200" b="1" i="0" strike="noStrike">
              <a:solidFill>
                <a:srgbClr val="000000"/>
              </a:solidFill>
              <a:latin typeface="Arial"/>
              <a:cs typeface="Arial"/>
            </a:rPr>
            <a:t>Future Value of </a:t>
          </a:r>
        </a:p>
        <a:p>
          <a:pPr algn="ctr" rtl="0">
            <a:defRPr sz="1000"/>
          </a:pPr>
          <a:r>
            <a:rPr lang="en-US" sz="1200" b="1" i="0" strike="noStrike">
              <a:solidFill>
                <a:srgbClr val="000000"/>
              </a:solidFill>
              <a:latin typeface="Arial"/>
              <a:cs typeface="Arial"/>
            </a:rPr>
            <a:t>Current Savings</a:t>
          </a:r>
        </a:p>
        <a:p>
          <a:pPr algn="ctr" rtl="0">
            <a:defRPr sz="1000"/>
          </a:pPr>
          <a:endParaRPr lang="en-US" sz="1200" b="1" i="0" strike="noStrike">
            <a:solidFill>
              <a:srgbClr val="000000"/>
            </a:solidFill>
            <a:latin typeface="Arial"/>
            <a:cs typeface="Arial"/>
          </a:endParaRPr>
        </a:p>
      </xdr:txBody>
    </xdr:sp>
    <xdr:clientData/>
  </xdr:twoCellAnchor>
  <xdr:twoCellAnchor>
    <xdr:from>
      <xdr:col>5</xdr:col>
      <xdr:colOff>66675</xdr:colOff>
      <xdr:row>35</xdr:row>
      <xdr:rowOff>0</xdr:rowOff>
    </xdr:from>
    <xdr:to>
      <xdr:col>6</xdr:col>
      <xdr:colOff>257175</xdr:colOff>
      <xdr:row>35</xdr:row>
      <xdr:rowOff>0</xdr:rowOff>
    </xdr:to>
    <xdr:sp macro="" textlink="">
      <xdr:nvSpPr>
        <xdr:cNvPr id="18593" name="Text Box 161">
          <a:extLst>
            <a:ext uri="{FF2B5EF4-FFF2-40B4-BE49-F238E27FC236}">
              <a16:creationId xmlns:a16="http://schemas.microsoft.com/office/drawing/2014/main" id="{00000000-0008-0000-3B00-0000A1480000}"/>
            </a:ext>
          </a:extLst>
        </xdr:cNvPr>
        <xdr:cNvSpPr txBox="1">
          <a:spLocks noChangeArrowheads="1"/>
        </xdr:cNvSpPr>
      </xdr:nvSpPr>
      <xdr:spPr bwMode="auto">
        <a:xfrm>
          <a:off x="4419600" y="71628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35</xdr:row>
      <xdr:rowOff>0</xdr:rowOff>
    </xdr:from>
    <xdr:to>
      <xdr:col>6</xdr:col>
      <xdr:colOff>257175</xdr:colOff>
      <xdr:row>35</xdr:row>
      <xdr:rowOff>0</xdr:rowOff>
    </xdr:to>
    <xdr:sp macro="" textlink="">
      <xdr:nvSpPr>
        <xdr:cNvPr id="18594" name="Text Box 162">
          <a:extLst>
            <a:ext uri="{FF2B5EF4-FFF2-40B4-BE49-F238E27FC236}">
              <a16:creationId xmlns:a16="http://schemas.microsoft.com/office/drawing/2014/main" id="{00000000-0008-0000-3B00-0000A2480000}"/>
            </a:ext>
          </a:extLst>
        </xdr:cNvPr>
        <xdr:cNvSpPr txBox="1">
          <a:spLocks noChangeArrowheads="1"/>
        </xdr:cNvSpPr>
      </xdr:nvSpPr>
      <xdr:spPr bwMode="auto">
        <a:xfrm>
          <a:off x="4419600" y="71628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35</xdr:row>
      <xdr:rowOff>0</xdr:rowOff>
    </xdr:from>
    <xdr:to>
      <xdr:col>6</xdr:col>
      <xdr:colOff>257175</xdr:colOff>
      <xdr:row>35</xdr:row>
      <xdr:rowOff>0</xdr:rowOff>
    </xdr:to>
    <xdr:sp macro="" textlink="">
      <xdr:nvSpPr>
        <xdr:cNvPr id="18595" name="Text Box 163">
          <a:extLst>
            <a:ext uri="{FF2B5EF4-FFF2-40B4-BE49-F238E27FC236}">
              <a16:creationId xmlns:a16="http://schemas.microsoft.com/office/drawing/2014/main" id="{00000000-0008-0000-3B00-0000A3480000}"/>
            </a:ext>
          </a:extLst>
        </xdr:cNvPr>
        <xdr:cNvSpPr txBox="1">
          <a:spLocks noChangeArrowheads="1"/>
        </xdr:cNvSpPr>
      </xdr:nvSpPr>
      <xdr:spPr bwMode="auto">
        <a:xfrm>
          <a:off x="4419600" y="71628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0</xdr:col>
      <xdr:colOff>171450</xdr:colOff>
      <xdr:row>35</xdr:row>
      <xdr:rowOff>0</xdr:rowOff>
    </xdr:from>
    <xdr:to>
      <xdr:col>3</xdr:col>
      <xdr:colOff>285750</xdr:colOff>
      <xdr:row>35</xdr:row>
      <xdr:rowOff>0</xdr:rowOff>
    </xdr:to>
    <xdr:sp macro="" textlink="">
      <xdr:nvSpPr>
        <xdr:cNvPr id="18600" name="Text Box 168">
          <a:extLst>
            <a:ext uri="{FF2B5EF4-FFF2-40B4-BE49-F238E27FC236}">
              <a16:creationId xmlns:a16="http://schemas.microsoft.com/office/drawing/2014/main" id="{00000000-0008-0000-3B00-0000A8480000}"/>
            </a:ext>
          </a:extLst>
        </xdr:cNvPr>
        <xdr:cNvSpPr txBox="1">
          <a:spLocks noChangeArrowheads="1"/>
        </xdr:cNvSpPr>
      </xdr:nvSpPr>
      <xdr:spPr bwMode="auto">
        <a:xfrm>
          <a:off x="171450" y="7162800"/>
          <a:ext cx="25050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200" b="1" i="0" strike="noStrike">
              <a:solidFill>
                <a:srgbClr val="000000"/>
              </a:solidFill>
              <a:latin typeface="Arial"/>
              <a:cs typeface="Arial"/>
            </a:rPr>
            <a:t>Retirement Fund "Nest Egg" Amount</a:t>
          </a:r>
        </a:p>
        <a:p>
          <a:pPr algn="ctr" rtl="0">
            <a:defRPr sz="1000"/>
          </a:pPr>
          <a:endParaRPr lang="en-US" sz="1200" b="1" i="0" strike="noStrike">
            <a:solidFill>
              <a:srgbClr val="000000"/>
            </a:solidFill>
            <a:latin typeface="Arial"/>
            <a:cs typeface="Arial"/>
          </a:endParaRPr>
        </a:p>
      </xdr:txBody>
    </xdr:sp>
    <xdr:clientData/>
  </xdr:twoCellAnchor>
  <xdr:twoCellAnchor>
    <xdr:from>
      <xdr:col>1</xdr:col>
      <xdr:colOff>66675</xdr:colOff>
      <xdr:row>35</xdr:row>
      <xdr:rowOff>0</xdr:rowOff>
    </xdr:from>
    <xdr:to>
      <xdr:col>2</xdr:col>
      <xdr:colOff>257175</xdr:colOff>
      <xdr:row>35</xdr:row>
      <xdr:rowOff>0</xdr:rowOff>
    </xdr:to>
    <xdr:sp macro="" textlink="">
      <xdr:nvSpPr>
        <xdr:cNvPr id="18601" name="Text Box 169">
          <a:extLst>
            <a:ext uri="{FF2B5EF4-FFF2-40B4-BE49-F238E27FC236}">
              <a16:creationId xmlns:a16="http://schemas.microsoft.com/office/drawing/2014/main" id="{00000000-0008-0000-3B00-0000A9480000}"/>
            </a:ext>
          </a:extLst>
        </xdr:cNvPr>
        <xdr:cNvSpPr txBox="1">
          <a:spLocks noChangeArrowheads="1"/>
        </xdr:cNvSpPr>
      </xdr:nvSpPr>
      <xdr:spPr bwMode="auto">
        <a:xfrm>
          <a:off x="285750" y="71628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editAs="absolute">
    <xdr:from>
      <xdr:col>1</xdr:col>
      <xdr:colOff>38100</xdr:colOff>
      <xdr:row>7</xdr:row>
      <xdr:rowOff>47625</xdr:rowOff>
    </xdr:from>
    <xdr:to>
      <xdr:col>2</xdr:col>
      <xdr:colOff>38100</xdr:colOff>
      <xdr:row>9</xdr:row>
      <xdr:rowOff>47625</xdr:rowOff>
    </xdr:to>
    <xdr:sp macro="" textlink="">
      <xdr:nvSpPr>
        <xdr:cNvPr id="18616" name="Text Box 184">
          <a:hlinkClick xmlns:r="http://schemas.openxmlformats.org/officeDocument/2006/relationships" r:id="rId2"/>
          <a:extLst>
            <a:ext uri="{FF2B5EF4-FFF2-40B4-BE49-F238E27FC236}">
              <a16:creationId xmlns:a16="http://schemas.microsoft.com/office/drawing/2014/main" id="{00000000-0008-0000-3B00-0000B8480000}"/>
            </a:ext>
          </a:extLst>
        </xdr:cNvPr>
        <xdr:cNvSpPr txBox="1">
          <a:spLocks noChangeArrowheads="1"/>
        </xdr:cNvSpPr>
      </xdr:nvSpPr>
      <xdr:spPr bwMode="auto">
        <a:xfrm>
          <a:off x="257175" y="1962150"/>
          <a:ext cx="1323975" cy="381000"/>
        </a:xfrm>
        <a:prstGeom prst="rect">
          <a:avLst/>
        </a:prstGeom>
        <a:solidFill>
          <a:srgbClr val="00B050"/>
        </a:solidFill>
        <a:ln w="9525">
          <a:noFill/>
          <a:miter lim="800000"/>
          <a:headEnd/>
          <a:tailEnd/>
        </a:ln>
        <a:effectLst/>
      </xdr:spPr>
      <xdr:txBody>
        <a:bodyPr vertOverflow="clip" wrap="square" lIns="27432" tIns="22860" rIns="27432" bIns="0" anchor="t"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Retirement Planner</a:t>
          </a:r>
        </a:p>
      </xdr:txBody>
    </xdr:sp>
    <xdr:clientData/>
  </xdr:twoCellAnchor>
  <xdr:twoCellAnchor editAs="absolute">
    <xdr:from>
      <xdr:col>1</xdr:col>
      <xdr:colOff>38100</xdr:colOff>
      <xdr:row>12</xdr:row>
      <xdr:rowOff>19050</xdr:rowOff>
    </xdr:from>
    <xdr:to>
      <xdr:col>2</xdr:col>
      <xdr:colOff>38100</xdr:colOff>
      <xdr:row>14</xdr:row>
      <xdr:rowOff>19050</xdr:rowOff>
    </xdr:to>
    <xdr:sp macro="" textlink="">
      <xdr:nvSpPr>
        <xdr:cNvPr id="18618" name="Text Box 186">
          <a:hlinkClick xmlns:r="http://schemas.openxmlformats.org/officeDocument/2006/relationships" r:id="rId3"/>
          <a:extLst>
            <a:ext uri="{FF2B5EF4-FFF2-40B4-BE49-F238E27FC236}">
              <a16:creationId xmlns:a16="http://schemas.microsoft.com/office/drawing/2014/main" id="{00000000-0008-0000-3B00-0000BA480000}"/>
            </a:ext>
          </a:extLst>
        </xdr:cNvPr>
        <xdr:cNvSpPr txBox="1">
          <a:spLocks noChangeArrowheads="1"/>
        </xdr:cNvSpPr>
      </xdr:nvSpPr>
      <xdr:spPr bwMode="auto">
        <a:xfrm>
          <a:off x="257175" y="2886075"/>
          <a:ext cx="1323975" cy="381000"/>
        </a:xfrm>
        <a:prstGeom prst="rect">
          <a:avLst/>
        </a:prstGeom>
        <a:solidFill>
          <a:srgbClr val="00B050"/>
        </a:solidFill>
        <a:ln w="9525">
          <a:noFill/>
          <a:miter lim="800000"/>
          <a:headEnd/>
          <a:tailEnd/>
        </a:ln>
        <a:effectLst/>
      </xdr:spPr>
      <xdr:txBody>
        <a:bodyPr vertOverflow="clip" wrap="square" lIns="27432" tIns="22860" rIns="27432" bIns="0" anchor="t"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Savings Snowball</a:t>
          </a:r>
        </a:p>
      </xdr:txBody>
    </xdr:sp>
    <xdr:clientData/>
  </xdr:twoCellAnchor>
  <xdr:twoCellAnchor>
    <xdr:from>
      <xdr:col>2</xdr:col>
      <xdr:colOff>47625</xdr:colOff>
      <xdr:row>7</xdr:row>
      <xdr:rowOff>95250</xdr:rowOff>
    </xdr:from>
    <xdr:to>
      <xdr:col>9</xdr:col>
      <xdr:colOff>762000</xdr:colOff>
      <xdr:row>24</xdr:row>
      <xdr:rowOff>0</xdr:rowOff>
    </xdr:to>
    <xdr:sp macro="" textlink="">
      <xdr:nvSpPr>
        <xdr:cNvPr id="18619" name="Text Box 187">
          <a:extLst>
            <a:ext uri="{FF2B5EF4-FFF2-40B4-BE49-F238E27FC236}">
              <a16:creationId xmlns:a16="http://schemas.microsoft.com/office/drawing/2014/main" id="{00000000-0008-0000-3B00-0000BB480000}"/>
            </a:ext>
          </a:extLst>
        </xdr:cNvPr>
        <xdr:cNvSpPr txBox="1">
          <a:spLocks noChangeArrowheads="1"/>
        </xdr:cNvSpPr>
      </xdr:nvSpPr>
      <xdr:spPr bwMode="auto">
        <a:xfrm>
          <a:off x="1590675" y="2009775"/>
          <a:ext cx="7905750" cy="3143250"/>
        </a:xfrm>
        <a:prstGeom prst="rect">
          <a:avLst/>
        </a:prstGeom>
        <a:noFill/>
        <a:ln w="9525" algn="ctr">
          <a:noFill/>
          <a:miter lim="800000"/>
          <a:headEnd/>
          <a:tailEnd/>
        </a:ln>
        <a:effectLst/>
      </xdr:spPr>
      <xdr:txBody>
        <a:bodyPr vertOverflow="clip" wrap="square" lIns="91440" tIns="45720" rIns="0" bIns="45720" anchor="t" upright="1"/>
        <a:lstStyle/>
        <a:p>
          <a:pPr algn="l" rtl="0">
            <a:defRPr sz="1000"/>
          </a:pPr>
          <a:r>
            <a:rPr lang="en-US" sz="1200" b="0" i="0" u="sng" strike="noStrike">
              <a:solidFill>
                <a:srgbClr val="000000"/>
              </a:solidFill>
              <a:latin typeface="+mn-lt"/>
              <a:cs typeface="Arial"/>
            </a:rPr>
            <a:t>The Retirement Planner</a:t>
          </a:r>
          <a:r>
            <a:rPr lang="en-US" sz="1200" b="0" i="0" strike="noStrike">
              <a:solidFill>
                <a:srgbClr val="000000"/>
              </a:solidFill>
              <a:latin typeface="+mn-lt"/>
              <a:cs typeface="Arial"/>
            </a:rPr>
            <a:t> allows you to enter 10 inputs that will help you determine your required "Nest Egg" or lump sum amount needed to sustain retirement for the specified number of years.  Also given is the annual and monthly savings amount need to reach the Nest Egg amount.  </a:t>
          </a:r>
        </a:p>
        <a:p>
          <a:pPr algn="l" rtl="0">
            <a:defRPr sz="1000"/>
          </a:pPr>
          <a:endParaRPr lang="en-US" sz="1200" b="0" i="0" strike="noStrike">
            <a:solidFill>
              <a:srgbClr val="000000"/>
            </a:solidFill>
            <a:latin typeface="+mn-lt"/>
            <a:cs typeface="Arial"/>
          </a:endParaRPr>
        </a:p>
        <a:p>
          <a:pPr algn="l" rtl="0">
            <a:defRPr sz="1000"/>
          </a:pPr>
          <a:endParaRPr lang="en-US" sz="1200" b="0" i="0" strike="noStrike">
            <a:solidFill>
              <a:srgbClr val="000000"/>
            </a:solidFill>
            <a:latin typeface="+mn-lt"/>
            <a:cs typeface="Arial"/>
          </a:endParaRPr>
        </a:p>
        <a:p>
          <a:pPr algn="l" rtl="0">
            <a:defRPr sz="1000"/>
          </a:pPr>
          <a:r>
            <a:rPr lang="en-US" sz="1200" b="0" i="0" u="sng" strike="noStrike">
              <a:solidFill>
                <a:srgbClr val="000000"/>
              </a:solidFill>
              <a:latin typeface="+mn-lt"/>
              <a:cs typeface="Arial"/>
            </a:rPr>
            <a:t>The Savings Snowball</a:t>
          </a:r>
          <a:r>
            <a:rPr lang="en-US" sz="1200" b="0" i="0" strike="noStrike">
              <a:solidFill>
                <a:srgbClr val="000000"/>
              </a:solidFill>
              <a:latin typeface="+mn-lt"/>
              <a:cs typeface="Arial"/>
            </a:rPr>
            <a:t> provides the user with the ability to enter a savings goal for various funds and also to time delay each goal and increase or decrease the savings payment.  The estimated savings rate you provide allows you to determine when your saving goals are achieved.  The savings snowball builds upon itself by allowing you to carry over one savings goal to the next.</a:t>
          </a:r>
        </a:p>
        <a:p>
          <a:pPr algn="l" rtl="0">
            <a:defRPr sz="1000"/>
          </a:pPr>
          <a:endParaRPr lang="en-US" sz="800" b="0" i="0" strike="noStrike">
            <a:solidFill>
              <a:srgbClr val="000000"/>
            </a:solidFill>
            <a:latin typeface="+mn-lt"/>
            <a:cs typeface="Arial"/>
          </a:endParaRPr>
        </a:p>
        <a:p>
          <a:pPr algn="l" rtl="0">
            <a:defRPr sz="1000"/>
          </a:pPr>
          <a:endParaRPr lang="en-US" sz="1200" b="0" i="0" strike="noStrike">
            <a:solidFill>
              <a:srgbClr val="000000"/>
            </a:solidFill>
            <a:latin typeface="+mn-lt"/>
            <a:cs typeface="Arial"/>
          </a:endParaRPr>
        </a:p>
        <a:p>
          <a:pPr algn="l" rtl="0">
            <a:defRPr sz="1000"/>
          </a:pPr>
          <a:r>
            <a:rPr lang="en-US" sz="1200" b="0" i="0" u="sng" strike="noStrike">
              <a:solidFill>
                <a:srgbClr val="000000"/>
              </a:solidFill>
              <a:latin typeface="+mn-lt"/>
              <a:cs typeface="Arial"/>
            </a:rPr>
            <a:t>The Savings 40 Year Forecast</a:t>
          </a:r>
          <a:r>
            <a:rPr lang="en-US" sz="1200" b="0" i="0" strike="noStrike">
              <a:solidFill>
                <a:srgbClr val="000000"/>
              </a:solidFill>
              <a:latin typeface="+mn-lt"/>
              <a:cs typeface="Arial"/>
            </a:rPr>
            <a:t> provides a graphical illustration of your savings forecast and also gives estimated dates that you will meet those goals using the specified saving rates entered in The Savings Snowball. </a:t>
          </a:r>
        </a:p>
      </xdr:txBody>
    </xdr:sp>
    <xdr:clientData/>
  </xdr:twoCellAnchor>
  <xdr:twoCellAnchor editAs="absolute">
    <xdr:from>
      <xdr:col>1</xdr:col>
      <xdr:colOff>38100</xdr:colOff>
      <xdr:row>17</xdr:row>
      <xdr:rowOff>57150</xdr:rowOff>
    </xdr:from>
    <xdr:to>
      <xdr:col>2</xdr:col>
      <xdr:colOff>38100</xdr:colOff>
      <xdr:row>19</xdr:row>
      <xdr:rowOff>57150</xdr:rowOff>
    </xdr:to>
    <xdr:sp macro="" textlink="">
      <xdr:nvSpPr>
        <xdr:cNvPr id="18620" name="Text Box 188">
          <a:hlinkClick xmlns:r="http://schemas.openxmlformats.org/officeDocument/2006/relationships" r:id="rId4"/>
          <a:extLst>
            <a:ext uri="{FF2B5EF4-FFF2-40B4-BE49-F238E27FC236}">
              <a16:creationId xmlns:a16="http://schemas.microsoft.com/office/drawing/2014/main" id="{00000000-0008-0000-3B00-0000BC480000}"/>
            </a:ext>
          </a:extLst>
        </xdr:cNvPr>
        <xdr:cNvSpPr txBox="1">
          <a:spLocks noChangeArrowheads="1"/>
        </xdr:cNvSpPr>
      </xdr:nvSpPr>
      <xdr:spPr bwMode="auto">
        <a:xfrm>
          <a:off x="257175" y="3876675"/>
          <a:ext cx="1323975" cy="381000"/>
        </a:xfrm>
        <a:prstGeom prst="rect">
          <a:avLst/>
        </a:prstGeom>
        <a:solidFill>
          <a:srgbClr val="00B050"/>
        </a:solidFill>
        <a:ln w="9525">
          <a:noFill/>
          <a:miter lim="800000"/>
          <a:headEnd/>
          <a:tailEnd/>
        </a:ln>
        <a:effectLst/>
      </xdr:spPr>
      <xdr:txBody>
        <a:bodyPr vertOverflow="clip" wrap="square" lIns="27432" tIns="22860" rIns="27432" bIns="0" anchor="t"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Savings Forecast</a:t>
          </a:r>
        </a:p>
      </xdr:txBody>
    </xdr:sp>
    <xdr:clientData/>
  </xdr:twoCellAnchor>
  <xdr:twoCellAnchor editAs="absolute">
    <xdr:from>
      <xdr:col>1</xdr:col>
      <xdr:colOff>933450</xdr:colOff>
      <xdr:row>0</xdr:row>
      <xdr:rowOff>0</xdr:rowOff>
    </xdr:from>
    <xdr:to>
      <xdr:col>2</xdr:col>
      <xdr:colOff>523875</xdr:colOff>
      <xdr:row>0</xdr:row>
      <xdr:rowOff>323850</xdr:rowOff>
    </xdr:to>
    <xdr:sp macro="" textlink="">
      <xdr:nvSpPr>
        <xdr:cNvPr id="45" name="Text Box 26">
          <a:hlinkClick xmlns:r="http://schemas.openxmlformats.org/officeDocument/2006/relationships" r:id="rId5"/>
          <a:extLst>
            <a:ext uri="{FF2B5EF4-FFF2-40B4-BE49-F238E27FC236}">
              <a16:creationId xmlns:a16="http://schemas.microsoft.com/office/drawing/2014/main" id="{00000000-0008-0000-3B00-00002D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5</xdr:col>
      <xdr:colOff>228600</xdr:colOff>
      <xdr:row>0</xdr:row>
      <xdr:rowOff>0</xdr:rowOff>
    </xdr:from>
    <xdr:to>
      <xdr:col>5</xdr:col>
      <xdr:colOff>1143000</xdr:colOff>
      <xdr:row>0</xdr:row>
      <xdr:rowOff>323850</xdr:rowOff>
    </xdr:to>
    <xdr:sp macro="" textlink="">
      <xdr:nvSpPr>
        <xdr:cNvPr id="46" name="Text Box 27">
          <a:hlinkClick xmlns:r="http://schemas.openxmlformats.org/officeDocument/2006/relationships" r:id="rId6"/>
          <a:extLst>
            <a:ext uri="{FF2B5EF4-FFF2-40B4-BE49-F238E27FC236}">
              <a16:creationId xmlns:a16="http://schemas.microsoft.com/office/drawing/2014/main" id="{00000000-0008-0000-3B00-00002E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628650</xdr:colOff>
      <xdr:row>0</xdr:row>
      <xdr:rowOff>0</xdr:rowOff>
    </xdr:from>
    <xdr:to>
      <xdr:col>4</xdr:col>
      <xdr:colOff>123825</xdr:colOff>
      <xdr:row>0</xdr:row>
      <xdr:rowOff>323850</xdr:rowOff>
    </xdr:to>
    <xdr:sp macro="" textlink="">
      <xdr:nvSpPr>
        <xdr:cNvPr id="47" name="Text Box 28">
          <a:hlinkClick xmlns:r="http://schemas.openxmlformats.org/officeDocument/2006/relationships" r:id="rId7"/>
          <a:extLst>
            <a:ext uri="{FF2B5EF4-FFF2-40B4-BE49-F238E27FC236}">
              <a16:creationId xmlns:a16="http://schemas.microsoft.com/office/drawing/2014/main" id="{00000000-0008-0000-3B00-00002F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542925</xdr:colOff>
      <xdr:row>0</xdr:row>
      <xdr:rowOff>0</xdr:rowOff>
    </xdr:from>
    <xdr:to>
      <xdr:col>3</xdr:col>
      <xdr:colOff>609600</xdr:colOff>
      <xdr:row>0</xdr:row>
      <xdr:rowOff>323850</xdr:rowOff>
    </xdr:to>
    <xdr:sp macro="" textlink="">
      <xdr:nvSpPr>
        <xdr:cNvPr id="48" name="Text Box 29">
          <a:hlinkClick xmlns:r="http://schemas.openxmlformats.org/officeDocument/2006/relationships" r:id="rId8"/>
          <a:extLst>
            <a:ext uri="{FF2B5EF4-FFF2-40B4-BE49-F238E27FC236}">
              <a16:creationId xmlns:a16="http://schemas.microsoft.com/office/drawing/2014/main" id="{00000000-0008-0000-3B00-000030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5</xdr:col>
      <xdr:colOff>1162050</xdr:colOff>
      <xdr:row>0</xdr:row>
      <xdr:rowOff>0</xdr:rowOff>
    </xdr:from>
    <xdr:to>
      <xdr:col>6</xdr:col>
      <xdr:colOff>752475</xdr:colOff>
      <xdr:row>0</xdr:row>
      <xdr:rowOff>323850</xdr:rowOff>
    </xdr:to>
    <xdr:sp macro="" textlink="">
      <xdr:nvSpPr>
        <xdr:cNvPr id="49" name="Text Box 30">
          <a:hlinkClick xmlns:r="http://schemas.openxmlformats.org/officeDocument/2006/relationships" r:id="rId9"/>
          <a:extLst>
            <a:ext uri="{FF2B5EF4-FFF2-40B4-BE49-F238E27FC236}">
              <a16:creationId xmlns:a16="http://schemas.microsoft.com/office/drawing/2014/main" id="{00000000-0008-0000-3B00-000031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4</xdr:col>
      <xdr:colOff>142875</xdr:colOff>
      <xdr:row>0</xdr:row>
      <xdr:rowOff>0</xdr:rowOff>
    </xdr:from>
    <xdr:to>
      <xdr:col>5</xdr:col>
      <xdr:colOff>209550</xdr:colOff>
      <xdr:row>0</xdr:row>
      <xdr:rowOff>323850</xdr:rowOff>
    </xdr:to>
    <xdr:sp macro="" textlink="">
      <xdr:nvSpPr>
        <xdr:cNvPr id="50" name="Text Box 31">
          <a:hlinkClick xmlns:r="http://schemas.openxmlformats.org/officeDocument/2006/relationships" r:id="rId10"/>
          <a:extLst>
            <a:ext uri="{FF2B5EF4-FFF2-40B4-BE49-F238E27FC236}">
              <a16:creationId xmlns:a16="http://schemas.microsoft.com/office/drawing/2014/main" id="{00000000-0008-0000-3B00-000032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7</xdr:col>
      <xdr:colOff>857250</xdr:colOff>
      <xdr:row>0</xdr:row>
      <xdr:rowOff>0</xdr:rowOff>
    </xdr:from>
    <xdr:to>
      <xdr:col>8</xdr:col>
      <xdr:colOff>714375</xdr:colOff>
      <xdr:row>0</xdr:row>
      <xdr:rowOff>323850</xdr:rowOff>
    </xdr:to>
    <xdr:sp macro="" textlink="">
      <xdr:nvSpPr>
        <xdr:cNvPr id="51" name="Text Box 32">
          <a:hlinkClick xmlns:r="http://schemas.openxmlformats.org/officeDocument/2006/relationships" r:id="rId11"/>
          <a:extLst>
            <a:ext uri="{FF2B5EF4-FFF2-40B4-BE49-F238E27FC236}">
              <a16:creationId xmlns:a16="http://schemas.microsoft.com/office/drawing/2014/main" id="{00000000-0008-0000-3B00-000033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6</xdr:col>
      <xdr:colOff>771525</xdr:colOff>
      <xdr:row>0</xdr:row>
      <xdr:rowOff>0</xdr:rowOff>
    </xdr:from>
    <xdr:to>
      <xdr:col>7</xdr:col>
      <xdr:colOff>838200</xdr:colOff>
      <xdr:row>0</xdr:row>
      <xdr:rowOff>323850</xdr:rowOff>
    </xdr:to>
    <xdr:sp macro="" textlink="">
      <xdr:nvSpPr>
        <xdr:cNvPr id="52" name="Text Box 33">
          <a:hlinkClick xmlns:r="http://schemas.openxmlformats.org/officeDocument/2006/relationships" r:id="rId12"/>
          <a:extLst>
            <a:ext uri="{FF2B5EF4-FFF2-40B4-BE49-F238E27FC236}">
              <a16:creationId xmlns:a16="http://schemas.microsoft.com/office/drawing/2014/main" id="{00000000-0008-0000-3B00-000034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53" name="Text Box 6">
          <a:hlinkClick xmlns:r="http://schemas.openxmlformats.org/officeDocument/2006/relationships" r:id="rId13"/>
          <a:extLst>
            <a:ext uri="{FF2B5EF4-FFF2-40B4-BE49-F238E27FC236}">
              <a16:creationId xmlns:a16="http://schemas.microsoft.com/office/drawing/2014/main" id="{00000000-0008-0000-3B00-000035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3</xdr:col>
      <xdr:colOff>428625</xdr:colOff>
      <xdr:row>2</xdr:row>
      <xdr:rowOff>38100</xdr:rowOff>
    </xdr:from>
    <xdr:ext cx="2003577" cy="593304"/>
    <xdr:sp macro="" textlink="">
      <xdr:nvSpPr>
        <xdr:cNvPr id="37" name="Rectangle 36">
          <a:extLst>
            <a:ext uri="{FF2B5EF4-FFF2-40B4-BE49-F238E27FC236}">
              <a16:creationId xmlns:a16="http://schemas.microsoft.com/office/drawing/2014/main" id="{00000000-0008-0000-3B00-000025000000}"/>
            </a:ext>
          </a:extLst>
        </xdr:cNvPr>
        <xdr:cNvSpPr/>
      </xdr:nvSpPr>
      <xdr:spPr>
        <a:xfrm>
          <a:off x="2819400" y="733425"/>
          <a:ext cx="2003577" cy="593304"/>
        </a:xfrm>
        <a:prstGeom prst="rect">
          <a:avLst/>
        </a:prstGeom>
        <a:noFill/>
      </xdr:spPr>
      <xdr:txBody>
        <a:bodyPr wrap="square" lIns="91440" tIns="45720" rIns="91440" bIns="45720">
          <a:spAutoFit/>
        </a:bodyPr>
        <a:lstStyle/>
        <a:p>
          <a:pPr algn="l"/>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7</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wsDr>
</file>

<file path=xl/drawings/drawing61.xml><?xml version="1.0" encoding="utf-8"?>
<xdr:wsDr xmlns:xdr="http://schemas.openxmlformats.org/drawingml/2006/spreadsheetDrawing" xmlns:a="http://schemas.openxmlformats.org/drawingml/2006/main">
  <xdr:twoCellAnchor>
    <xdr:from>
      <xdr:col>19</xdr:col>
      <xdr:colOff>0</xdr:colOff>
      <xdr:row>0</xdr:row>
      <xdr:rowOff>76200</xdr:rowOff>
    </xdr:from>
    <xdr:to>
      <xdr:col>19</xdr:col>
      <xdr:colOff>0</xdr:colOff>
      <xdr:row>1</xdr:row>
      <xdr:rowOff>142875</xdr:rowOff>
    </xdr:to>
    <xdr:sp macro="" textlink="">
      <xdr:nvSpPr>
        <xdr:cNvPr id="20499" name="Text Box 19">
          <a:extLst>
            <a:ext uri="{FF2B5EF4-FFF2-40B4-BE49-F238E27FC236}">
              <a16:creationId xmlns:a16="http://schemas.microsoft.com/office/drawing/2014/main" id="{00000000-0008-0000-3C00-000013500000}"/>
            </a:ext>
          </a:extLst>
        </xdr:cNvPr>
        <xdr:cNvSpPr txBox="1">
          <a:spLocks noChangeArrowheads="1"/>
        </xdr:cNvSpPr>
      </xdr:nvSpPr>
      <xdr:spPr bwMode="auto">
        <a:xfrm>
          <a:off x="9582150" y="76200"/>
          <a:ext cx="0" cy="447675"/>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STEP 1</a:t>
          </a:r>
        </a:p>
      </xdr:txBody>
    </xdr:sp>
    <xdr:clientData/>
  </xdr:twoCellAnchor>
  <xdr:twoCellAnchor>
    <xdr:from>
      <xdr:col>0</xdr:col>
      <xdr:colOff>314325</xdr:colOff>
      <xdr:row>15</xdr:row>
      <xdr:rowOff>0</xdr:rowOff>
    </xdr:from>
    <xdr:to>
      <xdr:col>0</xdr:col>
      <xdr:colOff>285750</xdr:colOff>
      <xdr:row>15</xdr:row>
      <xdr:rowOff>0</xdr:rowOff>
    </xdr:to>
    <xdr:sp macro="" textlink="">
      <xdr:nvSpPr>
        <xdr:cNvPr id="20506" name="Text Box 26">
          <a:extLst>
            <a:ext uri="{FF2B5EF4-FFF2-40B4-BE49-F238E27FC236}">
              <a16:creationId xmlns:a16="http://schemas.microsoft.com/office/drawing/2014/main" id="{00000000-0008-0000-3C00-00001A500000}"/>
            </a:ext>
          </a:extLst>
        </xdr:cNvPr>
        <xdr:cNvSpPr txBox="1">
          <a:spLocks noChangeArrowheads="1"/>
        </xdr:cNvSpPr>
      </xdr:nvSpPr>
      <xdr:spPr bwMode="auto">
        <a:xfrm>
          <a:off x="285750" y="5829300"/>
          <a:ext cx="0" cy="0"/>
        </a:xfrm>
        <a:prstGeom prst="rect">
          <a:avLst/>
        </a:prstGeom>
        <a:noFill/>
        <a:ln w="9525">
          <a:noFill/>
          <a:miter lim="800000"/>
          <a:headEnd/>
          <a:tailEnd/>
        </a:ln>
      </xdr:spPr>
      <xdr:txBody>
        <a:bodyPr vertOverflow="clip" wrap="square" lIns="36576" tIns="32004" rIns="0" bIns="0" anchor="t" upright="1"/>
        <a:lstStyle/>
        <a:p>
          <a:pPr algn="l" rtl="0">
            <a:defRPr sz="1000"/>
          </a:pPr>
          <a:r>
            <a:rPr lang="en-US" sz="1600" b="1" i="0" strike="noStrike">
              <a:solidFill>
                <a:srgbClr val="000000"/>
              </a:solidFill>
              <a:latin typeface="Arial"/>
              <a:cs typeface="Arial"/>
            </a:rPr>
            <a:t>=</a:t>
          </a:r>
        </a:p>
      </xdr:txBody>
    </xdr:sp>
    <xdr:clientData/>
  </xdr:twoCellAnchor>
  <xdr:twoCellAnchor>
    <xdr:from>
      <xdr:col>5</xdr:col>
      <xdr:colOff>1200150</xdr:colOff>
      <xdr:row>3</xdr:row>
      <xdr:rowOff>19050</xdr:rowOff>
    </xdr:from>
    <xdr:to>
      <xdr:col>8</xdr:col>
      <xdr:colOff>895350</xdr:colOff>
      <xdr:row>3</xdr:row>
      <xdr:rowOff>190500</xdr:rowOff>
    </xdr:to>
    <xdr:sp macro="" textlink="">
      <xdr:nvSpPr>
        <xdr:cNvPr id="20508" name="Text Box 28">
          <a:extLst>
            <a:ext uri="{FF2B5EF4-FFF2-40B4-BE49-F238E27FC236}">
              <a16:creationId xmlns:a16="http://schemas.microsoft.com/office/drawing/2014/main" id="{00000000-0008-0000-3C00-00001C500000}"/>
            </a:ext>
          </a:extLst>
        </xdr:cNvPr>
        <xdr:cNvSpPr txBox="1">
          <a:spLocks noChangeArrowheads="1"/>
        </xdr:cNvSpPr>
      </xdr:nvSpPr>
      <xdr:spPr bwMode="auto">
        <a:xfrm>
          <a:off x="5857875" y="990600"/>
          <a:ext cx="2714625" cy="171450"/>
        </a:xfrm>
        <a:prstGeom prst="rect">
          <a:avLst/>
        </a:prstGeom>
        <a:solidFill>
          <a:srgbClr val="FFFF00">
            <a:alpha val="85001"/>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(Enter values for shaded blocks)</a:t>
          </a:r>
        </a:p>
      </xdr:txBody>
    </xdr:sp>
    <xdr:clientData/>
  </xdr:twoCellAnchor>
  <xdr:twoCellAnchor>
    <xdr:from>
      <xdr:col>3</xdr:col>
      <xdr:colOff>66675</xdr:colOff>
      <xdr:row>15</xdr:row>
      <xdr:rowOff>0</xdr:rowOff>
    </xdr:from>
    <xdr:to>
      <xdr:col>4</xdr:col>
      <xdr:colOff>257175</xdr:colOff>
      <xdr:row>15</xdr:row>
      <xdr:rowOff>0</xdr:rowOff>
    </xdr:to>
    <xdr:sp macro="" textlink="">
      <xdr:nvSpPr>
        <xdr:cNvPr id="20510" name="Text Box 30">
          <a:extLst>
            <a:ext uri="{FF2B5EF4-FFF2-40B4-BE49-F238E27FC236}">
              <a16:creationId xmlns:a16="http://schemas.microsoft.com/office/drawing/2014/main" id="{00000000-0008-0000-3C00-00001E500000}"/>
            </a:ext>
          </a:extLst>
        </xdr:cNvPr>
        <xdr:cNvSpPr txBox="1">
          <a:spLocks noChangeArrowheads="1"/>
        </xdr:cNvSpPr>
      </xdr:nvSpPr>
      <xdr:spPr bwMode="auto">
        <a:xfrm>
          <a:off x="2524125" y="5829300"/>
          <a:ext cx="1543050"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3</xdr:col>
      <xdr:colOff>66675</xdr:colOff>
      <xdr:row>15</xdr:row>
      <xdr:rowOff>0</xdr:rowOff>
    </xdr:from>
    <xdr:to>
      <xdr:col>4</xdr:col>
      <xdr:colOff>257175</xdr:colOff>
      <xdr:row>15</xdr:row>
      <xdr:rowOff>0</xdr:rowOff>
    </xdr:to>
    <xdr:sp macro="" textlink="">
      <xdr:nvSpPr>
        <xdr:cNvPr id="20511" name="Text Box 31">
          <a:extLst>
            <a:ext uri="{FF2B5EF4-FFF2-40B4-BE49-F238E27FC236}">
              <a16:creationId xmlns:a16="http://schemas.microsoft.com/office/drawing/2014/main" id="{00000000-0008-0000-3C00-00001F500000}"/>
            </a:ext>
          </a:extLst>
        </xdr:cNvPr>
        <xdr:cNvSpPr txBox="1">
          <a:spLocks noChangeArrowheads="1"/>
        </xdr:cNvSpPr>
      </xdr:nvSpPr>
      <xdr:spPr bwMode="auto">
        <a:xfrm>
          <a:off x="2524125" y="5829300"/>
          <a:ext cx="1543050"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15</xdr:row>
      <xdr:rowOff>0</xdr:rowOff>
    </xdr:from>
    <xdr:to>
      <xdr:col>6</xdr:col>
      <xdr:colOff>257175</xdr:colOff>
      <xdr:row>15</xdr:row>
      <xdr:rowOff>0</xdr:rowOff>
    </xdr:to>
    <xdr:sp macro="" textlink="">
      <xdr:nvSpPr>
        <xdr:cNvPr id="20512" name="Text Box 32">
          <a:extLst>
            <a:ext uri="{FF2B5EF4-FFF2-40B4-BE49-F238E27FC236}">
              <a16:creationId xmlns:a16="http://schemas.microsoft.com/office/drawing/2014/main" id="{00000000-0008-0000-3C00-000020500000}"/>
            </a:ext>
          </a:extLst>
        </xdr:cNvPr>
        <xdr:cNvSpPr txBox="1">
          <a:spLocks noChangeArrowheads="1"/>
        </xdr:cNvSpPr>
      </xdr:nvSpPr>
      <xdr:spPr bwMode="auto">
        <a:xfrm>
          <a:off x="4724400" y="58293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15</xdr:row>
      <xdr:rowOff>0</xdr:rowOff>
    </xdr:from>
    <xdr:to>
      <xdr:col>6</xdr:col>
      <xdr:colOff>257175</xdr:colOff>
      <xdr:row>15</xdr:row>
      <xdr:rowOff>0</xdr:rowOff>
    </xdr:to>
    <xdr:sp macro="" textlink="">
      <xdr:nvSpPr>
        <xdr:cNvPr id="20513" name="Text Box 33">
          <a:extLst>
            <a:ext uri="{FF2B5EF4-FFF2-40B4-BE49-F238E27FC236}">
              <a16:creationId xmlns:a16="http://schemas.microsoft.com/office/drawing/2014/main" id="{00000000-0008-0000-3C00-000021500000}"/>
            </a:ext>
          </a:extLst>
        </xdr:cNvPr>
        <xdr:cNvSpPr txBox="1">
          <a:spLocks noChangeArrowheads="1"/>
        </xdr:cNvSpPr>
      </xdr:nvSpPr>
      <xdr:spPr bwMode="auto">
        <a:xfrm>
          <a:off x="4724400" y="58293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15</xdr:row>
      <xdr:rowOff>0</xdr:rowOff>
    </xdr:from>
    <xdr:to>
      <xdr:col>6</xdr:col>
      <xdr:colOff>257175</xdr:colOff>
      <xdr:row>15</xdr:row>
      <xdr:rowOff>0</xdr:rowOff>
    </xdr:to>
    <xdr:sp macro="" textlink="">
      <xdr:nvSpPr>
        <xdr:cNvPr id="20516" name="Text Box 36">
          <a:extLst>
            <a:ext uri="{FF2B5EF4-FFF2-40B4-BE49-F238E27FC236}">
              <a16:creationId xmlns:a16="http://schemas.microsoft.com/office/drawing/2014/main" id="{00000000-0008-0000-3C00-000024500000}"/>
            </a:ext>
          </a:extLst>
        </xdr:cNvPr>
        <xdr:cNvSpPr txBox="1">
          <a:spLocks noChangeArrowheads="1"/>
        </xdr:cNvSpPr>
      </xdr:nvSpPr>
      <xdr:spPr bwMode="auto">
        <a:xfrm>
          <a:off x="4724400" y="58293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5</xdr:col>
      <xdr:colOff>66675</xdr:colOff>
      <xdr:row>15</xdr:row>
      <xdr:rowOff>0</xdr:rowOff>
    </xdr:from>
    <xdr:to>
      <xdr:col>6</xdr:col>
      <xdr:colOff>257175</xdr:colOff>
      <xdr:row>15</xdr:row>
      <xdr:rowOff>0</xdr:rowOff>
    </xdr:to>
    <xdr:sp macro="" textlink="">
      <xdr:nvSpPr>
        <xdr:cNvPr id="20517" name="Text Box 37">
          <a:extLst>
            <a:ext uri="{FF2B5EF4-FFF2-40B4-BE49-F238E27FC236}">
              <a16:creationId xmlns:a16="http://schemas.microsoft.com/office/drawing/2014/main" id="{00000000-0008-0000-3C00-000025500000}"/>
            </a:ext>
          </a:extLst>
        </xdr:cNvPr>
        <xdr:cNvSpPr txBox="1">
          <a:spLocks noChangeArrowheads="1"/>
        </xdr:cNvSpPr>
      </xdr:nvSpPr>
      <xdr:spPr bwMode="auto">
        <a:xfrm>
          <a:off x="4724400" y="58293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1</xdr:col>
      <xdr:colOff>66675</xdr:colOff>
      <xdr:row>15</xdr:row>
      <xdr:rowOff>0</xdr:rowOff>
    </xdr:from>
    <xdr:to>
      <xdr:col>2</xdr:col>
      <xdr:colOff>257175</xdr:colOff>
      <xdr:row>15</xdr:row>
      <xdr:rowOff>0</xdr:rowOff>
    </xdr:to>
    <xdr:sp macro="" textlink="">
      <xdr:nvSpPr>
        <xdr:cNvPr id="20522" name="Text Box 42">
          <a:extLst>
            <a:ext uri="{FF2B5EF4-FFF2-40B4-BE49-F238E27FC236}">
              <a16:creationId xmlns:a16="http://schemas.microsoft.com/office/drawing/2014/main" id="{00000000-0008-0000-3C00-00002A500000}"/>
            </a:ext>
          </a:extLst>
        </xdr:cNvPr>
        <xdr:cNvSpPr txBox="1">
          <a:spLocks noChangeArrowheads="1"/>
        </xdr:cNvSpPr>
      </xdr:nvSpPr>
      <xdr:spPr bwMode="auto">
        <a:xfrm>
          <a:off x="352425" y="5829300"/>
          <a:ext cx="151447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editAs="absolute">
    <xdr:from>
      <xdr:col>5</xdr:col>
      <xdr:colOff>1319681</xdr:colOff>
      <xdr:row>1</xdr:row>
      <xdr:rowOff>19050</xdr:rowOff>
    </xdr:from>
    <xdr:to>
      <xdr:col>6</xdr:col>
      <xdr:colOff>1319970</xdr:colOff>
      <xdr:row>2</xdr:row>
      <xdr:rowOff>0</xdr:rowOff>
    </xdr:to>
    <xdr:sp macro="" textlink="">
      <xdr:nvSpPr>
        <xdr:cNvPr id="20542" name="Text Box 62">
          <a:hlinkClick xmlns:r="http://schemas.openxmlformats.org/officeDocument/2006/relationships" r:id="rId1"/>
          <a:extLst>
            <a:ext uri="{FF2B5EF4-FFF2-40B4-BE49-F238E27FC236}">
              <a16:creationId xmlns:a16="http://schemas.microsoft.com/office/drawing/2014/main" id="{00000000-0008-0000-3C00-00003E500000}"/>
            </a:ext>
          </a:extLst>
        </xdr:cNvPr>
        <xdr:cNvSpPr txBox="1">
          <a:spLocks noChangeArrowheads="1"/>
        </xdr:cNvSpPr>
      </xdr:nvSpPr>
      <xdr:spPr bwMode="auto">
        <a:xfrm>
          <a:off x="5985969" y="403898"/>
          <a:ext cx="1328016" cy="385041"/>
        </a:xfrm>
        <a:prstGeom prst="rect">
          <a:avLst/>
        </a:prstGeom>
        <a:solidFill>
          <a:srgbClr val="00B050"/>
        </a:solidFill>
        <a:ln w="9525">
          <a:noFill/>
          <a:miter lim="800000"/>
          <a:headEnd/>
          <a:tailEnd/>
        </a:ln>
        <a:effectLst/>
      </xdr:spPr>
      <xdr:txBody>
        <a:bodyPr vertOverflow="clip" wrap="square" lIns="27432" tIns="22860" rIns="27432" bIns="0" anchor="t"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Savings Snowball</a:t>
          </a:r>
        </a:p>
      </xdr:txBody>
    </xdr:sp>
    <xdr:clientData fPrintsWithSheet="0"/>
  </xdr:twoCellAnchor>
  <xdr:twoCellAnchor editAs="absolute">
    <xdr:from>
      <xdr:col>6</xdr:col>
      <xdr:colOff>1339212</xdr:colOff>
      <xdr:row>1</xdr:row>
      <xdr:rowOff>19050</xdr:rowOff>
    </xdr:from>
    <xdr:to>
      <xdr:col>8</xdr:col>
      <xdr:colOff>959174</xdr:colOff>
      <xdr:row>2</xdr:row>
      <xdr:rowOff>0</xdr:rowOff>
    </xdr:to>
    <xdr:sp macro="" textlink="">
      <xdr:nvSpPr>
        <xdr:cNvPr id="20543" name="Text Box 63">
          <a:hlinkClick xmlns:r="http://schemas.openxmlformats.org/officeDocument/2006/relationships" r:id="rId2"/>
          <a:extLst>
            <a:ext uri="{FF2B5EF4-FFF2-40B4-BE49-F238E27FC236}">
              <a16:creationId xmlns:a16="http://schemas.microsoft.com/office/drawing/2014/main" id="{00000000-0008-0000-3C00-00003F500000}"/>
            </a:ext>
          </a:extLst>
        </xdr:cNvPr>
        <xdr:cNvSpPr txBox="1">
          <a:spLocks noChangeArrowheads="1"/>
        </xdr:cNvSpPr>
      </xdr:nvSpPr>
      <xdr:spPr bwMode="auto">
        <a:xfrm>
          <a:off x="7333227" y="403898"/>
          <a:ext cx="1322917" cy="385041"/>
        </a:xfrm>
        <a:prstGeom prst="rect">
          <a:avLst/>
        </a:prstGeom>
        <a:solidFill>
          <a:srgbClr val="00B050"/>
        </a:solidFill>
        <a:ln w="9525">
          <a:noFill/>
          <a:miter lim="800000"/>
          <a:headEnd/>
          <a:tailEnd/>
        </a:ln>
        <a:effectLst/>
      </xdr:spPr>
      <xdr:txBody>
        <a:bodyPr vertOverflow="clip" wrap="square" lIns="27432" tIns="22860" rIns="27432" bIns="0" anchor="t"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Savings Forecast</a:t>
          </a:r>
        </a:p>
      </xdr:txBody>
    </xdr:sp>
    <xdr:clientData fPrintsWithSheet="0"/>
  </xdr:twoCellAnchor>
  <xdr:twoCellAnchor>
    <xdr:from>
      <xdr:col>6</xdr:col>
      <xdr:colOff>66675</xdr:colOff>
      <xdr:row>15</xdr:row>
      <xdr:rowOff>0</xdr:rowOff>
    </xdr:from>
    <xdr:to>
      <xdr:col>8</xdr:col>
      <xdr:colOff>257175</xdr:colOff>
      <xdr:row>15</xdr:row>
      <xdr:rowOff>0</xdr:rowOff>
    </xdr:to>
    <xdr:sp macro="" textlink="">
      <xdr:nvSpPr>
        <xdr:cNvPr id="20557" name="Text Box 77">
          <a:extLst>
            <a:ext uri="{FF2B5EF4-FFF2-40B4-BE49-F238E27FC236}">
              <a16:creationId xmlns:a16="http://schemas.microsoft.com/office/drawing/2014/main" id="{00000000-0008-0000-3C00-00004D500000}"/>
            </a:ext>
          </a:extLst>
        </xdr:cNvPr>
        <xdr:cNvSpPr txBox="1">
          <a:spLocks noChangeArrowheads="1"/>
        </xdr:cNvSpPr>
      </xdr:nvSpPr>
      <xdr:spPr bwMode="auto">
        <a:xfrm>
          <a:off x="6048375" y="5829300"/>
          <a:ext cx="1885950"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6</xdr:col>
      <xdr:colOff>66675</xdr:colOff>
      <xdr:row>15</xdr:row>
      <xdr:rowOff>0</xdr:rowOff>
    </xdr:from>
    <xdr:to>
      <xdr:col>8</xdr:col>
      <xdr:colOff>257175</xdr:colOff>
      <xdr:row>15</xdr:row>
      <xdr:rowOff>0</xdr:rowOff>
    </xdr:to>
    <xdr:sp macro="" textlink="">
      <xdr:nvSpPr>
        <xdr:cNvPr id="20558" name="Text Box 78">
          <a:extLst>
            <a:ext uri="{FF2B5EF4-FFF2-40B4-BE49-F238E27FC236}">
              <a16:creationId xmlns:a16="http://schemas.microsoft.com/office/drawing/2014/main" id="{00000000-0008-0000-3C00-00004E500000}"/>
            </a:ext>
          </a:extLst>
        </xdr:cNvPr>
        <xdr:cNvSpPr txBox="1">
          <a:spLocks noChangeArrowheads="1"/>
        </xdr:cNvSpPr>
      </xdr:nvSpPr>
      <xdr:spPr bwMode="auto">
        <a:xfrm>
          <a:off x="6048375" y="5829300"/>
          <a:ext cx="1885950"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4</xdr:col>
      <xdr:colOff>66675</xdr:colOff>
      <xdr:row>15</xdr:row>
      <xdr:rowOff>0</xdr:rowOff>
    </xdr:from>
    <xdr:to>
      <xdr:col>5</xdr:col>
      <xdr:colOff>257175</xdr:colOff>
      <xdr:row>15</xdr:row>
      <xdr:rowOff>0</xdr:rowOff>
    </xdr:to>
    <xdr:sp macro="" textlink="">
      <xdr:nvSpPr>
        <xdr:cNvPr id="20560" name="Text Box 80">
          <a:extLst>
            <a:ext uri="{FF2B5EF4-FFF2-40B4-BE49-F238E27FC236}">
              <a16:creationId xmlns:a16="http://schemas.microsoft.com/office/drawing/2014/main" id="{00000000-0008-0000-3C00-000050500000}"/>
            </a:ext>
          </a:extLst>
        </xdr:cNvPr>
        <xdr:cNvSpPr txBox="1">
          <a:spLocks noChangeArrowheads="1"/>
        </xdr:cNvSpPr>
      </xdr:nvSpPr>
      <xdr:spPr bwMode="auto">
        <a:xfrm>
          <a:off x="3876675" y="5829300"/>
          <a:ext cx="1038225" cy="0"/>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Retirement Fund</a:t>
          </a:r>
        </a:p>
      </xdr:txBody>
    </xdr:sp>
    <xdr:clientData/>
  </xdr:twoCellAnchor>
  <xdr:twoCellAnchor>
    <xdr:from>
      <xdr:col>3</xdr:col>
      <xdr:colOff>1019175</xdr:colOff>
      <xdr:row>15</xdr:row>
      <xdr:rowOff>0</xdr:rowOff>
    </xdr:from>
    <xdr:to>
      <xdr:col>6</xdr:col>
      <xdr:colOff>161925</xdr:colOff>
      <xdr:row>15</xdr:row>
      <xdr:rowOff>0</xdr:rowOff>
    </xdr:to>
    <xdr:sp macro="" textlink="">
      <xdr:nvSpPr>
        <xdr:cNvPr id="20561" name="Text Box 81">
          <a:extLst>
            <a:ext uri="{FF2B5EF4-FFF2-40B4-BE49-F238E27FC236}">
              <a16:creationId xmlns:a16="http://schemas.microsoft.com/office/drawing/2014/main" id="{00000000-0008-0000-3C00-000051500000}"/>
            </a:ext>
          </a:extLst>
        </xdr:cNvPr>
        <xdr:cNvSpPr txBox="1">
          <a:spLocks noChangeArrowheads="1"/>
        </xdr:cNvSpPr>
      </xdr:nvSpPr>
      <xdr:spPr bwMode="auto">
        <a:xfrm>
          <a:off x="3476625" y="5829300"/>
          <a:ext cx="2667000"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200" b="1" i="0" strike="noStrike">
              <a:solidFill>
                <a:srgbClr val="000000"/>
              </a:solidFill>
              <a:latin typeface="Arial"/>
              <a:cs typeface="Arial"/>
            </a:rPr>
            <a:t>Age that Nest Egg is depleated:</a:t>
          </a:r>
        </a:p>
        <a:p>
          <a:pPr algn="ctr" rtl="0">
            <a:defRPr sz="1000"/>
          </a:pPr>
          <a:endParaRPr lang="en-US" sz="1200" b="1" i="0" strike="noStrike">
            <a:solidFill>
              <a:srgbClr val="000000"/>
            </a:solidFill>
            <a:latin typeface="Arial"/>
            <a:cs typeface="Arial"/>
          </a:endParaRPr>
        </a:p>
      </xdr:txBody>
    </xdr:sp>
    <xdr:clientData/>
  </xdr:twoCellAnchor>
  <xdr:twoCellAnchor>
    <xdr:from>
      <xdr:col>3</xdr:col>
      <xdr:colOff>942975</xdr:colOff>
      <xdr:row>15</xdr:row>
      <xdr:rowOff>0</xdr:rowOff>
    </xdr:from>
    <xdr:to>
      <xdr:col>5</xdr:col>
      <xdr:colOff>952500</xdr:colOff>
      <xdr:row>15</xdr:row>
      <xdr:rowOff>0</xdr:rowOff>
    </xdr:to>
    <xdr:sp macro="" textlink="">
      <xdr:nvSpPr>
        <xdr:cNvPr id="20568" name="Text Box 88">
          <a:extLst>
            <a:ext uri="{FF2B5EF4-FFF2-40B4-BE49-F238E27FC236}">
              <a16:creationId xmlns:a16="http://schemas.microsoft.com/office/drawing/2014/main" id="{00000000-0008-0000-3C00-000058500000}"/>
            </a:ext>
          </a:extLst>
        </xdr:cNvPr>
        <xdr:cNvSpPr txBox="1">
          <a:spLocks noChangeArrowheads="1"/>
        </xdr:cNvSpPr>
      </xdr:nvSpPr>
      <xdr:spPr bwMode="auto">
        <a:xfrm>
          <a:off x="3400425" y="5829300"/>
          <a:ext cx="2209800"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200" b="1" i="0" strike="noStrike">
              <a:solidFill>
                <a:srgbClr val="000000"/>
              </a:solidFill>
              <a:latin typeface="Arial"/>
              <a:cs typeface="Arial"/>
            </a:rPr>
            <a:t>Remaining Balance:</a:t>
          </a:r>
        </a:p>
        <a:p>
          <a:pPr algn="ctr" rtl="0">
            <a:defRPr sz="1000"/>
          </a:pPr>
          <a:endParaRPr lang="en-US" sz="1200" b="1" i="0" strike="noStrike">
            <a:solidFill>
              <a:srgbClr val="000000"/>
            </a:solidFill>
            <a:latin typeface="Arial"/>
            <a:cs typeface="Arial"/>
          </a:endParaRPr>
        </a:p>
      </xdr:txBody>
    </xdr:sp>
    <xdr:clientData/>
  </xdr:twoCellAnchor>
  <xdr:twoCellAnchor>
    <xdr:from>
      <xdr:col>2</xdr:col>
      <xdr:colOff>723900</xdr:colOff>
      <xdr:row>4</xdr:row>
      <xdr:rowOff>238125</xdr:rowOff>
    </xdr:from>
    <xdr:to>
      <xdr:col>4</xdr:col>
      <xdr:colOff>257175</xdr:colOff>
      <xdr:row>4</xdr:row>
      <xdr:rowOff>400050</xdr:rowOff>
    </xdr:to>
    <xdr:sp macro="" textlink="">
      <xdr:nvSpPr>
        <xdr:cNvPr id="20573" name="Text Box 93">
          <a:hlinkClick xmlns:r="http://schemas.openxmlformats.org/officeDocument/2006/relationships" r:id="rId3"/>
          <a:extLst>
            <a:ext uri="{FF2B5EF4-FFF2-40B4-BE49-F238E27FC236}">
              <a16:creationId xmlns:a16="http://schemas.microsoft.com/office/drawing/2014/main" id="{00000000-0008-0000-3C00-00005D500000}"/>
            </a:ext>
          </a:extLst>
        </xdr:cNvPr>
        <xdr:cNvSpPr txBox="1">
          <a:spLocks noChangeArrowheads="1"/>
        </xdr:cNvSpPr>
      </xdr:nvSpPr>
      <xdr:spPr bwMode="auto">
        <a:xfrm>
          <a:off x="2333625" y="1438275"/>
          <a:ext cx="1733550" cy="161925"/>
        </a:xfrm>
        <a:prstGeom prst="rect">
          <a:avLst/>
        </a:prstGeom>
        <a:no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Enter</a:t>
          </a:r>
          <a:r>
            <a:rPr lang="en-US" sz="900" b="1" i="0" strike="noStrike" baseline="0">
              <a:solidFill>
                <a:srgbClr val="0000FF"/>
              </a:solidFill>
              <a:latin typeface="Arial"/>
              <a:cs typeface="Arial"/>
            </a:rPr>
            <a:t> estimate or actual data</a:t>
          </a:r>
          <a:endParaRPr lang="en-US" sz="900" b="1" i="0" strike="noStrike">
            <a:solidFill>
              <a:srgbClr val="0000FF"/>
            </a:solidFill>
            <a:latin typeface="Arial"/>
            <a:cs typeface="Arial"/>
          </a:endParaRPr>
        </a:p>
      </xdr:txBody>
    </xdr:sp>
    <xdr:clientData/>
  </xdr:twoCellAnchor>
  <xdr:twoCellAnchor>
    <xdr:from>
      <xdr:col>4</xdr:col>
      <xdr:colOff>123825</xdr:colOff>
      <xdr:row>5</xdr:row>
      <xdr:rowOff>28575</xdr:rowOff>
    </xdr:from>
    <xdr:to>
      <xdr:col>4</xdr:col>
      <xdr:colOff>752475</xdr:colOff>
      <xdr:row>5</xdr:row>
      <xdr:rowOff>28575</xdr:rowOff>
    </xdr:to>
    <xdr:sp macro="" textlink="">
      <xdr:nvSpPr>
        <xdr:cNvPr id="501514" name="Line 98">
          <a:extLst>
            <a:ext uri="{FF2B5EF4-FFF2-40B4-BE49-F238E27FC236}">
              <a16:creationId xmlns:a16="http://schemas.microsoft.com/office/drawing/2014/main" id="{00000000-0008-0000-3C00-00000AA70700}"/>
            </a:ext>
          </a:extLst>
        </xdr:cNvPr>
        <xdr:cNvSpPr>
          <a:spLocks noChangeShapeType="1"/>
        </xdr:cNvSpPr>
      </xdr:nvSpPr>
      <xdr:spPr bwMode="auto">
        <a:xfrm>
          <a:off x="3933825" y="1638300"/>
          <a:ext cx="628650" cy="0"/>
        </a:xfrm>
        <a:prstGeom prst="line">
          <a:avLst/>
        </a:prstGeom>
        <a:noFill/>
        <a:ln w="57150">
          <a:solidFill>
            <a:srgbClr val="00000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editAs="absolute">
    <xdr:from>
      <xdr:col>1</xdr:col>
      <xdr:colOff>933450</xdr:colOff>
      <xdr:row>0</xdr:row>
      <xdr:rowOff>0</xdr:rowOff>
    </xdr:from>
    <xdr:to>
      <xdr:col>2</xdr:col>
      <xdr:colOff>520122</xdr:colOff>
      <xdr:row>0</xdr:row>
      <xdr:rowOff>323850</xdr:rowOff>
    </xdr:to>
    <xdr:sp macro="" textlink="">
      <xdr:nvSpPr>
        <xdr:cNvPr id="39" name="Text Box 26">
          <a:hlinkClick xmlns:r="http://schemas.openxmlformats.org/officeDocument/2006/relationships" r:id="rId4"/>
          <a:extLst>
            <a:ext uri="{FF2B5EF4-FFF2-40B4-BE49-F238E27FC236}">
              <a16:creationId xmlns:a16="http://schemas.microsoft.com/office/drawing/2014/main" id="{00000000-0008-0000-3C00-000027000000}"/>
            </a:ext>
          </a:extLst>
        </xdr:cNvPr>
        <xdr:cNvSpPr txBox="1">
          <a:spLocks noChangeArrowheads="1"/>
        </xdr:cNvSpPr>
      </xdr:nvSpPr>
      <xdr:spPr bwMode="auto">
        <a:xfrm>
          <a:off x="122208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5</xdr:col>
      <xdr:colOff>289598</xdr:colOff>
      <xdr:row>0</xdr:row>
      <xdr:rowOff>0</xdr:rowOff>
    </xdr:from>
    <xdr:to>
      <xdr:col>5</xdr:col>
      <xdr:colOff>1203998</xdr:colOff>
      <xdr:row>0</xdr:row>
      <xdr:rowOff>323850</xdr:rowOff>
    </xdr:to>
    <xdr:sp macro="" textlink="">
      <xdr:nvSpPr>
        <xdr:cNvPr id="40" name="Text Box 27">
          <a:hlinkClick xmlns:r="http://schemas.openxmlformats.org/officeDocument/2006/relationships" r:id="rId5"/>
          <a:extLst>
            <a:ext uri="{FF2B5EF4-FFF2-40B4-BE49-F238E27FC236}">
              <a16:creationId xmlns:a16="http://schemas.microsoft.com/office/drawing/2014/main" id="{00000000-0008-0000-3C00-000028000000}"/>
            </a:ext>
          </a:extLst>
        </xdr:cNvPr>
        <xdr:cNvSpPr txBox="1">
          <a:spLocks noChangeArrowheads="1"/>
        </xdr:cNvSpPr>
      </xdr:nvSpPr>
      <xdr:spPr bwMode="auto">
        <a:xfrm>
          <a:off x="495588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625956</xdr:colOff>
      <xdr:row>0</xdr:row>
      <xdr:rowOff>0</xdr:rowOff>
    </xdr:from>
    <xdr:to>
      <xdr:col>4</xdr:col>
      <xdr:colOff>183765</xdr:colOff>
      <xdr:row>0</xdr:row>
      <xdr:rowOff>323850</xdr:rowOff>
    </xdr:to>
    <xdr:sp macro="" textlink="">
      <xdr:nvSpPr>
        <xdr:cNvPr id="41" name="Text Box 28">
          <a:hlinkClick xmlns:r="http://schemas.openxmlformats.org/officeDocument/2006/relationships" r:id="rId6"/>
          <a:extLst>
            <a:ext uri="{FF2B5EF4-FFF2-40B4-BE49-F238E27FC236}">
              <a16:creationId xmlns:a16="http://schemas.microsoft.com/office/drawing/2014/main" id="{00000000-0008-0000-3C00-000029000000}"/>
            </a:ext>
          </a:extLst>
        </xdr:cNvPr>
        <xdr:cNvSpPr txBox="1">
          <a:spLocks noChangeArrowheads="1"/>
        </xdr:cNvSpPr>
      </xdr:nvSpPr>
      <xdr:spPr bwMode="auto">
        <a:xfrm>
          <a:off x="308898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539172</xdr:colOff>
      <xdr:row>0</xdr:row>
      <xdr:rowOff>0</xdr:rowOff>
    </xdr:from>
    <xdr:to>
      <xdr:col>3</xdr:col>
      <xdr:colOff>606906</xdr:colOff>
      <xdr:row>0</xdr:row>
      <xdr:rowOff>323850</xdr:rowOff>
    </xdr:to>
    <xdr:sp macro="" textlink="">
      <xdr:nvSpPr>
        <xdr:cNvPr id="42" name="Text Box 29">
          <a:hlinkClick xmlns:r="http://schemas.openxmlformats.org/officeDocument/2006/relationships" r:id="rId7"/>
          <a:extLst>
            <a:ext uri="{FF2B5EF4-FFF2-40B4-BE49-F238E27FC236}">
              <a16:creationId xmlns:a16="http://schemas.microsoft.com/office/drawing/2014/main" id="{00000000-0008-0000-3C00-00002A000000}"/>
            </a:ext>
          </a:extLst>
        </xdr:cNvPr>
        <xdr:cNvSpPr txBox="1">
          <a:spLocks noChangeArrowheads="1"/>
        </xdr:cNvSpPr>
      </xdr:nvSpPr>
      <xdr:spPr bwMode="auto">
        <a:xfrm>
          <a:off x="215553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 S</a:t>
          </a:r>
          <a:r>
            <a:rPr lang="en-US" sz="800" b="1" i="0" strike="noStrike" baseline="0">
              <a:solidFill>
                <a:schemeClr val="bg1"/>
              </a:solidFill>
              <a:latin typeface="Arial"/>
              <a:cs typeface="Arial"/>
            </a:rPr>
            <a:t>etup</a:t>
          </a:r>
          <a:endParaRPr lang="en-US" sz="800" b="1" i="0" strike="noStrike">
            <a:solidFill>
              <a:schemeClr val="bg1"/>
            </a:solidFill>
            <a:latin typeface="Arial"/>
            <a:cs typeface="Arial"/>
          </a:endParaRPr>
        </a:p>
      </xdr:txBody>
    </xdr:sp>
    <xdr:clientData fPrintsWithSheet="0"/>
  </xdr:twoCellAnchor>
  <xdr:twoCellAnchor editAs="absolute">
    <xdr:from>
      <xdr:col>5</xdr:col>
      <xdr:colOff>1223048</xdr:colOff>
      <xdr:row>0</xdr:row>
      <xdr:rowOff>0</xdr:rowOff>
    </xdr:from>
    <xdr:to>
      <xdr:col>6</xdr:col>
      <xdr:colOff>809721</xdr:colOff>
      <xdr:row>0</xdr:row>
      <xdr:rowOff>323850</xdr:rowOff>
    </xdr:to>
    <xdr:sp macro="" textlink="">
      <xdr:nvSpPr>
        <xdr:cNvPr id="43" name="Text Box 30">
          <a:hlinkClick xmlns:r="http://schemas.openxmlformats.org/officeDocument/2006/relationships" r:id="rId8"/>
          <a:extLst>
            <a:ext uri="{FF2B5EF4-FFF2-40B4-BE49-F238E27FC236}">
              <a16:creationId xmlns:a16="http://schemas.microsoft.com/office/drawing/2014/main" id="{00000000-0008-0000-3C00-00002B000000}"/>
            </a:ext>
          </a:extLst>
        </xdr:cNvPr>
        <xdr:cNvSpPr txBox="1">
          <a:spLocks noChangeArrowheads="1"/>
        </xdr:cNvSpPr>
      </xdr:nvSpPr>
      <xdr:spPr bwMode="auto">
        <a:xfrm>
          <a:off x="588933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4</xdr:col>
      <xdr:colOff>202815</xdr:colOff>
      <xdr:row>0</xdr:row>
      <xdr:rowOff>0</xdr:rowOff>
    </xdr:from>
    <xdr:to>
      <xdr:col>5</xdr:col>
      <xdr:colOff>270548</xdr:colOff>
      <xdr:row>0</xdr:row>
      <xdr:rowOff>323850</xdr:rowOff>
    </xdr:to>
    <xdr:sp macro="" textlink="">
      <xdr:nvSpPr>
        <xdr:cNvPr id="44" name="Text Box 31">
          <a:hlinkClick xmlns:r="http://schemas.openxmlformats.org/officeDocument/2006/relationships" r:id="rId9"/>
          <a:extLst>
            <a:ext uri="{FF2B5EF4-FFF2-40B4-BE49-F238E27FC236}">
              <a16:creationId xmlns:a16="http://schemas.microsoft.com/office/drawing/2014/main" id="{00000000-0008-0000-3C00-00002C000000}"/>
            </a:ext>
          </a:extLst>
        </xdr:cNvPr>
        <xdr:cNvSpPr txBox="1">
          <a:spLocks noChangeArrowheads="1"/>
        </xdr:cNvSpPr>
      </xdr:nvSpPr>
      <xdr:spPr bwMode="auto">
        <a:xfrm>
          <a:off x="402243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8</xdr:col>
      <xdr:colOff>59266</xdr:colOff>
      <xdr:row>0</xdr:row>
      <xdr:rowOff>0</xdr:rowOff>
    </xdr:from>
    <xdr:to>
      <xdr:col>8</xdr:col>
      <xdr:colOff>973666</xdr:colOff>
      <xdr:row>0</xdr:row>
      <xdr:rowOff>323850</xdr:rowOff>
    </xdr:to>
    <xdr:sp macro="" textlink="">
      <xdr:nvSpPr>
        <xdr:cNvPr id="45" name="Text Box 32">
          <a:hlinkClick xmlns:r="http://schemas.openxmlformats.org/officeDocument/2006/relationships" r:id="rId10"/>
          <a:extLst>
            <a:ext uri="{FF2B5EF4-FFF2-40B4-BE49-F238E27FC236}">
              <a16:creationId xmlns:a16="http://schemas.microsoft.com/office/drawing/2014/main" id="{00000000-0008-0000-3C00-00002D000000}"/>
            </a:ext>
          </a:extLst>
        </xdr:cNvPr>
        <xdr:cNvSpPr txBox="1">
          <a:spLocks noChangeArrowheads="1"/>
        </xdr:cNvSpPr>
      </xdr:nvSpPr>
      <xdr:spPr bwMode="auto">
        <a:xfrm>
          <a:off x="775623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6</xdr:col>
      <xdr:colOff>828771</xdr:colOff>
      <xdr:row>0</xdr:row>
      <xdr:rowOff>0</xdr:rowOff>
    </xdr:from>
    <xdr:to>
      <xdr:col>8</xdr:col>
      <xdr:colOff>40216</xdr:colOff>
      <xdr:row>0</xdr:row>
      <xdr:rowOff>323850</xdr:rowOff>
    </xdr:to>
    <xdr:sp macro="" textlink="">
      <xdr:nvSpPr>
        <xdr:cNvPr id="46" name="Text Box 33">
          <a:hlinkClick xmlns:r="http://schemas.openxmlformats.org/officeDocument/2006/relationships" r:id="rId11"/>
          <a:extLst>
            <a:ext uri="{FF2B5EF4-FFF2-40B4-BE49-F238E27FC236}">
              <a16:creationId xmlns:a16="http://schemas.microsoft.com/office/drawing/2014/main" id="{00000000-0008-0000-3C00-00002E000000}"/>
            </a:ext>
          </a:extLst>
        </xdr:cNvPr>
        <xdr:cNvSpPr txBox="1">
          <a:spLocks noChangeArrowheads="1"/>
        </xdr:cNvSpPr>
      </xdr:nvSpPr>
      <xdr:spPr bwMode="auto">
        <a:xfrm>
          <a:off x="6822786"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47" name="Text Box 6">
          <a:hlinkClick xmlns:r="http://schemas.openxmlformats.org/officeDocument/2006/relationships" r:id="rId12"/>
          <a:extLst>
            <a:ext uri="{FF2B5EF4-FFF2-40B4-BE49-F238E27FC236}">
              <a16:creationId xmlns:a16="http://schemas.microsoft.com/office/drawing/2014/main" id="{00000000-0008-0000-3C00-00002F000000}"/>
            </a:ext>
          </a:extLst>
        </xdr:cNvPr>
        <xdr:cNvSpPr txBox="1">
          <a:spLocks noChangeArrowheads="1"/>
        </xdr:cNvSpPr>
      </xdr:nvSpPr>
      <xdr:spPr bwMode="auto">
        <a:xfrm>
          <a:off x="288636"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180975</xdr:colOff>
      <xdr:row>95</xdr:row>
      <xdr:rowOff>104775</xdr:rowOff>
    </xdr:from>
    <xdr:to>
      <xdr:col>2</xdr:col>
      <xdr:colOff>466725</xdr:colOff>
      <xdr:row>97</xdr:row>
      <xdr:rowOff>104775</xdr:rowOff>
    </xdr:to>
    <xdr:sp macro="" textlink="">
      <xdr:nvSpPr>
        <xdr:cNvPr id="21506" name="Text Box 2">
          <a:hlinkClick xmlns:r="http://schemas.openxmlformats.org/officeDocument/2006/relationships" r:id="rId1"/>
          <a:extLst>
            <a:ext uri="{FF2B5EF4-FFF2-40B4-BE49-F238E27FC236}">
              <a16:creationId xmlns:a16="http://schemas.microsoft.com/office/drawing/2014/main" id="{00000000-0008-0000-3D00-000002540000}"/>
            </a:ext>
          </a:extLst>
        </xdr:cNvPr>
        <xdr:cNvSpPr txBox="1">
          <a:spLocks noChangeArrowheads="1"/>
        </xdr:cNvSpPr>
      </xdr:nvSpPr>
      <xdr:spPr bwMode="auto">
        <a:xfrm>
          <a:off x="180975" y="22345650"/>
          <a:ext cx="1828800" cy="381000"/>
        </a:xfrm>
        <a:prstGeom prst="rect">
          <a:avLst/>
        </a:prstGeom>
        <a:solidFill>
          <a:srgbClr val="DDDDDD"/>
        </a:solidFill>
        <a:ln w="9525">
          <a:solidFill>
            <a:srgbClr val="000000"/>
          </a:solidFill>
          <a:miter lim="800000"/>
          <a:headEnd/>
          <a:tailEnd/>
        </a:ln>
      </xdr:spPr>
      <xdr:txBody>
        <a:bodyPr vertOverflow="clip" wrap="square" lIns="27432" tIns="22860" rIns="27432" bIns="0" anchor="t" upright="1"/>
        <a:lstStyle/>
        <a:p>
          <a:pPr algn="ctr" rtl="0">
            <a:defRPr sz="1000"/>
          </a:pPr>
          <a:endParaRPr lang="en-US" sz="800" b="1" i="0" strike="noStrike">
            <a:solidFill>
              <a:srgbClr val="000000"/>
            </a:solidFill>
            <a:latin typeface="Arial"/>
            <a:cs typeface="Arial"/>
          </a:endParaRPr>
        </a:p>
        <a:p>
          <a:pPr algn="ctr" rtl="0">
            <a:defRPr sz="1000"/>
          </a:pPr>
          <a:r>
            <a:rPr lang="en-US" sz="800" b="1" i="0" strike="noStrike">
              <a:solidFill>
                <a:srgbClr val="000000"/>
              </a:solidFill>
              <a:latin typeface="Arial"/>
              <a:cs typeface="Arial"/>
            </a:rPr>
            <a:t>Debt Forecaster</a:t>
          </a:r>
        </a:p>
      </xdr:txBody>
    </xdr:sp>
    <xdr:clientData fPrintsWithSheet="0"/>
  </xdr:twoCellAnchor>
  <xdr:twoCellAnchor>
    <xdr:from>
      <xdr:col>14</xdr:col>
      <xdr:colOff>0</xdr:colOff>
      <xdr:row>0</xdr:row>
      <xdr:rowOff>76200</xdr:rowOff>
    </xdr:from>
    <xdr:to>
      <xdr:col>14</xdr:col>
      <xdr:colOff>0</xdr:colOff>
      <xdr:row>2</xdr:row>
      <xdr:rowOff>142875</xdr:rowOff>
    </xdr:to>
    <xdr:sp macro="" textlink="">
      <xdr:nvSpPr>
        <xdr:cNvPr id="21523" name="Text Box 19">
          <a:extLst>
            <a:ext uri="{FF2B5EF4-FFF2-40B4-BE49-F238E27FC236}">
              <a16:creationId xmlns:a16="http://schemas.microsoft.com/office/drawing/2014/main" id="{00000000-0008-0000-3D00-000013540000}"/>
            </a:ext>
          </a:extLst>
        </xdr:cNvPr>
        <xdr:cNvSpPr txBox="1">
          <a:spLocks noChangeArrowheads="1"/>
        </xdr:cNvSpPr>
      </xdr:nvSpPr>
      <xdr:spPr bwMode="auto">
        <a:xfrm>
          <a:off x="10810875" y="76200"/>
          <a:ext cx="0" cy="447675"/>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1" i="0" strike="noStrike">
              <a:solidFill>
                <a:srgbClr val="000000"/>
              </a:solidFill>
              <a:latin typeface="Arial"/>
              <a:cs typeface="Arial"/>
            </a:rPr>
            <a:t>STEP 1</a:t>
          </a:r>
        </a:p>
      </xdr:txBody>
    </xdr:sp>
    <xdr:clientData/>
  </xdr:twoCellAnchor>
  <xdr:twoCellAnchor editAs="absolute">
    <xdr:from>
      <xdr:col>5</xdr:col>
      <xdr:colOff>752475</xdr:colOff>
      <xdr:row>1</xdr:row>
      <xdr:rowOff>0</xdr:rowOff>
    </xdr:from>
    <xdr:to>
      <xdr:col>6</xdr:col>
      <xdr:colOff>752475</xdr:colOff>
      <xdr:row>2</xdr:row>
      <xdr:rowOff>123825</xdr:rowOff>
    </xdr:to>
    <xdr:sp macro="" textlink="">
      <xdr:nvSpPr>
        <xdr:cNvPr id="21577" name="Text Box 73">
          <a:hlinkClick xmlns:r="http://schemas.openxmlformats.org/officeDocument/2006/relationships" r:id="rId2"/>
          <a:extLst>
            <a:ext uri="{FF2B5EF4-FFF2-40B4-BE49-F238E27FC236}">
              <a16:creationId xmlns:a16="http://schemas.microsoft.com/office/drawing/2014/main" id="{00000000-0008-0000-3D00-000049540000}"/>
            </a:ext>
          </a:extLst>
        </xdr:cNvPr>
        <xdr:cNvSpPr txBox="1">
          <a:spLocks noChangeArrowheads="1"/>
        </xdr:cNvSpPr>
      </xdr:nvSpPr>
      <xdr:spPr bwMode="auto">
        <a:xfrm>
          <a:off x="5257800" y="381000"/>
          <a:ext cx="1323975" cy="38100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Savings Forecast</a:t>
          </a:r>
        </a:p>
      </xdr:txBody>
    </xdr:sp>
    <xdr:clientData fPrintsWithSheet="0"/>
  </xdr:twoCellAnchor>
  <xdr:twoCellAnchor editAs="absolute">
    <xdr:from>
      <xdr:col>1</xdr:col>
      <xdr:colOff>933450</xdr:colOff>
      <xdr:row>0</xdr:row>
      <xdr:rowOff>0</xdr:rowOff>
    </xdr:from>
    <xdr:to>
      <xdr:col>2</xdr:col>
      <xdr:colOff>523875</xdr:colOff>
      <xdr:row>0</xdr:row>
      <xdr:rowOff>323850</xdr:rowOff>
    </xdr:to>
    <xdr:sp macro="" textlink="">
      <xdr:nvSpPr>
        <xdr:cNvPr id="44" name="Text Box 26">
          <a:hlinkClick xmlns:r="http://schemas.openxmlformats.org/officeDocument/2006/relationships" r:id="rId3"/>
          <a:extLst>
            <a:ext uri="{FF2B5EF4-FFF2-40B4-BE49-F238E27FC236}">
              <a16:creationId xmlns:a16="http://schemas.microsoft.com/office/drawing/2014/main" id="{00000000-0008-0000-3D00-00002C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5</xdr:col>
      <xdr:colOff>381000</xdr:colOff>
      <xdr:row>0</xdr:row>
      <xdr:rowOff>0</xdr:rowOff>
    </xdr:from>
    <xdr:to>
      <xdr:col>5</xdr:col>
      <xdr:colOff>1295400</xdr:colOff>
      <xdr:row>0</xdr:row>
      <xdr:rowOff>323850</xdr:rowOff>
    </xdr:to>
    <xdr:sp macro="" textlink="">
      <xdr:nvSpPr>
        <xdr:cNvPr id="45" name="Text Box 27">
          <a:hlinkClick xmlns:r="http://schemas.openxmlformats.org/officeDocument/2006/relationships" r:id="rId4"/>
          <a:extLst>
            <a:ext uri="{FF2B5EF4-FFF2-40B4-BE49-F238E27FC236}">
              <a16:creationId xmlns:a16="http://schemas.microsoft.com/office/drawing/2014/main" id="{00000000-0008-0000-3D00-00002D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3</xdr:col>
      <xdr:colOff>476250</xdr:colOff>
      <xdr:row>0</xdr:row>
      <xdr:rowOff>0</xdr:rowOff>
    </xdr:from>
    <xdr:to>
      <xdr:col>4</xdr:col>
      <xdr:colOff>276225</xdr:colOff>
      <xdr:row>0</xdr:row>
      <xdr:rowOff>323850</xdr:rowOff>
    </xdr:to>
    <xdr:sp macro="" textlink="">
      <xdr:nvSpPr>
        <xdr:cNvPr id="46" name="Text Box 28">
          <a:hlinkClick xmlns:r="http://schemas.openxmlformats.org/officeDocument/2006/relationships" r:id="rId5"/>
          <a:extLst>
            <a:ext uri="{FF2B5EF4-FFF2-40B4-BE49-F238E27FC236}">
              <a16:creationId xmlns:a16="http://schemas.microsoft.com/office/drawing/2014/main" id="{00000000-0008-0000-3D00-00002E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2</xdr:col>
      <xdr:colOff>542925</xdr:colOff>
      <xdr:row>0</xdr:row>
      <xdr:rowOff>0</xdr:rowOff>
    </xdr:from>
    <xdr:to>
      <xdr:col>3</xdr:col>
      <xdr:colOff>457200</xdr:colOff>
      <xdr:row>0</xdr:row>
      <xdr:rowOff>323850</xdr:rowOff>
    </xdr:to>
    <xdr:sp macro="" textlink="">
      <xdr:nvSpPr>
        <xdr:cNvPr id="47" name="Text Box 29">
          <a:hlinkClick xmlns:r="http://schemas.openxmlformats.org/officeDocument/2006/relationships" r:id="rId6"/>
          <a:extLst>
            <a:ext uri="{FF2B5EF4-FFF2-40B4-BE49-F238E27FC236}">
              <a16:creationId xmlns:a16="http://schemas.microsoft.com/office/drawing/2014/main" id="{00000000-0008-0000-3D00-00002F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5</xdr:col>
      <xdr:colOff>1314450</xdr:colOff>
      <xdr:row>0</xdr:row>
      <xdr:rowOff>0</xdr:rowOff>
    </xdr:from>
    <xdr:to>
      <xdr:col>7</xdr:col>
      <xdr:colOff>57150</xdr:colOff>
      <xdr:row>0</xdr:row>
      <xdr:rowOff>323850</xdr:rowOff>
    </xdr:to>
    <xdr:sp macro="" textlink="">
      <xdr:nvSpPr>
        <xdr:cNvPr id="48" name="Text Box 30">
          <a:hlinkClick xmlns:r="http://schemas.openxmlformats.org/officeDocument/2006/relationships" r:id="rId7"/>
          <a:extLst>
            <a:ext uri="{FF2B5EF4-FFF2-40B4-BE49-F238E27FC236}">
              <a16:creationId xmlns:a16="http://schemas.microsoft.com/office/drawing/2014/main" id="{00000000-0008-0000-3D00-000030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4</xdr:col>
      <xdr:colOff>295275</xdr:colOff>
      <xdr:row>0</xdr:row>
      <xdr:rowOff>0</xdr:rowOff>
    </xdr:from>
    <xdr:to>
      <xdr:col>5</xdr:col>
      <xdr:colOff>361950</xdr:colOff>
      <xdr:row>0</xdr:row>
      <xdr:rowOff>323850</xdr:rowOff>
    </xdr:to>
    <xdr:sp macro="" textlink="">
      <xdr:nvSpPr>
        <xdr:cNvPr id="49" name="Text Box 31">
          <a:hlinkClick xmlns:r="http://schemas.openxmlformats.org/officeDocument/2006/relationships" r:id="rId8"/>
          <a:extLst>
            <a:ext uri="{FF2B5EF4-FFF2-40B4-BE49-F238E27FC236}">
              <a16:creationId xmlns:a16="http://schemas.microsoft.com/office/drawing/2014/main" id="{00000000-0008-0000-3D00-000031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8</xdr:col>
      <xdr:colOff>161925</xdr:colOff>
      <xdr:row>0</xdr:row>
      <xdr:rowOff>0</xdr:rowOff>
    </xdr:from>
    <xdr:to>
      <xdr:col>9</xdr:col>
      <xdr:colOff>19050</xdr:colOff>
      <xdr:row>0</xdr:row>
      <xdr:rowOff>323850</xdr:rowOff>
    </xdr:to>
    <xdr:sp macro="" textlink="">
      <xdr:nvSpPr>
        <xdr:cNvPr id="50" name="Text Box 32">
          <a:hlinkClick xmlns:r="http://schemas.openxmlformats.org/officeDocument/2006/relationships" r:id="rId9"/>
          <a:extLst>
            <a:ext uri="{FF2B5EF4-FFF2-40B4-BE49-F238E27FC236}">
              <a16:creationId xmlns:a16="http://schemas.microsoft.com/office/drawing/2014/main" id="{00000000-0008-0000-3D00-000032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7</xdr:col>
      <xdr:colOff>76200</xdr:colOff>
      <xdr:row>0</xdr:row>
      <xdr:rowOff>0</xdr:rowOff>
    </xdr:from>
    <xdr:to>
      <xdr:col>8</xdr:col>
      <xdr:colOff>142875</xdr:colOff>
      <xdr:row>0</xdr:row>
      <xdr:rowOff>323850</xdr:rowOff>
    </xdr:to>
    <xdr:sp macro="" textlink="">
      <xdr:nvSpPr>
        <xdr:cNvPr id="51" name="Text Box 33">
          <a:hlinkClick xmlns:r="http://schemas.openxmlformats.org/officeDocument/2006/relationships" r:id="rId10"/>
          <a:extLst>
            <a:ext uri="{FF2B5EF4-FFF2-40B4-BE49-F238E27FC236}">
              <a16:creationId xmlns:a16="http://schemas.microsoft.com/office/drawing/2014/main" id="{00000000-0008-0000-3D00-000033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52" name="Text Box 6">
          <a:hlinkClick xmlns:r="http://schemas.openxmlformats.org/officeDocument/2006/relationships" r:id="rId11"/>
          <a:extLst>
            <a:ext uri="{FF2B5EF4-FFF2-40B4-BE49-F238E27FC236}">
              <a16:creationId xmlns:a16="http://schemas.microsoft.com/office/drawing/2014/main" id="{00000000-0008-0000-3D00-000034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editAs="absolute">
    <xdr:from>
      <xdr:col>15</xdr:col>
      <xdr:colOff>60325</xdr:colOff>
      <xdr:row>1</xdr:row>
      <xdr:rowOff>209550</xdr:rowOff>
    </xdr:from>
    <xdr:to>
      <xdr:col>29</xdr:col>
      <xdr:colOff>50800</xdr:colOff>
      <xdr:row>2</xdr:row>
      <xdr:rowOff>257175</xdr:rowOff>
    </xdr:to>
    <xdr:sp macro="" textlink="">
      <xdr:nvSpPr>
        <xdr:cNvPr id="19490" name="Text Box 34">
          <a:hlinkClick xmlns:r="http://schemas.openxmlformats.org/officeDocument/2006/relationships" r:id="rId1"/>
          <a:extLst>
            <a:ext uri="{FF2B5EF4-FFF2-40B4-BE49-F238E27FC236}">
              <a16:creationId xmlns:a16="http://schemas.microsoft.com/office/drawing/2014/main" id="{00000000-0008-0000-3E00-0000224C0000}"/>
            </a:ext>
          </a:extLst>
        </xdr:cNvPr>
        <xdr:cNvSpPr txBox="1">
          <a:spLocks noChangeArrowheads="1"/>
        </xdr:cNvSpPr>
      </xdr:nvSpPr>
      <xdr:spPr bwMode="auto">
        <a:xfrm>
          <a:off x="4813300" y="590550"/>
          <a:ext cx="1323975" cy="38100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endParaRPr lang="en-US" sz="800" b="1" i="0" strike="noStrike">
            <a:solidFill>
              <a:schemeClr val="bg1"/>
            </a:solidFill>
            <a:latin typeface="Arial"/>
            <a:cs typeface="Arial"/>
          </a:endParaRPr>
        </a:p>
        <a:p>
          <a:pPr algn="ctr" rtl="0">
            <a:defRPr sz="1000"/>
          </a:pPr>
          <a:r>
            <a:rPr lang="en-US" sz="800" b="1" i="0" strike="noStrike">
              <a:solidFill>
                <a:schemeClr val="bg1"/>
              </a:solidFill>
              <a:latin typeface="Arial"/>
              <a:cs typeface="Arial"/>
            </a:rPr>
            <a:t>Savings Snowball</a:t>
          </a:r>
        </a:p>
      </xdr:txBody>
    </xdr:sp>
    <xdr:clientData fPrintsWithSheet="0"/>
  </xdr:twoCellAnchor>
  <xdr:twoCellAnchor editAs="absolute">
    <xdr:from>
      <xdr:col>3</xdr:col>
      <xdr:colOff>841375</xdr:colOff>
      <xdr:row>0</xdr:row>
      <xdr:rowOff>0</xdr:rowOff>
    </xdr:from>
    <xdr:to>
      <xdr:col>4</xdr:col>
      <xdr:colOff>698500</xdr:colOff>
      <xdr:row>0</xdr:row>
      <xdr:rowOff>323850</xdr:rowOff>
    </xdr:to>
    <xdr:sp macro="" textlink="">
      <xdr:nvSpPr>
        <xdr:cNvPr id="13" name="Text Box 26">
          <a:hlinkClick xmlns:r="http://schemas.openxmlformats.org/officeDocument/2006/relationships" r:id="rId2"/>
          <a:extLst>
            <a:ext uri="{FF2B5EF4-FFF2-40B4-BE49-F238E27FC236}">
              <a16:creationId xmlns:a16="http://schemas.microsoft.com/office/drawing/2014/main" id="{00000000-0008-0000-3E00-00000D000000}"/>
            </a:ext>
          </a:extLst>
        </xdr:cNvPr>
        <xdr:cNvSpPr txBox="1">
          <a:spLocks noChangeArrowheads="1"/>
        </xdr:cNvSpPr>
      </xdr:nvSpPr>
      <xdr:spPr bwMode="auto">
        <a:xfrm>
          <a:off x="11049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15</xdr:col>
      <xdr:colOff>88900</xdr:colOff>
      <xdr:row>0</xdr:row>
      <xdr:rowOff>0</xdr:rowOff>
    </xdr:from>
    <xdr:to>
      <xdr:col>25</xdr:col>
      <xdr:colOff>50800</xdr:colOff>
      <xdr:row>0</xdr:row>
      <xdr:rowOff>323850</xdr:rowOff>
    </xdr:to>
    <xdr:sp macro="" textlink="">
      <xdr:nvSpPr>
        <xdr:cNvPr id="14" name="Text Box 27">
          <a:hlinkClick xmlns:r="http://schemas.openxmlformats.org/officeDocument/2006/relationships" r:id="rId3"/>
          <a:extLst>
            <a:ext uri="{FF2B5EF4-FFF2-40B4-BE49-F238E27FC236}">
              <a16:creationId xmlns:a16="http://schemas.microsoft.com/office/drawing/2014/main" id="{00000000-0008-0000-3E00-00000E000000}"/>
            </a:ext>
          </a:extLst>
        </xdr:cNvPr>
        <xdr:cNvSpPr txBox="1">
          <a:spLocks noChangeArrowheads="1"/>
        </xdr:cNvSpPr>
      </xdr:nvSpPr>
      <xdr:spPr bwMode="auto">
        <a:xfrm>
          <a:off x="48387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6</xdr:col>
      <xdr:colOff>165100</xdr:colOff>
      <xdr:row>0</xdr:row>
      <xdr:rowOff>0</xdr:rowOff>
    </xdr:from>
    <xdr:to>
      <xdr:col>7</xdr:col>
      <xdr:colOff>441325</xdr:colOff>
      <xdr:row>0</xdr:row>
      <xdr:rowOff>323850</xdr:rowOff>
    </xdr:to>
    <xdr:sp macro="" textlink="">
      <xdr:nvSpPr>
        <xdr:cNvPr id="15" name="Text Box 28">
          <a:hlinkClick xmlns:r="http://schemas.openxmlformats.org/officeDocument/2006/relationships" r:id="rId4"/>
          <a:extLst>
            <a:ext uri="{FF2B5EF4-FFF2-40B4-BE49-F238E27FC236}">
              <a16:creationId xmlns:a16="http://schemas.microsoft.com/office/drawing/2014/main" id="{00000000-0008-0000-3E00-00000F000000}"/>
            </a:ext>
          </a:extLst>
        </xdr:cNvPr>
        <xdr:cNvSpPr txBox="1">
          <a:spLocks noChangeArrowheads="1"/>
        </xdr:cNvSpPr>
      </xdr:nvSpPr>
      <xdr:spPr bwMode="auto">
        <a:xfrm>
          <a:off x="29718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4</xdr:col>
      <xdr:colOff>714375</xdr:colOff>
      <xdr:row>0</xdr:row>
      <xdr:rowOff>0</xdr:rowOff>
    </xdr:from>
    <xdr:to>
      <xdr:col>6</xdr:col>
      <xdr:colOff>146050</xdr:colOff>
      <xdr:row>0</xdr:row>
      <xdr:rowOff>323850</xdr:rowOff>
    </xdr:to>
    <xdr:sp macro="" textlink="">
      <xdr:nvSpPr>
        <xdr:cNvPr id="16" name="Text Box 29">
          <a:hlinkClick xmlns:r="http://schemas.openxmlformats.org/officeDocument/2006/relationships" r:id="rId5"/>
          <a:extLst>
            <a:ext uri="{FF2B5EF4-FFF2-40B4-BE49-F238E27FC236}">
              <a16:creationId xmlns:a16="http://schemas.microsoft.com/office/drawing/2014/main" id="{00000000-0008-0000-3E00-000010000000}"/>
            </a:ext>
          </a:extLst>
        </xdr:cNvPr>
        <xdr:cNvSpPr txBox="1">
          <a:spLocks noChangeArrowheads="1"/>
        </xdr:cNvSpPr>
      </xdr:nvSpPr>
      <xdr:spPr bwMode="auto">
        <a:xfrm>
          <a:off x="20383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25</xdr:col>
      <xdr:colOff>69850</xdr:colOff>
      <xdr:row>0</xdr:row>
      <xdr:rowOff>0</xdr:rowOff>
    </xdr:from>
    <xdr:to>
      <xdr:col>35</xdr:col>
      <xdr:colOff>31750</xdr:colOff>
      <xdr:row>0</xdr:row>
      <xdr:rowOff>323850</xdr:rowOff>
    </xdr:to>
    <xdr:sp macro="" textlink="">
      <xdr:nvSpPr>
        <xdr:cNvPr id="17" name="Text Box 30">
          <a:hlinkClick xmlns:r="http://schemas.openxmlformats.org/officeDocument/2006/relationships" r:id="rId6"/>
          <a:extLst>
            <a:ext uri="{FF2B5EF4-FFF2-40B4-BE49-F238E27FC236}">
              <a16:creationId xmlns:a16="http://schemas.microsoft.com/office/drawing/2014/main" id="{00000000-0008-0000-3E00-000011000000}"/>
            </a:ext>
          </a:extLst>
        </xdr:cNvPr>
        <xdr:cNvSpPr txBox="1">
          <a:spLocks noChangeArrowheads="1"/>
        </xdr:cNvSpPr>
      </xdr:nvSpPr>
      <xdr:spPr bwMode="auto">
        <a:xfrm>
          <a:off x="57721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7</xdr:col>
      <xdr:colOff>460375</xdr:colOff>
      <xdr:row>0</xdr:row>
      <xdr:rowOff>0</xdr:rowOff>
    </xdr:from>
    <xdr:to>
      <xdr:col>15</xdr:col>
      <xdr:colOff>69850</xdr:colOff>
      <xdr:row>0</xdr:row>
      <xdr:rowOff>323850</xdr:rowOff>
    </xdr:to>
    <xdr:sp macro="" textlink="">
      <xdr:nvSpPr>
        <xdr:cNvPr id="18" name="Text Box 31">
          <a:hlinkClick xmlns:r="http://schemas.openxmlformats.org/officeDocument/2006/relationships" r:id="rId7"/>
          <a:extLst>
            <a:ext uri="{FF2B5EF4-FFF2-40B4-BE49-F238E27FC236}">
              <a16:creationId xmlns:a16="http://schemas.microsoft.com/office/drawing/2014/main" id="{00000000-0008-0000-3E00-000012000000}"/>
            </a:ext>
          </a:extLst>
        </xdr:cNvPr>
        <xdr:cNvSpPr txBox="1">
          <a:spLocks noChangeArrowheads="1"/>
        </xdr:cNvSpPr>
      </xdr:nvSpPr>
      <xdr:spPr bwMode="auto">
        <a:xfrm>
          <a:off x="39052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45</xdr:col>
      <xdr:colOff>31750</xdr:colOff>
      <xdr:row>0</xdr:row>
      <xdr:rowOff>0</xdr:rowOff>
    </xdr:from>
    <xdr:to>
      <xdr:col>59</xdr:col>
      <xdr:colOff>241300</xdr:colOff>
      <xdr:row>0</xdr:row>
      <xdr:rowOff>323850</xdr:rowOff>
    </xdr:to>
    <xdr:sp macro="" textlink="">
      <xdr:nvSpPr>
        <xdr:cNvPr id="19" name="Text Box 32">
          <a:hlinkClick xmlns:r="http://schemas.openxmlformats.org/officeDocument/2006/relationships" r:id="rId8"/>
          <a:extLst>
            <a:ext uri="{FF2B5EF4-FFF2-40B4-BE49-F238E27FC236}">
              <a16:creationId xmlns:a16="http://schemas.microsoft.com/office/drawing/2014/main" id="{00000000-0008-0000-3E00-000013000000}"/>
            </a:ext>
          </a:extLst>
        </xdr:cNvPr>
        <xdr:cNvSpPr txBox="1">
          <a:spLocks noChangeArrowheads="1"/>
        </xdr:cNvSpPr>
      </xdr:nvSpPr>
      <xdr:spPr bwMode="auto">
        <a:xfrm>
          <a:off x="76390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35</xdr:col>
      <xdr:colOff>50800</xdr:colOff>
      <xdr:row>0</xdr:row>
      <xdr:rowOff>0</xdr:rowOff>
    </xdr:from>
    <xdr:to>
      <xdr:col>45</xdr:col>
      <xdr:colOff>12700</xdr:colOff>
      <xdr:row>0</xdr:row>
      <xdr:rowOff>323850</xdr:rowOff>
    </xdr:to>
    <xdr:sp macro="" textlink="">
      <xdr:nvSpPr>
        <xdr:cNvPr id="20" name="Text Box 33">
          <a:hlinkClick xmlns:r="http://schemas.openxmlformats.org/officeDocument/2006/relationships" r:id="rId9"/>
          <a:extLst>
            <a:ext uri="{FF2B5EF4-FFF2-40B4-BE49-F238E27FC236}">
              <a16:creationId xmlns:a16="http://schemas.microsoft.com/office/drawing/2014/main" id="{00000000-0008-0000-3E00-000014000000}"/>
            </a:ext>
          </a:extLst>
        </xdr:cNvPr>
        <xdr:cNvSpPr txBox="1">
          <a:spLocks noChangeArrowheads="1"/>
        </xdr:cNvSpPr>
      </xdr:nvSpPr>
      <xdr:spPr bwMode="auto">
        <a:xfrm>
          <a:off x="67056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2</xdr:col>
      <xdr:colOff>171450</xdr:colOff>
      <xdr:row>0</xdr:row>
      <xdr:rowOff>0</xdr:rowOff>
    </xdr:from>
    <xdr:to>
      <xdr:col>3</xdr:col>
      <xdr:colOff>817615</xdr:colOff>
      <xdr:row>0</xdr:row>
      <xdr:rowOff>323850</xdr:rowOff>
    </xdr:to>
    <xdr:sp macro="" textlink="">
      <xdr:nvSpPr>
        <xdr:cNvPr id="21" name="Text Box 6">
          <a:hlinkClick xmlns:r="http://schemas.openxmlformats.org/officeDocument/2006/relationships" r:id="rId10"/>
          <a:extLst>
            <a:ext uri="{FF2B5EF4-FFF2-40B4-BE49-F238E27FC236}">
              <a16:creationId xmlns:a16="http://schemas.microsoft.com/office/drawing/2014/main" id="{00000000-0008-0000-3E00-000015000000}"/>
            </a:ext>
          </a:extLst>
        </xdr:cNvPr>
        <xdr:cNvSpPr txBox="1">
          <a:spLocks noChangeArrowheads="1"/>
        </xdr:cNvSpPr>
      </xdr:nvSpPr>
      <xdr:spPr bwMode="auto">
        <a:xfrm>
          <a:off x="171450"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1</xdr:col>
      <xdr:colOff>1847850</xdr:colOff>
      <xdr:row>0</xdr:row>
      <xdr:rowOff>323850</xdr:rowOff>
    </xdr:to>
    <xdr:sp macro="" textlink="">
      <xdr:nvSpPr>
        <xdr:cNvPr id="11" name="Text Box 26">
          <a:hlinkClick xmlns:r="http://schemas.openxmlformats.org/officeDocument/2006/relationships" r:id="rId1"/>
          <a:extLst>
            <a:ext uri="{FF2B5EF4-FFF2-40B4-BE49-F238E27FC236}">
              <a16:creationId xmlns:a16="http://schemas.microsoft.com/office/drawing/2014/main" id="{00000000-0008-0000-3F00-00000B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742950</xdr:colOff>
      <xdr:row>0</xdr:row>
      <xdr:rowOff>0</xdr:rowOff>
    </xdr:from>
    <xdr:to>
      <xdr:col>5</xdr:col>
      <xdr:colOff>809625</xdr:colOff>
      <xdr:row>0</xdr:row>
      <xdr:rowOff>323850</xdr:rowOff>
    </xdr:to>
    <xdr:sp macro="" textlink="">
      <xdr:nvSpPr>
        <xdr:cNvPr id="12" name="Text Box 27">
          <a:hlinkClick xmlns:r="http://schemas.openxmlformats.org/officeDocument/2006/relationships" r:id="rId2"/>
          <a:extLst>
            <a:ext uri="{FF2B5EF4-FFF2-40B4-BE49-F238E27FC236}">
              <a16:creationId xmlns:a16="http://schemas.microsoft.com/office/drawing/2014/main" id="{00000000-0008-0000-3F00-00000C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695325</xdr:colOff>
      <xdr:row>0</xdr:row>
      <xdr:rowOff>0</xdr:rowOff>
    </xdr:from>
    <xdr:to>
      <xdr:col>3</xdr:col>
      <xdr:colOff>638175</xdr:colOff>
      <xdr:row>0</xdr:row>
      <xdr:rowOff>323850</xdr:rowOff>
    </xdr:to>
    <xdr:sp macro="" textlink="">
      <xdr:nvSpPr>
        <xdr:cNvPr id="13" name="Text Box 28">
          <a:hlinkClick xmlns:r="http://schemas.openxmlformats.org/officeDocument/2006/relationships" r:id="rId3"/>
          <a:extLst>
            <a:ext uri="{FF2B5EF4-FFF2-40B4-BE49-F238E27FC236}">
              <a16:creationId xmlns:a16="http://schemas.microsoft.com/office/drawing/2014/main" id="{00000000-0008-0000-3F00-00000D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676275</xdr:colOff>
      <xdr:row>0</xdr:row>
      <xdr:rowOff>323850</xdr:rowOff>
    </xdr:to>
    <xdr:sp macro="" textlink="">
      <xdr:nvSpPr>
        <xdr:cNvPr id="23" name="Text Box 29">
          <a:hlinkClick xmlns:r="http://schemas.openxmlformats.org/officeDocument/2006/relationships" r:id="rId4"/>
          <a:extLst>
            <a:ext uri="{FF2B5EF4-FFF2-40B4-BE49-F238E27FC236}">
              <a16:creationId xmlns:a16="http://schemas.microsoft.com/office/drawing/2014/main" id="{00000000-0008-0000-3F00-000017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5</xdr:col>
      <xdr:colOff>828675</xdr:colOff>
      <xdr:row>0</xdr:row>
      <xdr:rowOff>0</xdr:rowOff>
    </xdr:from>
    <xdr:to>
      <xdr:col>7</xdr:col>
      <xdr:colOff>285750</xdr:colOff>
      <xdr:row>0</xdr:row>
      <xdr:rowOff>323850</xdr:rowOff>
    </xdr:to>
    <xdr:sp macro="" textlink="">
      <xdr:nvSpPr>
        <xdr:cNvPr id="24" name="Text Box 30">
          <a:hlinkClick xmlns:r="http://schemas.openxmlformats.org/officeDocument/2006/relationships" r:id="rId5"/>
          <a:extLst>
            <a:ext uri="{FF2B5EF4-FFF2-40B4-BE49-F238E27FC236}">
              <a16:creationId xmlns:a16="http://schemas.microsoft.com/office/drawing/2014/main" id="{00000000-0008-0000-3F00-000018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657225</xdr:colOff>
      <xdr:row>0</xdr:row>
      <xdr:rowOff>0</xdr:rowOff>
    </xdr:from>
    <xdr:to>
      <xdr:col>4</xdr:col>
      <xdr:colOff>723900</xdr:colOff>
      <xdr:row>0</xdr:row>
      <xdr:rowOff>323850</xdr:rowOff>
    </xdr:to>
    <xdr:sp macro="" textlink="">
      <xdr:nvSpPr>
        <xdr:cNvPr id="25" name="Text Box 31">
          <a:hlinkClick xmlns:r="http://schemas.openxmlformats.org/officeDocument/2006/relationships" r:id="rId6"/>
          <a:extLst>
            <a:ext uri="{FF2B5EF4-FFF2-40B4-BE49-F238E27FC236}">
              <a16:creationId xmlns:a16="http://schemas.microsoft.com/office/drawing/2014/main" id="{00000000-0008-0000-3F00-000019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9</xdr:col>
      <xdr:colOff>19050</xdr:colOff>
      <xdr:row>0</xdr:row>
      <xdr:rowOff>0</xdr:rowOff>
    </xdr:from>
    <xdr:to>
      <xdr:col>10</xdr:col>
      <xdr:colOff>323850</xdr:colOff>
      <xdr:row>0</xdr:row>
      <xdr:rowOff>323850</xdr:rowOff>
    </xdr:to>
    <xdr:sp macro="" textlink="">
      <xdr:nvSpPr>
        <xdr:cNvPr id="26" name="Text Box 32">
          <a:hlinkClick xmlns:r="http://schemas.openxmlformats.org/officeDocument/2006/relationships" r:id="rId7"/>
          <a:extLst>
            <a:ext uri="{FF2B5EF4-FFF2-40B4-BE49-F238E27FC236}">
              <a16:creationId xmlns:a16="http://schemas.microsoft.com/office/drawing/2014/main" id="{00000000-0008-0000-3F00-00001A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7</xdr:col>
      <xdr:colOff>304800</xdr:colOff>
      <xdr:row>0</xdr:row>
      <xdr:rowOff>0</xdr:rowOff>
    </xdr:from>
    <xdr:to>
      <xdr:col>9</xdr:col>
      <xdr:colOff>0</xdr:colOff>
      <xdr:row>0</xdr:row>
      <xdr:rowOff>323850</xdr:rowOff>
    </xdr:to>
    <xdr:sp macro="" textlink="">
      <xdr:nvSpPr>
        <xdr:cNvPr id="27" name="Text Box 33">
          <a:hlinkClick xmlns:r="http://schemas.openxmlformats.org/officeDocument/2006/relationships" r:id="rId8"/>
          <a:extLst>
            <a:ext uri="{FF2B5EF4-FFF2-40B4-BE49-F238E27FC236}">
              <a16:creationId xmlns:a16="http://schemas.microsoft.com/office/drawing/2014/main" id="{00000000-0008-0000-3F00-00001B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28" name="Text Box 6">
          <a:hlinkClick xmlns:r="http://schemas.openxmlformats.org/officeDocument/2006/relationships" r:id="rId9"/>
          <a:extLst>
            <a:ext uri="{FF2B5EF4-FFF2-40B4-BE49-F238E27FC236}">
              <a16:creationId xmlns:a16="http://schemas.microsoft.com/office/drawing/2014/main" id="{00000000-0008-0000-3F00-00001C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twoCellAnchor editAs="absolute">
    <xdr:from>
      <xdr:col>9</xdr:col>
      <xdr:colOff>28575</xdr:colOff>
      <xdr:row>0</xdr:row>
      <xdr:rowOff>342900</xdr:rowOff>
    </xdr:from>
    <xdr:to>
      <xdr:col>10</xdr:col>
      <xdr:colOff>333375</xdr:colOff>
      <xdr:row>1</xdr:row>
      <xdr:rowOff>285750</xdr:rowOff>
    </xdr:to>
    <xdr:sp macro="" textlink="">
      <xdr:nvSpPr>
        <xdr:cNvPr id="14" name="Text Box 32">
          <a:hlinkClick xmlns:r="http://schemas.openxmlformats.org/officeDocument/2006/relationships" r:id="rId10"/>
          <a:extLst>
            <a:ext uri="{FF2B5EF4-FFF2-40B4-BE49-F238E27FC236}">
              <a16:creationId xmlns:a16="http://schemas.microsoft.com/office/drawing/2014/main" id="{00000000-0008-0000-3F00-00000E000000}"/>
            </a:ext>
          </a:extLst>
        </xdr:cNvPr>
        <xdr:cNvSpPr txBox="1">
          <a:spLocks noChangeArrowheads="1"/>
        </xdr:cNvSpPr>
      </xdr:nvSpPr>
      <xdr:spPr bwMode="auto">
        <a:xfrm>
          <a:off x="7696200" y="34290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Calendar</a:t>
          </a:r>
        </a:p>
      </xdr:txBody>
    </xdr:sp>
    <xdr:clientData fPrintsWithSheet="0"/>
  </xdr:twoCellAnchor>
  <xdr:twoCellAnchor editAs="absolute">
    <xdr:from>
      <xdr:col>9</xdr:col>
      <xdr:colOff>28575</xdr:colOff>
      <xdr:row>1</xdr:row>
      <xdr:rowOff>311149</xdr:rowOff>
    </xdr:from>
    <xdr:to>
      <xdr:col>10</xdr:col>
      <xdr:colOff>333375</xdr:colOff>
      <xdr:row>2</xdr:row>
      <xdr:rowOff>301624</xdr:rowOff>
    </xdr:to>
    <xdr:sp macro="" textlink="">
      <xdr:nvSpPr>
        <xdr:cNvPr id="17" name="Text Box 32">
          <a:hlinkClick xmlns:r="http://schemas.openxmlformats.org/officeDocument/2006/relationships" r:id="rId11"/>
          <a:extLst>
            <a:ext uri="{FF2B5EF4-FFF2-40B4-BE49-F238E27FC236}">
              <a16:creationId xmlns:a16="http://schemas.microsoft.com/office/drawing/2014/main" id="{00000000-0008-0000-3F00-000011000000}"/>
            </a:ext>
          </a:extLst>
        </xdr:cNvPr>
        <xdr:cNvSpPr txBox="1">
          <a:spLocks noChangeArrowheads="1"/>
        </xdr:cNvSpPr>
      </xdr:nvSpPr>
      <xdr:spPr bwMode="auto">
        <a:xfrm>
          <a:off x="7704138" y="692149"/>
          <a:ext cx="915987"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FAQs</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editAs="absolute">
    <xdr:from>
      <xdr:col>1</xdr:col>
      <xdr:colOff>352425</xdr:colOff>
      <xdr:row>1</xdr:row>
      <xdr:rowOff>28575</xdr:rowOff>
    </xdr:from>
    <xdr:to>
      <xdr:col>4</xdr:col>
      <xdr:colOff>66675</xdr:colOff>
      <xdr:row>2</xdr:row>
      <xdr:rowOff>19050</xdr:rowOff>
    </xdr:to>
    <xdr:sp macro="" textlink="">
      <xdr:nvSpPr>
        <xdr:cNvPr id="13313" name="AutoShape 1">
          <a:extLst>
            <a:ext uri="{FF2B5EF4-FFF2-40B4-BE49-F238E27FC236}">
              <a16:creationId xmlns:a16="http://schemas.microsoft.com/office/drawing/2014/main" id="{00000000-0008-0000-4000-000001340000}"/>
            </a:ext>
          </a:extLst>
        </xdr:cNvPr>
        <xdr:cNvSpPr>
          <a:spLocks noChangeArrowheads="1"/>
        </xdr:cNvSpPr>
      </xdr:nvSpPr>
      <xdr:spPr bwMode="auto">
        <a:xfrm>
          <a:off x="952500" y="438150"/>
          <a:ext cx="1000125" cy="266700"/>
        </a:xfrm>
        <a:prstGeom prst="wedgeRectCallout">
          <a:avLst>
            <a:gd name="adj1" fmla="val -89046"/>
            <a:gd name="adj2" fmla="val 39287"/>
          </a:avLst>
        </a:prstGeom>
        <a:solidFill>
          <a:srgbClr val="0000FF"/>
        </a:solidFill>
        <a:ln w="12700">
          <a:solidFill>
            <a:srgbClr val="000000"/>
          </a:solidFill>
          <a:miter lim="800000"/>
          <a:headEnd/>
          <a:tailEnd/>
        </a:ln>
      </xdr:spPr>
      <xdr:txBody>
        <a:bodyPr vertOverflow="clip" wrap="square" lIns="27432" tIns="27432" rIns="27432" bIns="27432" anchor="ctr" upright="1"/>
        <a:lstStyle/>
        <a:p>
          <a:pPr algn="ctr" rtl="0">
            <a:defRPr sz="1000"/>
          </a:pPr>
          <a:r>
            <a:rPr lang="en-US" sz="1200" b="1" i="0" strike="noStrike">
              <a:solidFill>
                <a:srgbClr val="FFFFFF"/>
              </a:solidFill>
              <a:latin typeface="Times New Roman"/>
              <a:cs typeface="Times New Roman"/>
            </a:rPr>
            <a:t>Input Year</a:t>
          </a:r>
        </a:p>
      </xdr:txBody>
    </xdr:sp>
    <xdr:clientData/>
  </xdr:twoCellAnchor>
  <xdr:twoCellAnchor editAs="absolute">
    <xdr:from>
      <xdr:col>0</xdr:col>
      <xdr:colOff>0</xdr:colOff>
      <xdr:row>0</xdr:row>
      <xdr:rowOff>0</xdr:rowOff>
    </xdr:from>
    <xdr:to>
      <xdr:col>1</xdr:col>
      <xdr:colOff>310976</xdr:colOff>
      <xdr:row>0</xdr:row>
      <xdr:rowOff>323850</xdr:rowOff>
    </xdr:to>
    <xdr:sp macro="" textlink="">
      <xdr:nvSpPr>
        <xdr:cNvPr id="11" name="Text Box 6">
          <a:hlinkClick xmlns:r="http://schemas.openxmlformats.org/officeDocument/2006/relationships" r:id="rId1"/>
          <a:extLst>
            <a:ext uri="{FF2B5EF4-FFF2-40B4-BE49-F238E27FC236}">
              <a16:creationId xmlns:a16="http://schemas.microsoft.com/office/drawing/2014/main" id="{00000000-0008-0000-4000-00000B000000}"/>
            </a:ext>
          </a:extLst>
        </xdr:cNvPr>
        <xdr:cNvSpPr txBox="1">
          <a:spLocks noChangeArrowheads="1"/>
        </xdr:cNvSpPr>
      </xdr:nvSpPr>
      <xdr:spPr bwMode="auto">
        <a:xfrm>
          <a:off x="0"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editAs="absolute">
    <xdr:from>
      <xdr:col>2</xdr:col>
      <xdr:colOff>28575</xdr:colOff>
      <xdr:row>0</xdr:row>
      <xdr:rowOff>0</xdr:rowOff>
    </xdr:from>
    <xdr:to>
      <xdr:col>3</xdr:col>
      <xdr:colOff>47625</xdr:colOff>
      <xdr:row>2</xdr:row>
      <xdr:rowOff>0</xdr:rowOff>
    </xdr:to>
    <xdr:sp macro="" textlink="">
      <xdr:nvSpPr>
        <xdr:cNvPr id="20" name="Text Box 26">
          <a:hlinkClick xmlns:r="http://schemas.openxmlformats.org/officeDocument/2006/relationships" r:id="rId1"/>
          <a:extLst>
            <a:ext uri="{FF2B5EF4-FFF2-40B4-BE49-F238E27FC236}">
              <a16:creationId xmlns:a16="http://schemas.microsoft.com/office/drawing/2014/main" id="{00000000-0008-0000-4100-000014000000}"/>
            </a:ext>
          </a:extLst>
        </xdr:cNvPr>
        <xdr:cNvSpPr txBox="1">
          <a:spLocks noChangeArrowheads="1"/>
        </xdr:cNvSpPr>
      </xdr:nvSpPr>
      <xdr:spPr bwMode="auto">
        <a:xfrm>
          <a:off x="9906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2019300</xdr:colOff>
      <xdr:row>0</xdr:row>
      <xdr:rowOff>0</xdr:rowOff>
    </xdr:from>
    <xdr:to>
      <xdr:col>4</xdr:col>
      <xdr:colOff>2933700</xdr:colOff>
      <xdr:row>2</xdr:row>
      <xdr:rowOff>0</xdr:rowOff>
    </xdr:to>
    <xdr:sp macro="" textlink="">
      <xdr:nvSpPr>
        <xdr:cNvPr id="21" name="Text Box 27">
          <a:hlinkClick xmlns:r="http://schemas.openxmlformats.org/officeDocument/2006/relationships" r:id="rId2"/>
          <a:extLst>
            <a:ext uri="{FF2B5EF4-FFF2-40B4-BE49-F238E27FC236}">
              <a16:creationId xmlns:a16="http://schemas.microsoft.com/office/drawing/2014/main" id="{00000000-0008-0000-4100-000015000000}"/>
            </a:ext>
          </a:extLst>
        </xdr:cNvPr>
        <xdr:cNvSpPr txBox="1">
          <a:spLocks noChangeArrowheads="1"/>
        </xdr:cNvSpPr>
      </xdr:nvSpPr>
      <xdr:spPr bwMode="auto">
        <a:xfrm>
          <a:off x="47244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4</xdr:col>
      <xdr:colOff>152400</xdr:colOff>
      <xdr:row>0</xdr:row>
      <xdr:rowOff>0</xdr:rowOff>
    </xdr:from>
    <xdr:to>
      <xdr:col>4</xdr:col>
      <xdr:colOff>1066800</xdr:colOff>
      <xdr:row>2</xdr:row>
      <xdr:rowOff>0</xdr:rowOff>
    </xdr:to>
    <xdr:sp macro="" textlink="">
      <xdr:nvSpPr>
        <xdr:cNvPr id="22" name="Text Box 28">
          <a:hlinkClick xmlns:r="http://schemas.openxmlformats.org/officeDocument/2006/relationships" r:id="rId3"/>
          <a:extLst>
            <a:ext uri="{FF2B5EF4-FFF2-40B4-BE49-F238E27FC236}">
              <a16:creationId xmlns:a16="http://schemas.microsoft.com/office/drawing/2014/main" id="{00000000-0008-0000-4100-000016000000}"/>
            </a:ext>
          </a:extLst>
        </xdr:cNvPr>
        <xdr:cNvSpPr txBox="1">
          <a:spLocks noChangeArrowheads="1"/>
        </xdr:cNvSpPr>
      </xdr:nvSpPr>
      <xdr:spPr bwMode="auto">
        <a:xfrm>
          <a:off x="28575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66675</xdr:colOff>
      <xdr:row>0</xdr:row>
      <xdr:rowOff>0</xdr:rowOff>
    </xdr:from>
    <xdr:to>
      <xdr:col>4</xdr:col>
      <xdr:colOff>133350</xdr:colOff>
      <xdr:row>2</xdr:row>
      <xdr:rowOff>0</xdr:rowOff>
    </xdr:to>
    <xdr:sp macro="" textlink="">
      <xdr:nvSpPr>
        <xdr:cNvPr id="23" name="Text Box 29">
          <a:hlinkClick xmlns:r="http://schemas.openxmlformats.org/officeDocument/2006/relationships" r:id="rId4"/>
          <a:extLst>
            <a:ext uri="{FF2B5EF4-FFF2-40B4-BE49-F238E27FC236}">
              <a16:creationId xmlns:a16="http://schemas.microsoft.com/office/drawing/2014/main" id="{00000000-0008-0000-4100-000017000000}"/>
            </a:ext>
          </a:extLst>
        </xdr:cNvPr>
        <xdr:cNvSpPr txBox="1">
          <a:spLocks noChangeArrowheads="1"/>
        </xdr:cNvSpPr>
      </xdr:nvSpPr>
      <xdr:spPr bwMode="auto">
        <a:xfrm>
          <a:off x="19240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Profiles</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2952750</xdr:colOff>
      <xdr:row>0</xdr:row>
      <xdr:rowOff>0</xdr:rowOff>
    </xdr:from>
    <xdr:to>
      <xdr:col>4</xdr:col>
      <xdr:colOff>3867150</xdr:colOff>
      <xdr:row>2</xdr:row>
      <xdr:rowOff>0</xdr:rowOff>
    </xdr:to>
    <xdr:sp macro="" textlink="">
      <xdr:nvSpPr>
        <xdr:cNvPr id="24" name="Text Box 30">
          <a:hlinkClick xmlns:r="http://schemas.openxmlformats.org/officeDocument/2006/relationships" r:id="rId5"/>
          <a:extLst>
            <a:ext uri="{FF2B5EF4-FFF2-40B4-BE49-F238E27FC236}">
              <a16:creationId xmlns:a16="http://schemas.microsoft.com/office/drawing/2014/main" id="{00000000-0008-0000-4100-000018000000}"/>
            </a:ext>
          </a:extLst>
        </xdr:cNvPr>
        <xdr:cNvSpPr txBox="1">
          <a:spLocks noChangeArrowheads="1"/>
        </xdr:cNvSpPr>
      </xdr:nvSpPr>
      <xdr:spPr bwMode="auto">
        <a:xfrm>
          <a:off x="56578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4</xdr:col>
      <xdr:colOff>1085850</xdr:colOff>
      <xdr:row>0</xdr:row>
      <xdr:rowOff>0</xdr:rowOff>
    </xdr:from>
    <xdr:to>
      <xdr:col>4</xdr:col>
      <xdr:colOff>2000250</xdr:colOff>
      <xdr:row>2</xdr:row>
      <xdr:rowOff>0</xdr:rowOff>
    </xdr:to>
    <xdr:sp macro="" textlink="">
      <xdr:nvSpPr>
        <xdr:cNvPr id="25" name="Text Box 31">
          <a:hlinkClick xmlns:r="http://schemas.openxmlformats.org/officeDocument/2006/relationships" r:id="rId6"/>
          <a:extLst>
            <a:ext uri="{FF2B5EF4-FFF2-40B4-BE49-F238E27FC236}">
              <a16:creationId xmlns:a16="http://schemas.microsoft.com/office/drawing/2014/main" id="{00000000-0008-0000-4100-000019000000}"/>
            </a:ext>
          </a:extLst>
        </xdr:cNvPr>
        <xdr:cNvSpPr txBox="1">
          <a:spLocks noChangeArrowheads="1"/>
        </xdr:cNvSpPr>
      </xdr:nvSpPr>
      <xdr:spPr bwMode="auto">
        <a:xfrm>
          <a:off x="37909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5</xdr:col>
      <xdr:colOff>485775</xdr:colOff>
      <xdr:row>0</xdr:row>
      <xdr:rowOff>0</xdr:rowOff>
    </xdr:from>
    <xdr:to>
      <xdr:col>7</xdr:col>
      <xdr:colOff>180975</xdr:colOff>
      <xdr:row>2</xdr:row>
      <xdr:rowOff>0</xdr:rowOff>
    </xdr:to>
    <xdr:sp macro="" textlink="">
      <xdr:nvSpPr>
        <xdr:cNvPr id="26" name="Text Box 32">
          <a:hlinkClick xmlns:r="http://schemas.openxmlformats.org/officeDocument/2006/relationships" r:id="rId7"/>
          <a:extLst>
            <a:ext uri="{FF2B5EF4-FFF2-40B4-BE49-F238E27FC236}">
              <a16:creationId xmlns:a16="http://schemas.microsoft.com/office/drawing/2014/main" id="{00000000-0008-0000-4100-00001A000000}"/>
            </a:ext>
          </a:extLst>
        </xdr:cNvPr>
        <xdr:cNvSpPr txBox="1">
          <a:spLocks noChangeArrowheads="1"/>
        </xdr:cNvSpPr>
      </xdr:nvSpPr>
      <xdr:spPr bwMode="auto">
        <a:xfrm>
          <a:off x="752475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4</xdr:col>
      <xdr:colOff>3886200</xdr:colOff>
      <xdr:row>0</xdr:row>
      <xdr:rowOff>0</xdr:rowOff>
    </xdr:from>
    <xdr:to>
      <xdr:col>5</xdr:col>
      <xdr:colOff>466725</xdr:colOff>
      <xdr:row>2</xdr:row>
      <xdr:rowOff>0</xdr:rowOff>
    </xdr:to>
    <xdr:sp macro="" textlink="">
      <xdr:nvSpPr>
        <xdr:cNvPr id="27" name="Text Box 33">
          <a:hlinkClick xmlns:r="http://schemas.openxmlformats.org/officeDocument/2006/relationships" r:id="rId8"/>
          <a:extLst>
            <a:ext uri="{FF2B5EF4-FFF2-40B4-BE49-F238E27FC236}">
              <a16:creationId xmlns:a16="http://schemas.microsoft.com/office/drawing/2014/main" id="{00000000-0008-0000-4100-00001B000000}"/>
            </a:ext>
          </a:extLst>
        </xdr:cNvPr>
        <xdr:cNvSpPr txBox="1">
          <a:spLocks noChangeArrowheads="1"/>
        </xdr:cNvSpPr>
      </xdr:nvSpPr>
      <xdr:spPr bwMode="auto">
        <a:xfrm>
          <a:off x="6591300"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0</xdr:col>
      <xdr:colOff>57150</xdr:colOff>
      <xdr:row>0</xdr:row>
      <xdr:rowOff>0</xdr:rowOff>
    </xdr:from>
    <xdr:to>
      <xdr:col>2</xdr:col>
      <xdr:colOff>4815</xdr:colOff>
      <xdr:row>2</xdr:row>
      <xdr:rowOff>0</xdr:rowOff>
    </xdr:to>
    <xdr:sp macro="" textlink="">
      <xdr:nvSpPr>
        <xdr:cNvPr id="28" name="Text Box 6">
          <a:hlinkClick xmlns:r="http://schemas.openxmlformats.org/officeDocument/2006/relationships" r:id="rId9"/>
          <a:extLst>
            <a:ext uri="{FF2B5EF4-FFF2-40B4-BE49-F238E27FC236}">
              <a16:creationId xmlns:a16="http://schemas.microsoft.com/office/drawing/2014/main" id="{00000000-0008-0000-4100-00001C000000}"/>
            </a:ext>
          </a:extLst>
        </xdr:cNvPr>
        <xdr:cNvSpPr txBox="1">
          <a:spLocks noChangeArrowheads="1"/>
        </xdr:cNvSpPr>
      </xdr:nvSpPr>
      <xdr:spPr bwMode="auto">
        <a:xfrm>
          <a:off x="57150"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3</xdr:row>
      <xdr:rowOff>9525</xdr:rowOff>
    </xdr:from>
    <xdr:to>
      <xdr:col>3</xdr:col>
      <xdr:colOff>449580</xdr:colOff>
      <xdr:row>5</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247650" y="828675"/>
          <a:ext cx="1411605" cy="457200"/>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a:t>
          </a:r>
          <a:r>
            <a:rPr lang="en-U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&amp; Debts</a:t>
          </a:r>
          <a:endParaRPr lang="en-U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oneCellAnchor>
    <xdr:from>
      <xdr:col>3</xdr:col>
      <xdr:colOff>228600</xdr:colOff>
      <xdr:row>2</xdr:row>
      <xdr:rowOff>123825</xdr:rowOff>
    </xdr:from>
    <xdr:ext cx="2003577" cy="593304"/>
    <xdr:sp macro="" textlink="">
      <xdr:nvSpPr>
        <xdr:cNvPr id="3" name="Rectangle 2">
          <a:extLst>
            <a:ext uri="{FF2B5EF4-FFF2-40B4-BE49-F238E27FC236}">
              <a16:creationId xmlns:a16="http://schemas.microsoft.com/office/drawing/2014/main" id="{00000000-0008-0000-0600-000003000000}"/>
            </a:ext>
          </a:extLst>
        </xdr:cNvPr>
        <xdr:cNvSpPr/>
      </xdr:nvSpPr>
      <xdr:spPr>
        <a:xfrm>
          <a:off x="1438275" y="781050"/>
          <a:ext cx="2003577" cy="593304"/>
        </a:xfrm>
        <a:prstGeom prst="rect">
          <a:avLst/>
        </a:prstGeom>
        <a:noFill/>
      </xdr:spPr>
      <xdr:txBody>
        <a:bodyPr wrap="square" lIns="91440" tIns="45720" rIns="91440" bIns="45720">
          <a:sp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xdr:from>
      <xdr:col>8</xdr:col>
      <xdr:colOff>72074</xdr:colOff>
      <xdr:row>2</xdr:row>
      <xdr:rowOff>138574</xdr:rowOff>
    </xdr:from>
    <xdr:to>
      <xdr:col>12</xdr:col>
      <xdr:colOff>170089</xdr:colOff>
      <xdr:row>5</xdr:row>
      <xdr:rowOff>142875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650753" y="798520"/>
          <a:ext cx="2867068" cy="637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t>
          </a:r>
          <a:r>
            <a:rPr lang="en-US"/>
            <a:t>Be sure you know the condition of your flocks, give careful attention to your herds</a:t>
          </a:r>
          <a:r>
            <a:rPr lang="en-US" sz="1100" baseline="0"/>
            <a:t>".</a:t>
          </a:r>
        </a:p>
        <a:p>
          <a:r>
            <a:rPr lang="en-US" sz="1100" baseline="0"/>
            <a:t>Proverbs 27:23   </a:t>
          </a:r>
          <a:endParaRPr lang="en-US" sz="1100"/>
        </a:p>
      </xdr:txBody>
    </xdr:sp>
    <xdr:clientData/>
  </xdr:twoCellAnchor>
  <xdr:twoCellAnchor editAs="oneCell">
    <xdr:from>
      <xdr:col>1</xdr:col>
      <xdr:colOff>376781</xdr:colOff>
      <xdr:row>9</xdr:row>
      <xdr:rowOff>0</xdr:rowOff>
    </xdr:from>
    <xdr:to>
      <xdr:col>5</xdr:col>
      <xdr:colOff>6938</xdr:colOff>
      <xdr:row>10</xdr:row>
      <xdr:rowOff>6531</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600-000005000000}"/>
            </a:ext>
          </a:extLst>
        </xdr:cNvPr>
        <xdr:cNvSpPr txBox="1"/>
      </xdr:nvSpPr>
      <xdr:spPr>
        <a:xfrm>
          <a:off x="594495" y="2081879"/>
          <a:ext cx="1922961"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1 - ASSETS</a:t>
          </a:r>
          <a:r>
            <a:rPr lang="en-US" sz="1100" b="1" baseline="0">
              <a:solidFill>
                <a:schemeClr val="bg1"/>
              </a:solidFill>
            </a:rPr>
            <a:t> &amp; DEBTS</a:t>
          </a:r>
          <a:endParaRPr lang="en-US" sz="1100" b="1">
            <a:solidFill>
              <a:schemeClr val="bg1"/>
            </a:solidFill>
          </a:endParaRPr>
        </a:p>
      </xdr:txBody>
    </xdr:sp>
    <xdr:clientData/>
  </xdr:twoCellAnchor>
  <xdr:twoCellAnchor editAs="oneCell">
    <xdr:from>
      <xdr:col>1</xdr:col>
      <xdr:colOff>376781</xdr:colOff>
      <xdr:row>10</xdr:row>
      <xdr:rowOff>111935</xdr:rowOff>
    </xdr:from>
    <xdr:to>
      <xdr:col>5</xdr:col>
      <xdr:colOff>6938</xdr:colOff>
      <xdr:row>12</xdr:row>
      <xdr:rowOff>9610</xdr:rowOff>
    </xdr:to>
    <xdr:sp macro="" textlink="">
      <xdr:nvSpPr>
        <xdr:cNvPr id="42" name="TextBox 41">
          <a:hlinkClick xmlns:r="http://schemas.openxmlformats.org/officeDocument/2006/relationships" r:id="rId3"/>
          <a:extLst>
            <a:ext uri="{FF2B5EF4-FFF2-40B4-BE49-F238E27FC236}">
              <a16:creationId xmlns:a16="http://schemas.microsoft.com/office/drawing/2014/main" id="{00000000-0008-0000-0600-00002A000000}"/>
            </a:ext>
          </a:extLst>
        </xdr:cNvPr>
        <xdr:cNvSpPr txBox="1"/>
      </xdr:nvSpPr>
      <xdr:spPr>
        <a:xfrm>
          <a:off x="594495" y="2554417"/>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2 -</a:t>
          </a:r>
          <a:r>
            <a:rPr lang="en-US" sz="1100" b="1" baseline="0">
              <a:solidFill>
                <a:schemeClr val="bg1"/>
              </a:solidFill>
            </a:rPr>
            <a:t> </a:t>
          </a:r>
          <a:r>
            <a:rPr lang="en-US" sz="1100" b="1">
              <a:solidFill>
                <a:schemeClr val="bg1"/>
              </a:solidFill>
              <a:effectLst/>
              <a:latin typeface="+mn-lt"/>
              <a:ea typeface="+mn-ea"/>
              <a:cs typeface="+mn-cs"/>
            </a:rPr>
            <a:t>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12</xdr:row>
      <xdr:rowOff>108223</xdr:rowOff>
    </xdr:from>
    <xdr:to>
      <xdr:col>5</xdr:col>
      <xdr:colOff>6938</xdr:colOff>
      <xdr:row>14</xdr:row>
      <xdr:rowOff>5896</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0600-00002B000000}"/>
            </a:ext>
          </a:extLst>
        </xdr:cNvPr>
        <xdr:cNvSpPr txBox="1"/>
      </xdr:nvSpPr>
      <xdr:spPr>
        <a:xfrm>
          <a:off x="594495" y="3020152"/>
          <a:ext cx="1922961"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3</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14</xdr:row>
      <xdr:rowOff>104511</xdr:rowOff>
    </xdr:from>
    <xdr:to>
      <xdr:col>5</xdr:col>
      <xdr:colOff>6938</xdr:colOff>
      <xdr:row>16</xdr:row>
      <xdr:rowOff>2186</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600-00002C000000}"/>
            </a:ext>
          </a:extLst>
        </xdr:cNvPr>
        <xdr:cNvSpPr txBox="1"/>
      </xdr:nvSpPr>
      <xdr:spPr>
        <a:xfrm>
          <a:off x="594495" y="3485886"/>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4</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16</xdr:row>
      <xdr:rowOff>100800</xdr:rowOff>
    </xdr:from>
    <xdr:to>
      <xdr:col>5</xdr:col>
      <xdr:colOff>6938</xdr:colOff>
      <xdr:row>18</xdr:row>
      <xdr:rowOff>1740</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600-00002D000000}"/>
            </a:ext>
          </a:extLst>
        </xdr:cNvPr>
        <xdr:cNvSpPr txBox="1"/>
      </xdr:nvSpPr>
      <xdr:spPr>
        <a:xfrm>
          <a:off x="594495" y="3951621"/>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5</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18</xdr:row>
      <xdr:rowOff>97088</xdr:rowOff>
    </xdr:from>
    <xdr:to>
      <xdr:col>5</xdr:col>
      <xdr:colOff>6938</xdr:colOff>
      <xdr:row>19</xdr:row>
      <xdr:rowOff>348549</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600-00002E000000}"/>
            </a:ext>
          </a:extLst>
        </xdr:cNvPr>
        <xdr:cNvSpPr txBox="1"/>
      </xdr:nvSpPr>
      <xdr:spPr>
        <a:xfrm>
          <a:off x="594495" y="4417356"/>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6</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20</xdr:row>
      <xdr:rowOff>93377</xdr:rowOff>
    </xdr:from>
    <xdr:to>
      <xdr:col>5</xdr:col>
      <xdr:colOff>6938</xdr:colOff>
      <xdr:row>21</xdr:row>
      <xdr:rowOff>344837</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600-00002F000000}"/>
            </a:ext>
          </a:extLst>
        </xdr:cNvPr>
        <xdr:cNvSpPr txBox="1"/>
      </xdr:nvSpPr>
      <xdr:spPr>
        <a:xfrm>
          <a:off x="594495" y="4883091"/>
          <a:ext cx="1922961"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7</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22</xdr:row>
      <xdr:rowOff>89665</xdr:rowOff>
    </xdr:from>
    <xdr:to>
      <xdr:col>5</xdr:col>
      <xdr:colOff>8072</xdr:colOff>
      <xdr:row>23</xdr:row>
      <xdr:rowOff>341124</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600-000030000000}"/>
            </a:ext>
          </a:extLst>
        </xdr:cNvPr>
        <xdr:cNvSpPr txBox="1"/>
      </xdr:nvSpPr>
      <xdr:spPr>
        <a:xfrm>
          <a:off x="594495" y="5348826"/>
          <a:ext cx="1924095"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8</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24</xdr:row>
      <xdr:rowOff>85953</xdr:rowOff>
    </xdr:from>
    <xdr:to>
      <xdr:col>5</xdr:col>
      <xdr:colOff>8072</xdr:colOff>
      <xdr:row>25</xdr:row>
      <xdr:rowOff>337413</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600-000031000000}"/>
            </a:ext>
          </a:extLst>
        </xdr:cNvPr>
        <xdr:cNvSpPr txBox="1"/>
      </xdr:nvSpPr>
      <xdr:spPr>
        <a:xfrm>
          <a:off x="594495" y="5814560"/>
          <a:ext cx="1924095"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9</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26</xdr:row>
      <xdr:rowOff>82241</xdr:rowOff>
    </xdr:from>
    <xdr:to>
      <xdr:col>5</xdr:col>
      <xdr:colOff>8072</xdr:colOff>
      <xdr:row>27</xdr:row>
      <xdr:rowOff>333700</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600-000032000000}"/>
            </a:ext>
          </a:extLst>
        </xdr:cNvPr>
        <xdr:cNvSpPr txBox="1"/>
      </xdr:nvSpPr>
      <xdr:spPr>
        <a:xfrm>
          <a:off x="594495" y="6280295"/>
          <a:ext cx="1924095" cy="367120"/>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10</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28</xdr:row>
      <xdr:rowOff>78529</xdr:rowOff>
    </xdr:from>
    <xdr:to>
      <xdr:col>5</xdr:col>
      <xdr:colOff>8072</xdr:colOff>
      <xdr:row>29</xdr:row>
      <xdr:rowOff>329990</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600-000033000000}"/>
            </a:ext>
          </a:extLst>
        </xdr:cNvPr>
        <xdr:cNvSpPr txBox="1"/>
      </xdr:nvSpPr>
      <xdr:spPr>
        <a:xfrm>
          <a:off x="594495" y="6746029"/>
          <a:ext cx="1924095"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11</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oneCell">
    <xdr:from>
      <xdr:col>1</xdr:col>
      <xdr:colOff>376781</xdr:colOff>
      <xdr:row>30</xdr:row>
      <xdr:rowOff>74823</xdr:rowOff>
    </xdr:from>
    <xdr:to>
      <xdr:col>5</xdr:col>
      <xdr:colOff>8072</xdr:colOff>
      <xdr:row>31</xdr:row>
      <xdr:rowOff>326283</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600-000034000000}"/>
            </a:ext>
          </a:extLst>
        </xdr:cNvPr>
        <xdr:cNvSpPr txBox="1"/>
      </xdr:nvSpPr>
      <xdr:spPr>
        <a:xfrm>
          <a:off x="594495" y="7211769"/>
          <a:ext cx="1924095" cy="367121"/>
        </a:xfrm>
        <a:prstGeom prst="rect">
          <a:avLst/>
        </a:prstGeom>
        <a:solidFill>
          <a:srgbClr val="00B050"/>
        </a:solidFill>
        <a:ln/>
      </xdr:spPr>
      <xdr:style>
        <a:lnRef idx="1">
          <a:schemeClr val="dk1"/>
        </a:lnRef>
        <a:fillRef idx="2">
          <a:schemeClr val="dk1"/>
        </a:fillRef>
        <a:effectRef idx="1">
          <a:schemeClr val="dk1"/>
        </a:effectRef>
        <a:fontRef idx="minor">
          <a:schemeClr val="dk1"/>
        </a:fontRef>
      </xdr:style>
      <xdr:txBody>
        <a:bodyPr vertOverflow="clip" wrap="square" rtlCol="0" anchor="ctr" anchorCtr="1"/>
        <a:lstStyle/>
        <a:p>
          <a:r>
            <a:rPr lang="en-US" sz="1100" b="1">
              <a:solidFill>
                <a:schemeClr val="bg1"/>
              </a:solidFill>
            </a:rPr>
            <a:t>MONTH 12</a:t>
          </a:r>
          <a:r>
            <a:rPr lang="en-US" sz="1100" b="1">
              <a:solidFill>
                <a:schemeClr val="bg1"/>
              </a:solidFill>
              <a:effectLst/>
              <a:latin typeface="+mn-lt"/>
              <a:ea typeface="+mn-ea"/>
              <a:cs typeface="+mn-cs"/>
            </a:rPr>
            <a:t> - ASSETS</a:t>
          </a:r>
          <a:r>
            <a:rPr lang="en-US" sz="1100" b="1" baseline="0">
              <a:solidFill>
                <a:schemeClr val="bg1"/>
              </a:solidFill>
              <a:effectLst/>
              <a:latin typeface="+mn-lt"/>
              <a:ea typeface="+mn-ea"/>
              <a:cs typeface="+mn-cs"/>
            </a:rPr>
            <a:t> &amp; DEBTS</a:t>
          </a:r>
          <a:endParaRPr lang="en-US" sz="1100" b="1">
            <a:solidFill>
              <a:schemeClr val="bg1"/>
            </a:solidFill>
          </a:endParaRPr>
        </a:p>
      </xdr:txBody>
    </xdr:sp>
    <xdr:clientData/>
  </xdr:twoCellAnchor>
  <xdr:twoCellAnchor editAs="absolute">
    <xdr:from>
      <xdr:col>2</xdr:col>
      <xdr:colOff>126547</xdr:colOff>
      <xdr:row>0</xdr:row>
      <xdr:rowOff>0</xdr:rowOff>
    </xdr:from>
    <xdr:to>
      <xdr:col>3</xdr:col>
      <xdr:colOff>555171</xdr:colOff>
      <xdr:row>0</xdr:row>
      <xdr:rowOff>323850</xdr:rowOff>
    </xdr:to>
    <xdr:sp macro="" textlink="">
      <xdr:nvSpPr>
        <xdr:cNvPr id="54" name="Text Box 26">
          <a:hlinkClick xmlns:r="http://schemas.openxmlformats.org/officeDocument/2006/relationships" r:id="rId14"/>
          <a:extLst>
            <a:ext uri="{FF2B5EF4-FFF2-40B4-BE49-F238E27FC236}">
              <a16:creationId xmlns:a16="http://schemas.microsoft.com/office/drawing/2014/main" id="{00000000-0008-0000-0600-000036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9</xdr:col>
      <xdr:colOff>556532</xdr:colOff>
      <xdr:row>0</xdr:row>
      <xdr:rowOff>0</xdr:rowOff>
    </xdr:from>
    <xdr:to>
      <xdr:col>11</xdr:col>
      <xdr:colOff>69396</xdr:colOff>
      <xdr:row>0</xdr:row>
      <xdr:rowOff>323850</xdr:rowOff>
    </xdr:to>
    <xdr:sp macro="" textlink="">
      <xdr:nvSpPr>
        <xdr:cNvPr id="55" name="Text Box 27">
          <a:hlinkClick xmlns:r="http://schemas.openxmlformats.org/officeDocument/2006/relationships" r:id="rId15"/>
          <a:extLst>
            <a:ext uri="{FF2B5EF4-FFF2-40B4-BE49-F238E27FC236}">
              <a16:creationId xmlns:a16="http://schemas.microsoft.com/office/drawing/2014/main" id="{00000000-0008-0000-0600-000037000000}"/>
            </a:ext>
          </a:extLst>
        </xdr:cNvPr>
        <xdr:cNvSpPr txBox="1">
          <a:spLocks noChangeArrowheads="1"/>
        </xdr:cNvSpPr>
      </xdr:nvSpPr>
      <xdr:spPr bwMode="auto">
        <a:xfrm>
          <a:off x="48863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6</xdr:col>
      <xdr:colOff>435429</xdr:colOff>
      <xdr:row>0</xdr:row>
      <xdr:rowOff>0</xdr:rowOff>
    </xdr:from>
    <xdr:to>
      <xdr:col>8</xdr:col>
      <xdr:colOff>361950</xdr:colOff>
      <xdr:row>0</xdr:row>
      <xdr:rowOff>323850</xdr:rowOff>
    </xdr:to>
    <xdr:sp macro="" textlink="">
      <xdr:nvSpPr>
        <xdr:cNvPr id="56" name="Text Box 28">
          <a:hlinkClick xmlns:r="http://schemas.openxmlformats.org/officeDocument/2006/relationships" r:id="rId1"/>
          <a:extLst>
            <a:ext uri="{FF2B5EF4-FFF2-40B4-BE49-F238E27FC236}">
              <a16:creationId xmlns:a16="http://schemas.microsoft.com/office/drawing/2014/main" id="{00000000-0008-0000-0600-000038000000}"/>
            </a:ext>
          </a:extLst>
        </xdr:cNvPr>
        <xdr:cNvSpPr txBox="1">
          <a:spLocks noChangeArrowheads="1"/>
        </xdr:cNvSpPr>
      </xdr:nvSpPr>
      <xdr:spPr bwMode="auto">
        <a:xfrm>
          <a:off x="30194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3</xdr:col>
      <xdr:colOff>574221</xdr:colOff>
      <xdr:row>0</xdr:row>
      <xdr:rowOff>0</xdr:rowOff>
    </xdr:from>
    <xdr:to>
      <xdr:col>6</xdr:col>
      <xdr:colOff>416379</xdr:colOff>
      <xdr:row>0</xdr:row>
      <xdr:rowOff>323850</xdr:rowOff>
    </xdr:to>
    <xdr:sp macro="" textlink="">
      <xdr:nvSpPr>
        <xdr:cNvPr id="57" name="Text Box 29">
          <a:hlinkClick xmlns:r="http://schemas.openxmlformats.org/officeDocument/2006/relationships" r:id="rId16"/>
          <a:extLst>
            <a:ext uri="{FF2B5EF4-FFF2-40B4-BE49-F238E27FC236}">
              <a16:creationId xmlns:a16="http://schemas.microsoft.com/office/drawing/2014/main" id="{00000000-0008-0000-0600-000039000000}"/>
            </a:ext>
          </a:extLst>
        </xdr:cNvPr>
        <xdr:cNvSpPr txBox="1">
          <a:spLocks noChangeArrowheads="1"/>
        </xdr:cNvSpPr>
      </xdr:nvSpPr>
      <xdr:spPr bwMode="auto">
        <a:xfrm>
          <a:off x="20859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11</xdr:col>
      <xdr:colOff>88446</xdr:colOff>
      <xdr:row>0</xdr:row>
      <xdr:rowOff>0</xdr:rowOff>
    </xdr:from>
    <xdr:to>
      <xdr:col>12</xdr:col>
      <xdr:colOff>394607</xdr:colOff>
      <xdr:row>0</xdr:row>
      <xdr:rowOff>323850</xdr:rowOff>
    </xdr:to>
    <xdr:sp macro="" textlink="">
      <xdr:nvSpPr>
        <xdr:cNvPr id="58" name="Text Box 30">
          <a:hlinkClick xmlns:r="http://schemas.openxmlformats.org/officeDocument/2006/relationships" r:id="rId17"/>
          <a:extLst>
            <a:ext uri="{FF2B5EF4-FFF2-40B4-BE49-F238E27FC236}">
              <a16:creationId xmlns:a16="http://schemas.microsoft.com/office/drawing/2014/main" id="{00000000-0008-0000-0600-00003A000000}"/>
            </a:ext>
          </a:extLst>
        </xdr:cNvPr>
        <xdr:cNvSpPr txBox="1">
          <a:spLocks noChangeArrowheads="1"/>
        </xdr:cNvSpPr>
      </xdr:nvSpPr>
      <xdr:spPr bwMode="auto">
        <a:xfrm>
          <a:off x="58197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8</xdr:col>
      <xdr:colOff>381000</xdr:colOff>
      <xdr:row>0</xdr:row>
      <xdr:rowOff>0</xdr:rowOff>
    </xdr:from>
    <xdr:to>
      <xdr:col>9</xdr:col>
      <xdr:colOff>537482</xdr:colOff>
      <xdr:row>0</xdr:row>
      <xdr:rowOff>323850</xdr:rowOff>
    </xdr:to>
    <xdr:sp macro="" textlink="">
      <xdr:nvSpPr>
        <xdr:cNvPr id="59" name="Text Box 31">
          <a:hlinkClick xmlns:r="http://schemas.openxmlformats.org/officeDocument/2006/relationships" r:id="rId18"/>
          <a:extLst>
            <a:ext uri="{FF2B5EF4-FFF2-40B4-BE49-F238E27FC236}">
              <a16:creationId xmlns:a16="http://schemas.microsoft.com/office/drawing/2014/main" id="{00000000-0008-0000-0600-00003B000000}"/>
            </a:ext>
          </a:extLst>
        </xdr:cNvPr>
        <xdr:cNvSpPr txBox="1">
          <a:spLocks noChangeArrowheads="1"/>
        </xdr:cNvSpPr>
      </xdr:nvSpPr>
      <xdr:spPr bwMode="auto">
        <a:xfrm>
          <a:off x="39528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14</xdr:col>
      <xdr:colOff>125186</xdr:colOff>
      <xdr:row>0</xdr:row>
      <xdr:rowOff>0</xdr:rowOff>
    </xdr:from>
    <xdr:to>
      <xdr:col>15</xdr:col>
      <xdr:colOff>432708</xdr:colOff>
      <xdr:row>0</xdr:row>
      <xdr:rowOff>323850</xdr:rowOff>
    </xdr:to>
    <xdr:sp macro="" textlink="">
      <xdr:nvSpPr>
        <xdr:cNvPr id="60" name="Text Box 32">
          <a:hlinkClick xmlns:r="http://schemas.openxmlformats.org/officeDocument/2006/relationships" r:id="rId19"/>
          <a:extLst>
            <a:ext uri="{FF2B5EF4-FFF2-40B4-BE49-F238E27FC236}">
              <a16:creationId xmlns:a16="http://schemas.microsoft.com/office/drawing/2014/main" id="{00000000-0008-0000-0600-00003C000000}"/>
            </a:ext>
          </a:extLst>
        </xdr:cNvPr>
        <xdr:cNvSpPr txBox="1">
          <a:spLocks noChangeArrowheads="1"/>
        </xdr:cNvSpPr>
      </xdr:nvSpPr>
      <xdr:spPr bwMode="auto">
        <a:xfrm>
          <a:off x="768667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12</xdr:col>
      <xdr:colOff>413657</xdr:colOff>
      <xdr:row>0</xdr:row>
      <xdr:rowOff>0</xdr:rowOff>
    </xdr:from>
    <xdr:to>
      <xdr:col>14</xdr:col>
      <xdr:colOff>106136</xdr:colOff>
      <xdr:row>0</xdr:row>
      <xdr:rowOff>323850</xdr:rowOff>
    </xdr:to>
    <xdr:sp macro="" textlink="">
      <xdr:nvSpPr>
        <xdr:cNvPr id="61" name="Text Box 33">
          <a:hlinkClick xmlns:r="http://schemas.openxmlformats.org/officeDocument/2006/relationships" r:id="rId20"/>
          <a:extLst>
            <a:ext uri="{FF2B5EF4-FFF2-40B4-BE49-F238E27FC236}">
              <a16:creationId xmlns:a16="http://schemas.microsoft.com/office/drawing/2014/main" id="{00000000-0008-0000-0600-00003D000000}"/>
            </a:ext>
          </a:extLst>
        </xdr:cNvPr>
        <xdr:cNvSpPr txBox="1">
          <a:spLocks noChangeArrowheads="1"/>
        </xdr:cNvSpPr>
      </xdr:nvSpPr>
      <xdr:spPr bwMode="auto">
        <a:xfrm>
          <a:off x="67532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2</xdr:col>
      <xdr:colOff>102787</xdr:colOff>
      <xdr:row>0</xdr:row>
      <xdr:rowOff>323850</xdr:rowOff>
    </xdr:to>
    <xdr:sp macro="" textlink="">
      <xdr:nvSpPr>
        <xdr:cNvPr id="62" name="Text Box 6">
          <a:hlinkClick xmlns:r="http://schemas.openxmlformats.org/officeDocument/2006/relationships" r:id="rId21"/>
          <a:extLst>
            <a:ext uri="{FF2B5EF4-FFF2-40B4-BE49-F238E27FC236}">
              <a16:creationId xmlns:a16="http://schemas.microsoft.com/office/drawing/2014/main" id="{00000000-0008-0000-0600-00003E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409361" name="Line 7">
          <a:extLst>
            <a:ext uri="{FF2B5EF4-FFF2-40B4-BE49-F238E27FC236}">
              <a16:creationId xmlns:a16="http://schemas.microsoft.com/office/drawing/2014/main" id="{00000000-0008-0000-0700-0000113F06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17" name="Rounded Rectangle 16">
          <a:hlinkClick xmlns:r="http://schemas.openxmlformats.org/officeDocument/2006/relationships" r:id="rId1"/>
          <a:extLst>
            <a:ext uri="{FF2B5EF4-FFF2-40B4-BE49-F238E27FC236}">
              <a16:creationId xmlns:a16="http://schemas.microsoft.com/office/drawing/2014/main" id="{00000000-0008-0000-0700-000011000000}"/>
            </a:ext>
          </a:extLst>
        </xdr:cNvPr>
        <xdr:cNvSpPr/>
      </xdr:nvSpPr>
      <xdr:spPr bwMode="auto">
        <a:xfrm>
          <a:off x="223405"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18" name="Rectangle 17">
          <a:extLst>
            <a:ext uri="{FF2B5EF4-FFF2-40B4-BE49-F238E27FC236}">
              <a16:creationId xmlns:a16="http://schemas.microsoft.com/office/drawing/2014/main" id="{00000000-0008-0000-0700-000012000000}"/>
            </a:ext>
          </a:extLst>
        </xdr:cNvPr>
        <xdr:cNvSpPr/>
      </xdr:nvSpPr>
      <xdr:spPr>
        <a:xfrm>
          <a:off x="1791704"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15" name="Text Box 26">
          <a:hlinkClick xmlns:r="http://schemas.openxmlformats.org/officeDocument/2006/relationships" r:id="rId2"/>
          <a:extLst>
            <a:ext uri="{FF2B5EF4-FFF2-40B4-BE49-F238E27FC236}">
              <a16:creationId xmlns:a16="http://schemas.microsoft.com/office/drawing/2014/main" id="{00000000-0008-0000-0700-00000F000000}"/>
            </a:ext>
          </a:extLst>
        </xdr:cNvPr>
        <xdr:cNvSpPr txBox="1">
          <a:spLocks noChangeArrowheads="1"/>
        </xdr:cNvSpPr>
      </xdr:nvSpPr>
      <xdr:spPr bwMode="auto">
        <a:xfrm>
          <a:off x="114776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16" name="Text Box 27">
          <a:hlinkClick xmlns:r="http://schemas.openxmlformats.org/officeDocument/2006/relationships" r:id="rId3"/>
          <a:extLst>
            <a:ext uri="{FF2B5EF4-FFF2-40B4-BE49-F238E27FC236}">
              <a16:creationId xmlns:a16="http://schemas.microsoft.com/office/drawing/2014/main" id="{00000000-0008-0000-0700-000010000000}"/>
            </a:ext>
          </a:extLst>
        </xdr:cNvPr>
        <xdr:cNvSpPr txBox="1">
          <a:spLocks noChangeArrowheads="1"/>
        </xdr:cNvSpPr>
      </xdr:nvSpPr>
      <xdr:spPr bwMode="auto">
        <a:xfrm>
          <a:off x="488156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29" name="Text Box 28">
          <a:hlinkClick xmlns:r="http://schemas.openxmlformats.org/officeDocument/2006/relationships" r:id="rId1"/>
          <a:extLst>
            <a:ext uri="{FF2B5EF4-FFF2-40B4-BE49-F238E27FC236}">
              <a16:creationId xmlns:a16="http://schemas.microsoft.com/office/drawing/2014/main" id="{00000000-0008-0000-0700-00001D000000}"/>
            </a:ext>
          </a:extLst>
        </xdr:cNvPr>
        <xdr:cNvSpPr txBox="1">
          <a:spLocks noChangeArrowheads="1"/>
        </xdr:cNvSpPr>
      </xdr:nvSpPr>
      <xdr:spPr bwMode="auto">
        <a:xfrm>
          <a:off x="301466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30" name="Text Box 29">
          <a:hlinkClick xmlns:r="http://schemas.openxmlformats.org/officeDocument/2006/relationships" r:id="rId4"/>
          <a:extLst>
            <a:ext uri="{FF2B5EF4-FFF2-40B4-BE49-F238E27FC236}">
              <a16:creationId xmlns:a16="http://schemas.microsoft.com/office/drawing/2014/main" id="{00000000-0008-0000-0700-00001E000000}"/>
            </a:ext>
          </a:extLst>
        </xdr:cNvPr>
        <xdr:cNvSpPr txBox="1">
          <a:spLocks noChangeArrowheads="1"/>
        </xdr:cNvSpPr>
      </xdr:nvSpPr>
      <xdr:spPr bwMode="auto">
        <a:xfrm>
          <a:off x="208121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31" name="Text Box 30">
          <a:hlinkClick xmlns:r="http://schemas.openxmlformats.org/officeDocument/2006/relationships" r:id="rId5"/>
          <a:extLst>
            <a:ext uri="{FF2B5EF4-FFF2-40B4-BE49-F238E27FC236}">
              <a16:creationId xmlns:a16="http://schemas.microsoft.com/office/drawing/2014/main" id="{00000000-0008-0000-0700-00001F000000}"/>
            </a:ext>
          </a:extLst>
        </xdr:cNvPr>
        <xdr:cNvSpPr txBox="1">
          <a:spLocks noChangeArrowheads="1"/>
        </xdr:cNvSpPr>
      </xdr:nvSpPr>
      <xdr:spPr bwMode="auto">
        <a:xfrm>
          <a:off x="581501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32" name="Text Box 31">
          <a:hlinkClick xmlns:r="http://schemas.openxmlformats.org/officeDocument/2006/relationships" r:id="rId6"/>
          <a:extLst>
            <a:ext uri="{FF2B5EF4-FFF2-40B4-BE49-F238E27FC236}">
              <a16:creationId xmlns:a16="http://schemas.microsoft.com/office/drawing/2014/main" id="{00000000-0008-0000-0700-000020000000}"/>
            </a:ext>
          </a:extLst>
        </xdr:cNvPr>
        <xdr:cNvSpPr txBox="1">
          <a:spLocks noChangeArrowheads="1"/>
        </xdr:cNvSpPr>
      </xdr:nvSpPr>
      <xdr:spPr bwMode="auto">
        <a:xfrm>
          <a:off x="394811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33" name="Text Box 32">
          <a:hlinkClick xmlns:r="http://schemas.openxmlformats.org/officeDocument/2006/relationships" r:id="rId7"/>
          <a:extLst>
            <a:ext uri="{FF2B5EF4-FFF2-40B4-BE49-F238E27FC236}">
              <a16:creationId xmlns:a16="http://schemas.microsoft.com/office/drawing/2014/main" id="{00000000-0008-0000-0700-000021000000}"/>
            </a:ext>
          </a:extLst>
        </xdr:cNvPr>
        <xdr:cNvSpPr txBox="1">
          <a:spLocks noChangeArrowheads="1"/>
        </xdr:cNvSpPr>
      </xdr:nvSpPr>
      <xdr:spPr bwMode="auto">
        <a:xfrm>
          <a:off x="768191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34" name="Text Box 33">
          <a:hlinkClick xmlns:r="http://schemas.openxmlformats.org/officeDocument/2006/relationships" r:id="rId8"/>
          <a:extLst>
            <a:ext uri="{FF2B5EF4-FFF2-40B4-BE49-F238E27FC236}">
              <a16:creationId xmlns:a16="http://schemas.microsoft.com/office/drawing/2014/main" id="{00000000-0008-0000-0700-000022000000}"/>
            </a:ext>
          </a:extLst>
        </xdr:cNvPr>
        <xdr:cNvSpPr txBox="1">
          <a:spLocks noChangeArrowheads="1"/>
        </xdr:cNvSpPr>
      </xdr:nvSpPr>
      <xdr:spPr bwMode="auto">
        <a:xfrm>
          <a:off x="6748463"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35" name="Text Box 6">
          <a:hlinkClick xmlns:r="http://schemas.openxmlformats.org/officeDocument/2006/relationships" r:id="rId9"/>
          <a:extLst>
            <a:ext uri="{FF2B5EF4-FFF2-40B4-BE49-F238E27FC236}">
              <a16:creationId xmlns:a16="http://schemas.microsoft.com/office/drawing/2014/main" id="{00000000-0008-0000-0700-000023000000}"/>
            </a:ext>
          </a:extLst>
        </xdr:cNvPr>
        <xdr:cNvSpPr txBox="1">
          <a:spLocks noChangeArrowheads="1"/>
        </xdr:cNvSpPr>
      </xdr:nvSpPr>
      <xdr:spPr bwMode="auto">
        <a:xfrm>
          <a:off x="214313"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612423"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1</a:t>
          </a:r>
          <a:endParaRPr lang="en-US" sz="3200" b="1"/>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6</xdr:col>
      <xdr:colOff>28575</xdr:colOff>
      <xdr:row>72</xdr:row>
      <xdr:rowOff>219075</xdr:rowOff>
    </xdr:from>
    <xdr:to>
      <xdr:col>6</xdr:col>
      <xdr:colOff>1123950</xdr:colOff>
      <xdr:row>72</xdr:row>
      <xdr:rowOff>219075</xdr:rowOff>
    </xdr:to>
    <xdr:sp macro="" textlink="">
      <xdr:nvSpPr>
        <xdr:cNvPr id="2" name="Line 7">
          <a:extLst>
            <a:ext uri="{FF2B5EF4-FFF2-40B4-BE49-F238E27FC236}">
              <a16:creationId xmlns:a16="http://schemas.microsoft.com/office/drawing/2014/main" id="{00000000-0008-0000-0800-000002000000}"/>
            </a:ext>
          </a:extLst>
        </xdr:cNvPr>
        <xdr:cNvSpPr>
          <a:spLocks noChangeShapeType="1"/>
        </xdr:cNvSpPr>
      </xdr:nvSpPr>
      <xdr:spPr bwMode="auto">
        <a:xfrm>
          <a:off x="7038975" y="304419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absolute">
    <xdr:from>
      <xdr:col>1</xdr:col>
      <xdr:colOff>9092</xdr:colOff>
      <xdr:row>0</xdr:row>
      <xdr:rowOff>361950</xdr:rowOff>
    </xdr:from>
    <xdr:to>
      <xdr:col>1</xdr:col>
      <xdr:colOff>1610559</xdr:colOff>
      <xdr:row>0</xdr:row>
      <xdr:rowOff>737177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bwMode="auto">
        <a:xfrm>
          <a:off x="228167" y="361950"/>
          <a:ext cx="1601467" cy="375227"/>
        </a:xfrm>
        <a:prstGeom prst="roundRect">
          <a:avLst/>
        </a:prstGeom>
        <a:solidFill>
          <a:srgbClr val="00CC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Assets &amp; Debts</a:t>
          </a:r>
        </a:p>
      </xdr:txBody>
    </xdr:sp>
    <xdr:clientData/>
  </xdr:twoCellAnchor>
  <xdr:oneCellAnchor>
    <xdr:from>
      <xdr:col>1</xdr:col>
      <xdr:colOff>1577391</xdr:colOff>
      <xdr:row>0</xdr:row>
      <xdr:rowOff>285749</xdr:rowOff>
    </xdr:from>
    <xdr:ext cx="1589671" cy="352425"/>
    <xdr:sp macro="" textlink="">
      <xdr:nvSpPr>
        <xdr:cNvPr id="4" name="Rectangle 3">
          <a:extLst>
            <a:ext uri="{FF2B5EF4-FFF2-40B4-BE49-F238E27FC236}">
              <a16:creationId xmlns:a16="http://schemas.microsoft.com/office/drawing/2014/main" id="{00000000-0008-0000-0800-000004000000}"/>
            </a:ext>
          </a:extLst>
        </xdr:cNvPr>
        <xdr:cNvSpPr/>
      </xdr:nvSpPr>
      <xdr:spPr>
        <a:xfrm>
          <a:off x="1796466" y="285749"/>
          <a:ext cx="1589671" cy="352425"/>
        </a:xfrm>
        <a:prstGeom prst="rect">
          <a:avLst/>
        </a:prstGeom>
        <a:noFill/>
      </xdr:spPr>
      <xdr:txBody>
        <a:bodyPr wrap="square" lIns="91440" tIns="45720" rIns="91440" bIns="45720">
          <a:noAutofit/>
        </a:bodyPr>
        <a:lstStyle/>
        <a:p>
          <a:pPr algn="ctr"/>
          <a:r>
            <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STEP</a:t>
          </a:r>
          <a:r>
            <a:rPr lang="en-US" sz="32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3</a:t>
          </a:r>
          <a:endParaRPr lang="en-US" sz="32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933450</xdr:colOff>
      <xdr:row>0</xdr:row>
      <xdr:rowOff>0</xdr:rowOff>
    </xdr:from>
    <xdr:to>
      <xdr:col>1</xdr:col>
      <xdr:colOff>1847850</xdr:colOff>
      <xdr:row>0</xdr:row>
      <xdr:rowOff>323850</xdr:rowOff>
    </xdr:to>
    <xdr:sp macro="" textlink="">
      <xdr:nvSpPr>
        <xdr:cNvPr id="5" name="Text Box 26">
          <a:hlinkClick xmlns:r="http://schemas.openxmlformats.org/officeDocument/2006/relationships" r:id="rId2"/>
          <a:extLst>
            <a:ext uri="{FF2B5EF4-FFF2-40B4-BE49-F238E27FC236}">
              <a16:creationId xmlns:a16="http://schemas.microsoft.com/office/drawing/2014/main" id="{00000000-0008-0000-0800-000005000000}"/>
            </a:ext>
          </a:extLst>
        </xdr:cNvPr>
        <xdr:cNvSpPr txBox="1">
          <a:spLocks noChangeArrowheads="1"/>
        </xdr:cNvSpPr>
      </xdr:nvSpPr>
      <xdr:spPr bwMode="auto">
        <a:xfrm>
          <a:off x="1152525"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Vision &amp; Goals</a:t>
          </a:r>
        </a:p>
      </xdr:txBody>
    </xdr:sp>
    <xdr:clientData fPrintsWithSheet="0"/>
  </xdr:twoCellAnchor>
  <xdr:twoCellAnchor editAs="absolute">
    <xdr:from>
      <xdr:col>4</xdr:col>
      <xdr:colOff>690563</xdr:colOff>
      <xdr:row>0</xdr:row>
      <xdr:rowOff>0</xdr:rowOff>
    </xdr:from>
    <xdr:to>
      <xdr:col>4</xdr:col>
      <xdr:colOff>1604963</xdr:colOff>
      <xdr:row>0</xdr:row>
      <xdr:rowOff>323850</xdr:rowOff>
    </xdr:to>
    <xdr:sp macro="" textlink="">
      <xdr:nvSpPr>
        <xdr:cNvPr id="6" name="Text Box 27">
          <a:hlinkClick xmlns:r="http://schemas.openxmlformats.org/officeDocument/2006/relationships" r:id="rId3"/>
          <a:extLst>
            <a:ext uri="{FF2B5EF4-FFF2-40B4-BE49-F238E27FC236}">
              <a16:creationId xmlns:a16="http://schemas.microsoft.com/office/drawing/2014/main" id="{00000000-0008-0000-0800-000006000000}"/>
            </a:ext>
          </a:extLst>
        </xdr:cNvPr>
        <xdr:cNvSpPr txBox="1">
          <a:spLocks noChangeArrowheads="1"/>
        </xdr:cNvSpPr>
      </xdr:nvSpPr>
      <xdr:spPr bwMode="auto">
        <a:xfrm>
          <a:off x="489108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&amp; Expenses</a:t>
          </a:r>
        </a:p>
      </xdr:txBody>
    </xdr:sp>
    <xdr:clientData fPrintsWithSheet="0"/>
  </xdr:twoCellAnchor>
  <xdr:twoCellAnchor editAs="absolute">
    <xdr:from>
      <xdr:col>2</xdr:col>
      <xdr:colOff>776288</xdr:colOff>
      <xdr:row>0</xdr:row>
      <xdr:rowOff>0</xdr:rowOff>
    </xdr:from>
    <xdr:to>
      <xdr:col>3</xdr:col>
      <xdr:colOff>583407</xdr:colOff>
      <xdr:row>0</xdr:row>
      <xdr:rowOff>323850</xdr:rowOff>
    </xdr:to>
    <xdr:sp macro="" textlink="">
      <xdr:nvSpPr>
        <xdr:cNvPr id="7" name="Text Box 28">
          <a:hlinkClick xmlns:r="http://schemas.openxmlformats.org/officeDocument/2006/relationships" r:id="rId1"/>
          <a:extLst>
            <a:ext uri="{FF2B5EF4-FFF2-40B4-BE49-F238E27FC236}">
              <a16:creationId xmlns:a16="http://schemas.microsoft.com/office/drawing/2014/main" id="{00000000-0008-0000-0800-000007000000}"/>
            </a:ext>
          </a:extLst>
        </xdr:cNvPr>
        <xdr:cNvSpPr txBox="1">
          <a:spLocks noChangeArrowheads="1"/>
        </xdr:cNvSpPr>
      </xdr:nvSpPr>
      <xdr:spPr bwMode="auto">
        <a:xfrm>
          <a:off x="302418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Assets &amp; Debts</a:t>
          </a:r>
        </a:p>
      </xdr:txBody>
    </xdr:sp>
    <xdr:clientData fPrintsWithSheet="0"/>
  </xdr:twoCellAnchor>
  <xdr:twoCellAnchor editAs="absolute">
    <xdr:from>
      <xdr:col>1</xdr:col>
      <xdr:colOff>1866900</xdr:colOff>
      <xdr:row>0</xdr:row>
      <xdr:rowOff>0</xdr:rowOff>
    </xdr:from>
    <xdr:to>
      <xdr:col>2</xdr:col>
      <xdr:colOff>757238</xdr:colOff>
      <xdr:row>0</xdr:row>
      <xdr:rowOff>323850</xdr:rowOff>
    </xdr:to>
    <xdr:sp macro="" textlink="">
      <xdr:nvSpPr>
        <xdr:cNvPr id="8" name="Text Box 29">
          <a:hlinkClick xmlns:r="http://schemas.openxmlformats.org/officeDocument/2006/relationships" r:id="rId4"/>
          <a:extLst>
            <a:ext uri="{FF2B5EF4-FFF2-40B4-BE49-F238E27FC236}">
              <a16:creationId xmlns:a16="http://schemas.microsoft.com/office/drawing/2014/main" id="{00000000-0008-0000-0800-000008000000}"/>
            </a:ext>
          </a:extLst>
        </xdr:cNvPr>
        <xdr:cNvSpPr txBox="1">
          <a:spLocks noChangeArrowheads="1"/>
        </xdr:cNvSpPr>
      </xdr:nvSpPr>
      <xdr:spPr bwMode="auto">
        <a:xfrm>
          <a:off x="2085975" y="0"/>
          <a:ext cx="919163"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Profile</a:t>
          </a:r>
          <a:r>
            <a:rPr lang="en-US" sz="800" b="1" i="0" strike="noStrike" baseline="0">
              <a:solidFill>
                <a:schemeClr val="bg1"/>
              </a:solidFill>
              <a:latin typeface="Arial"/>
              <a:cs typeface="Arial"/>
            </a:rPr>
            <a:t> Setup</a:t>
          </a:r>
          <a:endParaRPr lang="en-US" sz="800" b="1" i="0" strike="noStrike">
            <a:solidFill>
              <a:schemeClr val="bg1"/>
            </a:solidFill>
            <a:latin typeface="Arial"/>
            <a:cs typeface="Arial"/>
          </a:endParaRPr>
        </a:p>
      </xdr:txBody>
    </xdr:sp>
    <xdr:clientData fPrintsWithSheet="0"/>
  </xdr:twoCellAnchor>
  <xdr:twoCellAnchor editAs="absolute">
    <xdr:from>
      <xdr:col>4</xdr:col>
      <xdr:colOff>1624013</xdr:colOff>
      <xdr:row>0</xdr:row>
      <xdr:rowOff>0</xdr:rowOff>
    </xdr:from>
    <xdr:to>
      <xdr:col>5</xdr:col>
      <xdr:colOff>907257</xdr:colOff>
      <xdr:row>0</xdr:row>
      <xdr:rowOff>323850</xdr:rowOff>
    </xdr:to>
    <xdr:sp macro="" textlink="">
      <xdr:nvSpPr>
        <xdr:cNvPr id="9" name="Text Box 30">
          <a:hlinkClick xmlns:r="http://schemas.openxmlformats.org/officeDocument/2006/relationships" r:id="rId5"/>
          <a:extLst>
            <a:ext uri="{FF2B5EF4-FFF2-40B4-BE49-F238E27FC236}">
              <a16:creationId xmlns:a16="http://schemas.microsoft.com/office/drawing/2014/main" id="{00000000-0008-0000-0800-000009000000}"/>
            </a:ext>
          </a:extLst>
        </xdr:cNvPr>
        <xdr:cNvSpPr txBox="1">
          <a:spLocks noChangeArrowheads="1"/>
        </xdr:cNvSpPr>
      </xdr:nvSpPr>
      <xdr:spPr bwMode="auto">
        <a:xfrm>
          <a:off x="5824538" y="0"/>
          <a:ext cx="912019"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Income Allocation</a:t>
          </a:r>
        </a:p>
      </xdr:txBody>
    </xdr:sp>
    <xdr:clientData fPrintsWithSheet="0"/>
  </xdr:twoCellAnchor>
  <xdr:twoCellAnchor editAs="absolute">
    <xdr:from>
      <xdr:col>3</xdr:col>
      <xdr:colOff>602457</xdr:colOff>
      <xdr:row>0</xdr:row>
      <xdr:rowOff>0</xdr:rowOff>
    </xdr:from>
    <xdr:to>
      <xdr:col>4</xdr:col>
      <xdr:colOff>671513</xdr:colOff>
      <xdr:row>0</xdr:row>
      <xdr:rowOff>323850</xdr:rowOff>
    </xdr:to>
    <xdr:sp macro="" textlink="">
      <xdr:nvSpPr>
        <xdr:cNvPr id="10" name="Text Box 31">
          <a:hlinkClick xmlns:r="http://schemas.openxmlformats.org/officeDocument/2006/relationships" r:id="rId6"/>
          <a:extLst>
            <a:ext uri="{FF2B5EF4-FFF2-40B4-BE49-F238E27FC236}">
              <a16:creationId xmlns:a16="http://schemas.microsoft.com/office/drawing/2014/main" id="{00000000-0008-0000-0800-00000A000000}"/>
            </a:ext>
          </a:extLst>
        </xdr:cNvPr>
        <xdr:cNvSpPr txBox="1">
          <a:spLocks noChangeArrowheads="1"/>
        </xdr:cNvSpPr>
      </xdr:nvSpPr>
      <xdr:spPr bwMode="auto">
        <a:xfrm>
          <a:off x="395525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Daily Expense Tracking</a:t>
          </a:r>
        </a:p>
      </xdr:txBody>
    </xdr:sp>
    <xdr:clientData fPrintsWithSheet="0"/>
  </xdr:twoCellAnchor>
  <xdr:twoCellAnchor editAs="absolute">
    <xdr:from>
      <xdr:col>6</xdr:col>
      <xdr:colOff>681038</xdr:colOff>
      <xdr:row>0</xdr:row>
      <xdr:rowOff>0</xdr:rowOff>
    </xdr:from>
    <xdr:to>
      <xdr:col>7</xdr:col>
      <xdr:colOff>452438</xdr:colOff>
      <xdr:row>0</xdr:row>
      <xdr:rowOff>323850</xdr:rowOff>
    </xdr:to>
    <xdr:sp macro="" textlink="">
      <xdr:nvSpPr>
        <xdr:cNvPr id="11" name="Text Box 32">
          <a:hlinkClick xmlns:r="http://schemas.openxmlformats.org/officeDocument/2006/relationships" r:id="rId7"/>
          <a:extLst>
            <a:ext uri="{FF2B5EF4-FFF2-40B4-BE49-F238E27FC236}">
              <a16:creationId xmlns:a16="http://schemas.microsoft.com/office/drawing/2014/main" id="{00000000-0008-0000-0800-00000B000000}"/>
            </a:ext>
          </a:extLst>
        </xdr:cNvPr>
        <xdr:cNvSpPr txBox="1">
          <a:spLocks noChangeArrowheads="1"/>
        </xdr:cNvSpPr>
      </xdr:nvSpPr>
      <xdr:spPr bwMode="auto">
        <a:xfrm>
          <a:off x="7691438" y="0"/>
          <a:ext cx="91440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Resources &amp; Options</a:t>
          </a:r>
        </a:p>
      </xdr:txBody>
    </xdr:sp>
    <xdr:clientData fPrintsWithSheet="0"/>
  </xdr:twoCellAnchor>
  <xdr:twoCellAnchor editAs="absolute">
    <xdr:from>
      <xdr:col>5</xdr:col>
      <xdr:colOff>926307</xdr:colOff>
      <xdr:row>0</xdr:row>
      <xdr:rowOff>0</xdr:rowOff>
    </xdr:from>
    <xdr:to>
      <xdr:col>6</xdr:col>
      <xdr:colOff>661988</xdr:colOff>
      <xdr:row>0</xdr:row>
      <xdr:rowOff>323850</xdr:rowOff>
    </xdr:to>
    <xdr:sp macro="" textlink="">
      <xdr:nvSpPr>
        <xdr:cNvPr id="12" name="Text Box 33">
          <a:hlinkClick xmlns:r="http://schemas.openxmlformats.org/officeDocument/2006/relationships" r:id="rId8"/>
          <a:extLst>
            <a:ext uri="{FF2B5EF4-FFF2-40B4-BE49-F238E27FC236}">
              <a16:creationId xmlns:a16="http://schemas.microsoft.com/office/drawing/2014/main" id="{00000000-0008-0000-0800-00000C000000}"/>
            </a:ext>
          </a:extLst>
        </xdr:cNvPr>
        <xdr:cNvSpPr txBox="1">
          <a:spLocks noChangeArrowheads="1"/>
        </xdr:cNvSpPr>
      </xdr:nvSpPr>
      <xdr:spPr bwMode="auto">
        <a:xfrm>
          <a:off x="6755607" y="0"/>
          <a:ext cx="916781"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Savings &amp; Investing</a:t>
          </a:r>
        </a:p>
      </xdr:txBody>
    </xdr:sp>
    <xdr:clientData fPrintsWithSheet="0"/>
  </xdr:twoCellAnchor>
  <xdr:twoCellAnchor editAs="absolute">
    <xdr:from>
      <xdr:col>1</xdr:col>
      <xdr:colOff>0</xdr:colOff>
      <xdr:row>0</xdr:row>
      <xdr:rowOff>0</xdr:rowOff>
    </xdr:from>
    <xdr:to>
      <xdr:col>1</xdr:col>
      <xdr:colOff>909690</xdr:colOff>
      <xdr:row>0</xdr:row>
      <xdr:rowOff>323850</xdr:rowOff>
    </xdr:to>
    <xdr:sp macro="" textlink="">
      <xdr:nvSpPr>
        <xdr:cNvPr id="13" name="Text Box 6">
          <a:hlinkClick xmlns:r="http://schemas.openxmlformats.org/officeDocument/2006/relationships" r:id="rId9"/>
          <a:extLst>
            <a:ext uri="{FF2B5EF4-FFF2-40B4-BE49-F238E27FC236}">
              <a16:creationId xmlns:a16="http://schemas.microsoft.com/office/drawing/2014/main" id="{00000000-0008-0000-0800-00000D000000}"/>
            </a:ext>
          </a:extLst>
        </xdr:cNvPr>
        <xdr:cNvSpPr txBox="1">
          <a:spLocks noChangeArrowheads="1"/>
        </xdr:cNvSpPr>
      </xdr:nvSpPr>
      <xdr:spPr bwMode="auto">
        <a:xfrm>
          <a:off x="219075" y="0"/>
          <a:ext cx="909690" cy="323850"/>
        </a:xfrm>
        <a:prstGeom prst="rect">
          <a:avLst/>
        </a:prstGeom>
        <a:solidFill>
          <a:srgbClr val="00B050"/>
        </a:solidFill>
        <a:ln w="9525">
          <a:noFill/>
          <a:miter lim="800000"/>
          <a:headEnd/>
          <a:tailEnd/>
        </a:ln>
        <a:effectLst/>
      </xdr:spPr>
      <xdr:txBody>
        <a:bodyPr vertOverflow="clip" wrap="square" lIns="27432" tIns="22860" rIns="27432" bIns="0" anchor="ctr" upright="1"/>
        <a:lstStyle/>
        <a:p>
          <a:pPr algn="ctr" rtl="0">
            <a:defRPr sz="1000"/>
          </a:pPr>
          <a:r>
            <a:rPr lang="en-US" sz="800" b="1" i="0" strike="noStrike">
              <a:solidFill>
                <a:schemeClr val="bg1"/>
              </a:solidFill>
              <a:latin typeface="Arial"/>
              <a:cs typeface="Arial"/>
            </a:rPr>
            <a:t>Home</a:t>
          </a:r>
        </a:p>
      </xdr:txBody>
    </xdr:sp>
    <xdr:clientData fPrintsWithSheet="0"/>
  </xdr:twoCellAnchor>
  <xdr:oneCellAnchor>
    <xdr:from>
      <xdr:col>4</xdr:col>
      <xdr:colOff>1421423</xdr:colOff>
      <xdr:row>0</xdr:row>
      <xdr:rowOff>483579</xdr:rowOff>
    </xdr:from>
    <xdr:ext cx="1647439" cy="593304"/>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5612423" y="483579"/>
          <a:ext cx="164743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t>Month</a:t>
          </a:r>
          <a:r>
            <a:rPr lang="en-US" sz="3200" b="1" baseline="0"/>
            <a:t> 2</a:t>
          </a:r>
          <a:endParaRPr lang="en-US" sz="3200" b="1"/>
        </a:p>
      </xdr:txBody>
    </xdr:sp>
    <xdr:clientData/>
  </xdr:oneCellAnchor>
  <xdr:twoCellAnchor>
    <xdr:from>
      <xdr:col>6</xdr:col>
      <xdr:colOff>28575</xdr:colOff>
      <xdr:row>72</xdr:row>
      <xdr:rowOff>219075</xdr:rowOff>
    </xdr:from>
    <xdr:to>
      <xdr:col>6</xdr:col>
      <xdr:colOff>1123950</xdr:colOff>
      <xdr:row>72</xdr:row>
      <xdr:rowOff>219075</xdr:rowOff>
    </xdr:to>
    <xdr:sp macro="" textlink="">
      <xdr:nvSpPr>
        <xdr:cNvPr id="15" name="Line 7">
          <a:extLst>
            <a:ext uri="{FF2B5EF4-FFF2-40B4-BE49-F238E27FC236}">
              <a16:creationId xmlns:a16="http://schemas.microsoft.com/office/drawing/2014/main" id="{00000000-0008-0000-0800-00000F000000}"/>
            </a:ext>
          </a:extLst>
        </xdr:cNvPr>
        <xdr:cNvSpPr>
          <a:spLocks noChangeShapeType="1"/>
        </xdr:cNvSpPr>
      </xdr:nvSpPr>
      <xdr:spPr bwMode="auto">
        <a:xfrm>
          <a:off x="7038975" y="30594300"/>
          <a:ext cx="1095375" cy="0"/>
        </a:xfrm>
        <a:prstGeom prst="line">
          <a:avLst/>
        </a:prstGeom>
        <a:noFill/>
        <a:ln w="7620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4.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4.vml"/><Relationship Id="rId5" Type="http://schemas.openxmlformats.org/officeDocument/2006/relationships/drawing" Target="../drawings/drawing10.xml"/><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5.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5.vml"/><Relationship Id="rId5" Type="http://schemas.openxmlformats.org/officeDocument/2006/relationships/drawing" Target="../drawings/drawing11.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6.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6.vml"/><Relationship Id="rId5" Type="http://schemas.openxmlformats.org/officeDocument/2006/relationships/drawing" Target="../drawings/drawing12.xml"/><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7.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7.vml"/><Relationship Id="rId5" Type="http://schemas.openxmlformats.org/officeDocument/2006/relationships/drawing" Target="../drawings/drawing13.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8.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8.vml"/><Relationship Id="rId5" Type="http://schemas.openxmlformats.org/officeDocument/2006/relationships/drawing" Target="../drawings/drawing14.xml"/><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comments" Target="../comments9.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9.vml"/><Relationship Id="rId5" Type="http://schemas.openxmlformats.org/officeDocument/2006/relationships/drawing" Target="../drawings/drawing15.xml"/><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10.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10.vml"/><Relationship Id="rId5" Type="http://schemas.openxmlformats.org/officeDocument/2006/relationships/drawing" Target="../drawings/drawing16.xml"/><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comments" Target="../comments11.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11.vml"/><Relationship Id="rId5" Type="http://schemas.openxmlformats.org/officeDocument/2006/relationships/drawing" Target="../drawings/drawing17.xml"/><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7" Type="http://schemas.openxmlformats.org/officeDocument/2006/relationships/comments" Target="../comments12.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12.vml"/><Relationship Id="rId5" Type="http://schemas.openxmlformats.org/officeDocument/2006/relationships/drawing" Target="../drawings/drawing18.xml"/><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omments" Target="../comments13.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13.vml"/><Relationship Id="rId5" Type="http://schemas.openxmlformats.org/officeDocument/2006/relationships/drawing" Target="../drawings/drawing19.xml"/><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drawing" Target="../drawings/drawing20.xml"/><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3.xml"/><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drawing" Target="../drawings/drawing32.xml"/><Relationship Id="rId4" Type="http://schemas.openxmlformats.org/officeDocument/2006/relationships/printerSettings" Target="../printerSettings/printerSettings9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8.bin"/><Relationship Id="rId7" Type="http://schemas.openxmlformats.org/officeDocument/2006/relationships/comments" Target="../comments14.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vmlDrawing" Target="../drawings/vmlDrawing14.vml"/><Relationship Id="rId5" Type="http://schemas.openxmlformats.org/officeDocument/2006/relationships/drawing" Target="../drawings/drawing33.xml"/><Relationship Id="rId4" Type="http://schemas.openxmlformats.org/officeDocument/2006/relationships/printerSettings" Target="../printerSettings/printerSettings9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7" Type="http://schemas.openxmlformats.org/officeDocument/2006/relationships/comments" Target="../comments15.x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vmlDrawing" Target="../drawings/vmlDrawing15.vml"/><Relationship Id="rId5" Type="http://schemas.openxmlformats.org/officeDocument/2006/relationships/drawing" Target="../drawings/drawing34.xml"/><Relationship Id="rId4" Type="http://schemas.openxmlformats.org/officeDocument/2006/relationships/printerSettings" Target="../printerSettings/printerSettings10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comments" Target="../comments16.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vmlDrawing" Target="../drawings/vmlDrawing16.vml"/><Relationship Id="rId5" Type="http://schemas.openxmlformats.org/officeDocument/2006/relationships/drawing" Target="../drawings/drawing35.xml"/><Relationship Id="rId4" Type="http://schemas.openxmlformats.org/officeDocument/2006/relationships/printerSettings" Target="../printerSettings/printerSettings107.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comments" Target="../comments17.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vmlDrawing" Target="../drawings/vmlDrawing17.vml"/><Relationship Id="rId5" Type="http://schemas.openxmlformats.org/officeDocument/2006/relationships/drawing" Target="../drawings/drawing36.xml"/><Relationship Id="rId4" Type="http://schemas.openxmlformats.org/officeDocument/2006/relationships/printerSettings" Target="../printerSettings/printerSettings11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4.bin"/><Relationship Id="rId7" Type="http://schemas.openxmlformats.org/officeDocument/2006/relationships/comments" Target="../comments18.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vmlDrawing" Target="../drawings/vmlDrawing18.vml"/><Relationship Id="rId5" Type="http://schemas.openxmlformats.org/officeDocument/2006/relationships/drawing" Target="../drawings/drawing37.xml"/><Relationship Id="rId4" Type="http://schemas.openxmlformats.org/officeDocument/2006/relationships/printerSettings" Target="../printerSettings/printerSettings11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8.bin"/><Relationship Id="rId7" Type="http://schemas.openxmlformats.org/officeDocument/2006/relationships/comments" Target="../comments19.x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vmlDrawing" Target="../drawings/vmlDrawing19.vml"/><Relationship Id="rId5" Type="http://schemas.openxmlformats.org/officeDocument/2006/relationships/drawing" Target="../drawings/drawing38.xml"/><Relationship Id="rId4" Type="http://schemas.openxmlformats.org/officeDocument/2006/relationships/printerSettings" Target="../printerSettings/printerSettings11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comments" Target="../comments20.x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vmlDrawing" Target="../drawings/vmlDrawing20.vml"/><Relationship Id="rId5" Type="http://schemas.openxmlformats.org/officeDocument/2006/relationships/drawing" Target="../drawings/drawing39.xml"/><Relationship Id="rId4" Type="http://schemas.openxmlformats.org/officeDocument/2006/relationships/printerSettings" Target="../printerSettings/printerSettings12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comments" Target="../comments1.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6.bin"/><Relationship Id="rId7" Type="http://schemas.openxmlformats.org/officeDocument/2006/relationships/comments" Target="../comments21.xm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vmlDrawing" Target="../drawings/vmlDrawing21.vml"/><Relationship Id="rId5" Type="http://schemas.openxmlformats.org/officeDocument/2006/relationships/drawing" Target="../drawings/drawing40.xml"/><Relationship Id="rId4" Type="http://schemas.openxmlformats.org/officeDocument/2006/relationships/printerSettings" Target="../printerSettings/printerSettings12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0.bin"/><Relationship Id="rId7" Type="http://schemas.openxmlformats.org/officeDocument/2006/relationships/comments" Target="../comments22.xm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vmlDrawing" Target="../drawings/vmlDrawing22.vml"/><Relationship Id="rId5" Type="http://schemas.openxmlformats.org/officeDocument/2006/relationships/drawing" Target="../drawings/drawing41.xml"/><Relationship Id="rId4" Type="http://schemas.openxmlformats.org/officeDocument/2006/relationships/printerSettings" Target="../printerSettings/printerSettings13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34.bin"/><Relationship Id="rId7" Type="http://schemas.openxmlformats.org/officeDocument/2006/relationships/comments" Target="../comments23.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vmlDrawing" Target="../drawings/vmlDrawing23.vml"/><Relationship Id="rId5" Type="http://schemas.openxmlformats.org/officeDocument/2006/relationships/drawing" Target="../drawings/drawing42.xml"/><Relationship Id="rId4" Type="http://schemas.openxmlformats.org/officeDocument/2006/relationships/printerSettings" Target="../printerSettings/printerSettings135.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38.bin"/><Relationship Id="rId7" Type="http://schemas.openxmlformats.org/officeDocument/2006/relationships/comments" Target="../comments24.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vmlDrawing" Target="../drawings/vmlDrawing24.vml"/><Relationship Id="rId5" Type="http://schemas.openxmlformats.org/officeDocument/2006/relationships/drawing" Target="../drawings/drawing43.xml"/><Relationship Id="rId4" Type="http://schemas.openxmlformats.org/officeDocument/2006/relationships/printerSettings" Target="../printerSettings/printerSettings139.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42.bin"/><Relationship Id="rId7" Type="http://schemas.openxmlformats.org/officeDocument/2006/relationships/comments" Target="../comments25.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vmlDrawing" Target="../drawings/vmlDrawing25.vml"/><Relationship Id="rId5" Type="http://schemas.openxmlformats.org/officeDocument/2006/relationships/drawing" Target="../drawings/drawing44.xml"/><Relationship Id="rId4" Type="http://schemas.openxmlformats.org/officeDocument/2006/relationships/printerSettings" Target="../printerSettings/printerSettings14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drawing" Target="../drawings/drawing45.xml"/><Relationship Id="rId4" Type="http://schemas.openxmlformats.org/officeDocument/2006/relationships/printerSettings" Target="../printerSettings/printerSettings14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drawing" Target="../drawings/drawing46.xml"/><Relationship Id="rId4" Type="http://schemas.openxmlformats.org/officeDocument/2006/relationships/printerSettings" Target="../printerSettings/printerSettings151.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drawing" Target="../drawings/drawing47.xml"/><Relationship Id="rId4" Type="http://schemas.openxmlformats.org/officeDocument/2006/relationships/printerSettings" Target="../printerSettings/printerSettings155.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drawing" Target="../drawings/drawing48.xml"/><Relationship Id="rId4" Type="http://schemas.openxmlformats.org/officeDocument/2006/relationships/printerSettings" Target="../printerSettings/printerSettings15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5" Type="http://schemas.openxmlformats.org/officeDocument/2006/relationships/drawing" Target="../drawings/drawing49.xml"/><Relationship Id="rId4" Type="http://schemas.openxmlformats.org/officeDocument/2006/relationships/printerSettings" Target="../printerSettings/printerSettings16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5.xml"/><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drawing" Target="../drawings/drawing50.xml"/><Relationship Id="rId4" Type="http://schemas.openxmlformats.org/officeDocument/2006/relationships/printerSettings" Target="../printerSettings/printerSettings167.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drawing" Target="../drawings/drawing51.xml"/><Relationship Id="rId4" Type="http://schemas.openxmlformats.org/officeDocument/2006/relationships/printerSettings" Target="../printerSettings/printerSettings171.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drawing" Target="../drawings/drawing52.xml"/><Relationship Id="rId4" Type="http://schemas.openxmlformats.org/officeDocument/2006/relationships/printerSettings" Target="../printerSettings/printerSettings1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drawing" Target="../drawings/drawing53.xml"/><Relationship Id="rId4" Type="http://schemas.openxmlformats.org/officeDocument/2006/relationships/printerSettings" Target="../printerSettings/printerSettings179.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drawing" Target="../drawings/drawing54.xml"/><Relationship Id="rId4" Type="http://schemas.openxmlformats.org/officeDocument/2006/relationships/printerSettings" Target="../printerSettings/printerSettings183.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5" Type="http://schemas.openxmlformats.org/officeDocument/2006/relationships/drawing" Target="../drawings/drawing55.xml"/><Relationship Id="rId4" Type="http://schemas.openxmlformats.org/officeDocument/2006/relationships/printerSettings" Target="../printerSettings/printerSettings187.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5" Type="http://schemas.openxmlformats.org/officeDocument/2006/relationships/drawing" Target="../drawings/drawing56.xml"/><Relationship Id="rId4" Type="http://schemas.openxmlformats.org/officeDocument/2006/relationships/printerSettings" Target="../printerSettings/printerSettings191.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94.bin"/><Relationship Id="rId7" Type="http://schemas.openxmlformats.org/officeDocument/2006/relationships/comments" Target="../comments26.xml"/><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vmlDrawing" Target="../drawings/vmlDrawing26.vml"/><Relationship Id="rId5" Type="http://schemas.openxmlformats.org/officeDocument/2006/relationships/drawing" Target="../drawings/drawing57.xml"/><Relationship Id="rId4" Type="http://schemas.openxmlformats.org/officeDocument/2006/relationships/printerSettings" Target="../printerSettings/printerSettings19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drawing" Target="../drawings/drawing58.xml"/><Relationship Id="rId4" Type="http://schemas.openxmlformats.org/officeDocument/2006/relationships/printerSettings" Target="../printerSettings/printerSettings19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02.bin"/><Relationship Id="rId7" Type="http://schemas.openxmlformats.org/officeDocument/2006/relationships/comments" Target="../comments27.xml"/><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6" Type="http://schemas.openxmlformats.org/officeDocument/2006/relationships/vmlDrawing" Target="../drawings/vmlDrawing27.vml"/><Relationship Id="rId5" Type="http://schemas.openxmlformats.org/officeDocument/2006/relationships/drawing" Target="../drawings/drawing59.xml"/><Relationship Id="rId4" Type="http://schemas.openxmlformats.org/officeDocument/2006/relationships/printerSettings" Target="../printerSettings/printerSettings20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6.xml"/><Relationship Id="rId4"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5" Type="http://schemas.openxmlformats.org/officeDocument/2006/relationships/drawing" Target="../drawings/drawing60.xml"/><Relationship Id="rId4" Type="http://schemas.openxmlformats.org/officeDocument/2006/relationships/printerSettings" Target="../printerSettings/printerSettings207.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10.bin"/><Relationship Id="rId7" Type="http://schemas.openxmlformats.org/officeDocument/2006/relationships/comments" Target="../comments28.xml"/><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vmlDrawing" Target="../drawings/vmlDrawing28.vml"/><Relationship Id="rId5" Type="http://schemas.openxmlformats.org/officeDocument/2006/relationships/drawing" Target="../drawings/drawing61.xml"/><Relationship Id="rId4" Type="http://schemas.openxmlformats.org/officeDocument/2006/relationships/printerSettings" Target="../printerSettings/printerSettings211.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14.bin"/><Relationship Id="rId7" Type="http://schemas.openxmlformats.org/officeDocument/2006/relationships/comments" Target="../comments29.xml"/><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vmlDrawing" Target="../drawings/vmlDrawing29.vml"/><Relationship Id="rId5" Type="http://schemas.openxmlformats.org/officeDocument/2006/relationships/drawing" Target="../drawings/drawing62.xml"/><Relationship Id="rId4" Type="http://schemas.openxmlformats.org/officeDocument/2006/relationships/printerSettings" Target="../printerSettings/printerSettings215.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5" Type="http://schemas.openxmlformats.org/officeDocument/2006/relationships/drawing" Target="../drawings/drawing63.xml"/><Relationship Id="rId4" Type="http://schemas.openxmlformats.org/officeDocument/2006/relationships/printerSettings" Target="../printerSettings/printerSettings219.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5" Type="http://schemas.openxmlformats.org/officeDocument/2006/relationships/drawing" Target="../drawings/drawing64.xml"/><Relationship Id="rId4" Type="http://schemas.openxmlformats.org/officeDocument/2006/relationships/printerSettings" Target="../printerSettings/printerSettings223.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26.bin"/><Relationship Id="rId7" Type="http://schemas.openxmlformats.org/officeDocument/2006/relationships/comments" Target="../comments30.xml"/><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vmlDrawing" Target="../drawings/vmlDrawing30.vml"/><Relationship Id="rId5" Type="http://schemas.openxmlformats.org/officeDocument/2006/relationships/drawing" Target="../drawings/drawing65.xml"/><Relationship Id="rId4" Type="http://schemas.openxmlformats.org/officeDocument/2006/relationships/printerSettings" Target="../printerSettings/printerSettings22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7.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omments" Target="../comments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vmlDrawing" Target="../drawings/vmlDrawing2.vml"/><Relationship Id="rId5" Type="http://schemas.openxmlformats.org/officeDocument/2006/relationships/drawing" Target="../drawings/drawing8.xml"/><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3.vml"/><Relationship Id="rId5" Type="http://schemas.openxmlformats.org/officeDocument/2006/relationships/drawing" Target="../drawings/drawing9.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L30"/>
  <sheetViews>
    <sheetView showGridLines="0" showRowColHeaders="0" tabSelected="1" workbookViewId="0">
      <selection activeCell="B3" sqref="B3"/>
    </sheetView>
  </sheetViews>
  <sheetFormatPr baseColWidth="10" defaultColWidth="9.1640625" defaultRowHeight="14"/>
  <cols>
    <col min="1" max="1" width="3.33203125" style="174" customWidth="1"/>
    <col min="2" max="16384" width="9.1640625" style="174"/>
  </cols>
  <sheetData>
    <row r="1" spans="2:12" ht="8.25" customHeight="1"/>
    <row r="2" spans="2:12" ht="36" customHeight="1">
      <c r="B2" s="1109" t="s">
        <v>797</v>
      </c>
      <c r="F2" s="191"/>
      <c r="H2" s="190"/>
      <c r="I2" s="280"/>
    </row>
    <row r="3" spans="2:12" ht="10.5" customHeight="1">
      <c r="F3" s="191"/>
      <c r="L3" s="281" t="s">
        <v>794</v>
      </c>
    </row>
    <row r="30" ht="11.25" customHeight="1"/>
  </sheetData>
  <sheetProtection selectLockedCells="1"/>
  <customSheetViews>
    <customSheetView guid="{43ADE452-16C1-48AF-BAAE-CBF08858B664}" showGridLines="0">
      <selection activeCell="L10" sqref="L10"/>
      <pageMargins left="0.75" right="0.75" top="0.37" bottom="0.5" header="0.23" footer="0.5"/>
      <pageSetup orientation="landscape" verticalDpi="2400" r:id="rId1"/>
      <headerFooter alignWithMargins="0"/>
    </customSheetView>
    <customSheetView guid="{3D49E59F-0664-4008-BC41-60EB5048CD87}" showGridLines="0" showRowCol="0">
      <pageMargins left="0.75" right="0.75" top="0.37" bottom="0.5" header="0.23" footer="0.5"/>
      <pageSetup orientation="landscape" verticalDpi="2400" r:id="rId2"/>
      <headerFooter alignWithMargins="0"/>
    </customSheetView>
    <customSheetView guid="{9611838A-1C53-47F1-8140-A6F69DDCF4B6}" showGridLines="0" showRowCol="0">
      <pageMargins left="0.75" right="0.75" top="0.37" bottom="0.5" header="0.23" footer="0.5"/>
      <pageSetup orientation="landscape" verticalDpi="2400" r:id="rId3"/>
      <headerFooter alignWithMargins="0"/>
    </customSheetView>
  </customSheetViews>
  <pageMargins left="0.75" right="0.75" top="0.37" bottom="0.5" header="0.23" footer="0.5"/>
  <pageSetup orientation="landscape" verticalDpi="2400"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58"/>
  <sheetViews>
    <sheetView showGridLines="0" showRowColHeaders="0" zoomScaleSheetLayoutView="90" workbookViewId="0">
      <pane xSplit="1" ySplit="1" topLeftCell="B5" activePane="bottomRight" state="frozen"/>
      <selection pane="topRight" activeCell="B1" sqref="B1"/>
      <selection pane="bottomLeft" activeCell="A2" sqref="A2"/>
      <selection pane="bottomRight" activeCell="E28" sqref="E28"/>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'Tab-03_AD_index'!G14</f>
        <v>43160</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'Month03-Track'!J4</f>
        <v>0</v>
      </c>
      <c r="E5" s="220" t="s">
        <v>19</v>
      </c>
      <c r="F5" s="309"/>
    </row>
    <row r="6" spans="1:7" ht="36" customHeight="1">
      <c r="B6" s="293" t="str">
        <f>'Tab-03_AD-M01'!B6</f>
        <v>Checking 2</v>
      </c>
      <c r="C6" s="776">
        <f>'Month03-Track'!J5</f>
        <v>0</v>
      </c>
      <c r="E6" s="220" t="s">
        <v>20</v>
      </c>
      <c r="F6" s="309"/>
    </row>
    <row r="7" spans="1:7" ht="36" customHeight="1">
      <c r="B7" s="293" t="str">
        <f>'Tab-03_AD-M01'!B7</f>
        <v>Emergency Fund</v>
      </c>
      <c r="C7" s="776">
        <f>'Month03-Track'!J6</f>
        <v>0</v>
      </c>
      <c r="E7" s="221" t="s">
        <v>182</v>
      </c>
      <c r="F7" s="309"/>
    </row>
    <row r="8" spans="1:7" ht="36" customHeight="1">
      <c r="B8" s="293" t="str">
        <f>'Tab-03_AD-M01'!B8</f>
        <v>Grocery Envelope</v>
      </c>
      <c r="C8" s="776">
        <f>'Month03-Track'!J7</f>
        <v>0</v>
      </c>
      <c r="E8" s="220" t="s">
        <v>22</v>
      </c>
      <c r="F8" s="309"/>
    </row>
    <row r="9" spans="1:7" ht="36" customHeight="1">
      <c r="B9" s="293" t="str">
        <f>'Tab-03_AD-M01'!B9</f>
        <v>Dining-Out Envelope</v>
      </c>
      <c r="C9" s="776">
        <f>'Month03-Track'!J8</f>
        <v>0</v>
      </c>
      <c r="E9" s="221" t="s">
        <v>22</v>
      </c>
      <c r="F9" s="309"/>
    </row>
    <row r="10" spans="1:7" ht="36" customHeight="1">
      <c r="B10" s="293" t="str">
        <f>'Tab-03_AD-M01'!B10</f>
        <v>Entertainment Envelope</v>
      </c>
      <c r="C10" s="776">
        <f>'Month03-Track'!J9</f>
        <v>0</v>
      </c>
      <c r="E10" s="220" t="s">
        <v>22</v>
      </c>
      <c r="F10" s="309"/>
    </row>
    <row r="11" spans="1:7" ht="36" customHeight="1">
      <c r="B11" s="293" t="str">
        <f>'Tab-03_AD-M01'!B11</f>
        <v>Other account</v>
      </c>
      <c r="C11" s="776">
        <f>'Month03-Track'!J10</f>
        <v>0</v>
      </c>
      <c r="E11" s="222" t="s">
        <v>456</v>
      </c>
      <c r="F11" s="223" t="s">
        <v>71</v>
      </c>
      <c r="G11" s="253">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62"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59"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900-000000000000}"/>
  </dataValidations>
  <hyperlinks>
    <hyperlink ref="B27" location="'Tab-03A_Forecast-3'!A1" display="'Tab-03A_Forecast-3'!A1" xr:uid="{00000000-0004-0000-09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'Tab-03_AD_index'!G16</f>
        <v>43191</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'Month04-Track'!J4</f>
        <v>0</v>
      </c>
      <c r="E5" s="220" t="s">
        <v>19</v>
      </c>
      <c r="F5" s="309"/>
    </row>
    <row r="6" spans="1:7" ht="36" customHeight="1">
      <c r="B6" s="293" t="str">
        <f>'Tab-03_AD-M01'!B6</f>
        <v>Checking 2</v>
      </c>
      <c r="C6" s="776">
        <f>'Month04-Track'!J5</f>
        <v>0</v>
      </c>
      <c r="E6" s="220" t="s">
        <v>20</v>
      </c>
      <c r="F6" s="309"/>
    </row>
    <row r="7" spans="1:7" ht="36" customHeight="1">
      <c r="B7" s="293" t="str">
        <f>'Tab-03_AD-M01'!B7</f>
        <v>Emergency Fund</v>
      </c>
      <c r="C7" s="776">
        <f>'Month04-Track'!J6</f>
        <v>0</v>
      </c>
      <c r="E7" s="221" t="s">
        <v>182</v>
      </c>
      <c r="F7" s="309"/>
    </row>
    <row r="8" spans="1:7" ht="36" customHeight="1">
      <c r="B8" s="293" t="str">
        <f>'Tab-03_AD-M01'!B8</f>
        <v>Grocery Envelope</v>
      </c>
      <c r="C8" s="776">
        <f>'Month04-Track'!J7</f>
        <v>0</v>
      </c>
      <c r="E8" s="220" t="s">
        <v>22</v>
      </c>
      <c r="F8" s="309"/>
    </row>
    <row r="9" spans="1:7" ht="36" customHeight="1">
      <c r="B9" s="293" t="str">
        <f>'Tab-03_AD-M01'!B9</f>
        <v>Dining-Out Envelope</v>
      </c>
      <c r="C9" s="776">
        <f>'Month04-Track'!J8</f>
        <v>0</v>
      </c>
      <c r="E9" s="221" t="s">
        <v>22</v>
      </c>
      <c r="F9" s="309"/>
    </row>
    <row r="10" spans="1:7" ht="36" customHeight="1">
      <c r="B10" s="293" t="str">
        <f>'Tab-03_AD-M01'!B10</f>
        <v>Entertainment Envelope</v>
      </c>
      <c r="C10" s="776">
        <f>'Month04-Track'!J9</f>
        <v>0</v>
      </c>
      <c r="E10" s="220" t="s">
        <v>22</v>
      </c>
      <c r="F10" s="309"/>
    </row>
    <row r="11" spans="1:7" ht="36" customHeight="1">
      <c r="B11" s="293" t="str">
        <f>'Tab-03_AD-M01'!B11</f>
        <v>Other account</v>
      </c>
      <c r="C11" s="776">
        <f>'Month04-Track'!J10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65"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65"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A00-000000000000}"/>
  </dataValidations>
  <hyperlinks>
    <hyperlink ref="B27" location="'Tab-03A_Forecast-4'!A1" display="'Tab-03A_Forecast-4'!A1" xr:uid="{00000000-0004-0000-0A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E28" sqref="E28"/>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'Tab-03_AD_index'!G18</f>
        <v>43221</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'Month05-Track'!J4</f>
        <v>0</v>
      </c>
      <c r="E5" s="220" t="s">
        <v>19</v>
      </c>
      <c r="F5" s="309"/>
    </row>
    <row r="6" spans="1:7" ht="36" customHeight="1">
      <c r="B6" s="293" t="str">
        <f>'Tab-03_AD-M01'!B6</f>
        <v>Checking 2</v>
      </c>
      <c r="C6" s="776">
        <f>'Month05-Track'!J5</f>
        <v>0</v>
      </c>
      <c r="E6" s="220" t="s">
        <v>20</v>
      </c>
      <c r="F6" s="309"/>
    </row>
    <row r="7" spans="1:7" ht="36" customHeight="1">
      <c r="B7" s="293" t="str">
        <f>'Tab-03_AD-M01'!B7</f>
        <v>Emergency Fund</v>
      </c>
      <c r="C7" s="776">
        <f>'Month05-Track'!J6</f>
        <v>0</v>
      </c>
      <c r="E7" s="221" t="s">
        <v>182</v>
      </c>
      <c r="F7" s="309"/>
    </row>
    <row r="8" spans="1:7" ht="36" customHeight="1">
      <c r="B8" s="293" t="str">
        <f>'Tab-03_AD-M01'!B8</f>
        <v>Grocery Envelope</v>
      </c>
      <c r="C8" s="776">
        <f>'Month05-Track'!J7</f>
        <v>0</v>
      </c>
      <c r="E8" s="220" t="s">
        <v>22</v>
      </c>
      <c r="F8" s="309"/>
    </row>
    <row r="9" spans="1:7" ht="36" customHeight="1">
      <c r="B9" s="293" t="str">
        <f>'Tab-03_AD-M01'!B9</f>
        <v>Dining-Out Envelope</v>
      </c>
      <c r="C9" s="776">
        <f>'Month05-Track'!J8</f>
        <v>0</v>
      </c>
      <c r="E9" s="221" t="s">
        <v>22</v>
      </c>
      <c r="F9" s="309"/>
    </row>
    <row r="10" spans="1:7" ht="36" customHeight="1">
      <c r="B10" s="293" t="str">
        <f>'Tab-03_AD-M01'!B10</f>
        <v>Entertainment Envelope</v>
      </c>
      <c r="C10" s="776">
        <f>'Month05-Track'!J9</f>
        <v>0</v>
      </c>
      <c r="E10" s="220" t="s">
        <v>22</v>
      </c>
      <c r="F10" s="309"/>
    </row>
    <row r="11" spans="1:7" ht="36" customHeight="1">
      <c r="B11" s="293" t="str">
        <f>'Tab-03_AD-M01'!B11</f>
        <v>Other account</v>
      </c>
      <c r="C11" s="776">
        <f>'Month05-Track'!J10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38"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38"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B00-000000000000}"/>
  </dataValidations>
  <hyperlinks>
    <hyperlink ref="B27" location="'Tab-03A_Forecast-5'!A1" display="'Tab-03A_Forecast-5'!A1" xr:uid="{00000000-0004-0000-0B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E28" sqref="E28"/>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'Tab-03_AD_index'!G20</f>
        <v>43252</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'Month06-Track'!J4</f>
        <v>0</v>
      </c>
      <c r="E5" s="220" t="s">
        <v>19</v>
      </c>
      <c r="F5" s="309"/>
    </row>
    <row r="6" spans="1:7" ht="36" customHeight="1">
      <c r="B6" s="293" t="str">
        <f>'Tab-03_AD-M01'!B6</f>
        <v>Checking 2</v>
      </c>
      <c r="C6" s="776">
        <f>'Month06-Track'!J5</f>
        <v>0</v>
      </c>
      <c r="E6" s="220" t="s">
        <v>20</v>
      </c>
      <c r="F6" s="309"/>
    </row>
    <row r="7" spans="1:7" ht="36" customHeight="1">
      <c r="B7" s="293" t="str">
        <f>'Tab-03_AD-M01'!B7</f>
        <v>Emergency Fund</v>
      </c>
      <c r="C7" s="776">
        <f>'Month06-Track'!J6</f>
        <v>0</v>
      </c>
      <c r="E7" s="221" t="s">
        <v>182</v>
      </c>
      <c r="F7" s="309"/>
    </row>
    <row r="8" spans="1:7" ht="36" customHeight="1">
      <c r="B8" s="293" t="str">
        <f>'Tab-03_AD-M01'!B8</f>
        <v>Grocery Envelope</v>
      </c>
      <c r="C8" s="776">
        <f>'Month06-Track'!J7</f>
        <v>0</v>
      </c>
      <c r="E8" s="220" t="s">
        <v>22</v>
      </c>
      <c r="F8" s="309"/>
    </row>
    <row r="9" spans="1:7" ht="36" customHeight="1">
      <c r="B9" s="293" t="str">
        <f>'Tab-03_AD-M01'!B9</f>
        <v>Dining-Out Envelope</v>
      </c>
      <c r="C9" s="776">
        <f>'Month06-Track'!J8</f>
        <v>0</v>
      </c>
      <c r="E9" s="221" t="s">
        <v>22</v>
      </c>
      <c r="F9" s="309"/>
    </row>
    <row r="10" spans="1:7" ht="36" customHeight="1">
      <c r="B10" s="293" t="str">
        <f>'Tab-03_AD-M01'!B10</f>
        <v>Entertainment Envelope</v>
      </c>
      <c r="C10" s="776">
        <f>'Month06-Track'!J9</f>
        <v>0</v>
      </c>
      <c r="E10" s="220" t="s">
        <v>22</v>
      </c>
      <c r="F10" s="309"/>
    </row>
    <row r="11" spans="1:7" ht="36" customHeight="1">
      <c r="B11" s="293" t="str">
        <f>'Tab-03_AD-M01'!B11</f>
        <v>Other account</v>
      </c>
      <c r="C11" s="776">
        <f>'Month06-Track'!J10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57"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57"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C00-000000000000}"/>
  </dataValidations>
  <hyperlinks>
    <hyperlink ref="B27" location="'Tab-03A_Forecast-6'!A1" display="'Tab-03A_Forecast-6'!A1" xr:uid="{00000000-0004-0000-0C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'Tab-03_AD_index'!G22</f>
        <v>43282</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'Month07-Track'!J4</f>
        <v>0</v>
      </c>
      <c r="E5" s="220" t="s">
        <v>19</v>
      </c>
      <c r="F5" s="309"/>
    </row>
    <row r="6" spans="1:7" ht="36" customHeight="1">
      <c r="B6" s="293" t="str">
        <f>'Tab-03_AD-M01'!B6</f>
        <v>Checking 2</v>
      </c>
      <c r="C6" s="776">
        <f>'Month07-Track'!J5</f>
        <v>0</v>
      </c>
      <c r="E6" s="220" t="s">
        <v>20</v>
      </c>
      <c r="F6" s="309"/>
    </row>
    <row r="7" spans="1:7" ht="36" customHeight="1">
      <c r="B7" s="293" t="str">
        <f>'Tab-03_AD-M01'!B7</f>
        <v>Emergency Fund</v>
      </c>
      <c r="C7" s="776">
        <f>'Month07-Track'!J6</f>
        <v>0</v>
      </c>
      <c r="E7" s="221" t="s">
        <v>182</v>
      </c>
      <c r="F7" s="309"/>
    </row>
    <row r="8" spans="1:7" ht="36" customHeight="1">
      <c r="B8" s="293" t="str">
        <f>'Tab-03_AD-M01'!B8</f>
        <v>Grocery Envelope</v>
      </c>
      <c r="C8" s="776">
        <f>'Month07-Track'!J7</f>
        <v>0</v>
      </c>
      <c r="E8" s="220" t="s">
        <v>22</v>
      </c>
      <c r="F8" s="309"/>
    </row>
    <row r="9" spans="1:7" ht="36" customHeight="1">
      <c r="B9" s="293" t="str">
        <f>'Tab-03_AD-M01'!B9</f>
        <v>Dining-Out Envelope</v>
      </c>
      <c r="C9" s="776">
        <f>'Month07-Track'!J8</f>
        <v>0</v>
      </c>
      <c r="E9" s="221" t="s">
        <v>22</v>
      </c>
      <c r="F9" s="309"/>
    </row>
    <row r="10" spans="1:7" ht="36" customHeight="1">
      <c r="B10" s="293" t="str">
        <f>'Tab-03_AD-M01'!B10</f>
        <v>Entertainment Envelope</v>
      </c>
      <c r="C10" s="776">
        <f>'Month07-Track'!J9</f>
        <v>0</v>
      </c>
      <c r="E10" s="220" t="s">
        <v>22</v>
      </c>
      <c r="F10" s="309"/>
    </row>
    <row r="11" spans="1:7" ht="36" customHeight="1">
      <c r="B11" s="293" t="str">
        <f>'Tab-03_AD-M01'!B11</f>
        <v>Other account</v>
      </c>
      <c r="C11" s="776">
        <f>'Month07-Track'!J10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51"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51"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D00-000000000000}"/>
  </dataValidations>
  <hyperlinks>
    <hyperlink ref="B27" location="'Tab-03A_Forecast-7'!A1" display="'Tab-03A_Forecast-7'!A1" xr:uid="{00000000-0004-0000-0D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'Tab-03_AD_index'!G24</f>
        <v>43313</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'Month08-Track'!J4</f>
        <v>0</v>
      </c>
      <c r="E5" s="220" t="s">
        <v>19</v>
      </c>
      <c r="F5" s="309"/>
    </row>
    <row r="6" spans="1:7" ht="36" customHeight="1">
      <c r="B6" s="293" t="str">
        <f>'Tab-03_AD-M01'!B6</f>
        <v>Checking 2</v>
      </c>
      <c r="C6" s="776">
        <f>'Month08-Track'!J5</f>
        <v>0</v>
      </c>
      <c r="E6" s="220" t="s">
        <v>20</v>
      </c>
      <c r="F6" s="309"/>
    </row>
    <row r="7" spans="1:7" ht="36" customHeight="1">
      <c r="B7" s="293" t="str">
        <f>'Tab-03_AD-M01'!B7</f>
        <v>Emergency Fund</v>
      </c>
      <c r="C7" s="776">
        <f>'Month08-Track'!J6</f>
        <v>0</v>
      </c>
      <c r="E7" s="221" t="s">
        <v>182</v>
      </c>
      <c r="F7" s="309"/>
    </row>
    <row r="8" spans="1:7" ht="36" customHeight="1">
      <c r="B8" s="293" t="str">
        <f>'Tab-03_AD-M01'!B8</f>
        <v>Grocery Envelope</v>
      </c>
      <c r="C8" s="776">
        <f>'Month08-Track'!J7</f>
        <v>0</v>
      </c>
      <c r="E8" s="220" t="s">
        <v>22</v>
      </c>
      <c r="F8" s="309"/>
    </row>
    <row r="9" spans="1:7" ht="36" customHeight="1">
      <c r="B9" s="293" t="str">
        <f>'Tab-03_AD-M01'!B9</f>
        <v>Dining-Out Envelope</v>
      </c>
      <c r="C9" s="776">
        <f>'Month08-Track'!J8</f>
        <v>0</v>
      </c>
      <c r="E9" s="221" t="s">
        <v>22</v>
      </c>
      <c r="F9" s="309"/>
    </row>
    <row r="10" spans="1:7" ht="36" customHeight="1">
      <c r="B10" s="293" t="str">
        <f>'Tab-03_AD-M01'!B10</f>
        <v>Entertainment Envelope</v>
      </c>
      <c r="C10" s="776">
        <f>'Month08-Track'!J9</f>
        <v>0</v>
      </c>
      <c r="E10" s="220" t="s">
        <v>22</v>
      </c>
      <c r="F10" s="309"/>
    </row>
    <row r="11" spans="1:7" ht="36" customHeight="1">
      <c r="B11" s="293" t="str">
        <f>'Tab-03_AD-M01'!B11</f>
        <v>Other account</v>
      </c>
      <c r="C11" s="776">
        <f>'Month08-Track'!J10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58"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58"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E00-000000000000}"/>
  </dataValidations>
  <hyperlinks>
    <hyperlink ref="B27" location="'Tab-03A_Forecast-8'!A1" display="'Tab-03A_Forecast-8'!A1" xr:uid="{00000000-0004-0000-0E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'Tab-03_AD_index'!G26</f>
        <v>43344</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'Month09-Track'!J4</f>
        <v>0</v>
      </c>
      <c r="E5" s="220" t="s">
        <v>19</v>
      </c>
      <c r="F5" s="309"/>
    </row>
    <row r="6" spans="1:7" ht="36" customHeight="1">
      <c r="B6" s="293" t="str">
        <f>'Tab-03_AD-M01'!B6</f>
        <v>Checking 2</v>
      </c>
      <c r="C6" s="776">
        <f>'Month09-Track'!J5</f>
        <v>0</v>
      </c>
      <c r="E6" s="220" t="s">
        <v>20</v>
      </c>
      <c r="F6" s="309"/>
    </row>
    <row r="7" spans="1:7" ht="36" customHeight="1">
      <c r="B7" s="293" t="str">
        <f>'Tab-03_AD-M01'!B7</f>
        <v>Emergency Fund</v>
      </c>
      <c r="C7" s="776">
        <f>'Month09-Track'!J6</f>
        <v>0</v>
      </c>
      <c r="E7" s="221" t="s">
        <v>182</v>
      </c>
      <c r="F7" s="309"/>
    </row>
    <row r="8" spans="1:7" ht="36" customHeight="1">
      <c r="B8" s="293" t="str">
        <f>'Tab-03_AD-M01'!B8</f>
        <v>Grocery Envelope</v>
      </c>
      <c r="C8" s="776">
        <f>'Month09-Track'!J7</f>
        <v>0</v>
      </c>
      <c r="E8" s="220" t="s">
        <v>22</v>
      </c>
      <c r="F8" s="309"/>
    </row>
    <row r="9" spans="1:7" ht="36" customHeight="1">
      <c r="B9" s="293" t="str">
        <f>'Tab-03_AD-M01'!B9</f>
        <v>Dining-Out Envelope</v>
      </c>
      <c r="C9" s="776">
        <f>'Month09-Track'!J8</f>
        <v>0</v>
      </c>
      <c r="E9" s="221" t="s">
        <v>22</v>
      </c>
      <c r="F9" s="309"/>
    </row>
    <row r="10" spans="1:7" ht="36" customHeight="1">
      <c r="B10" s="293" t="str">
        <f>'Tab-03_AD-M01'!B10</f>
        <v>Entertainment Envelope</v>
      </c>
      <c r="C10" s="776">
        <f>'Month09-Track'!J9</f>
        <v>0</v>
      </c>
      <c r="E10" s="220" t="s">
        <v>22</v>
      </c>
      <c r="F10" s="309"/>
    </row>
    <row r="11" spans="1:7" ht="36" customHeight="1">
      <c r="B11" s="293" t="str">
        <f>'Tab-03_AD-M01'!B11</f>
        <v>Other account</v>
      </c>
      <c r="C11" s="776">
        <f>'Month09-Track'!J10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79"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79"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F00-000000000000}"/>
  </dataValidations>
  <hyperlinks>
    <hyperlink ref="B27" location="'Tab-03A_Forecast-9'!A1" display="'Tab-03A_Forecast-9'!A1" xr:uid="{00000000-0004-0000-0F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'Tab-03_AD_index'!G28</f>
        <v>43374</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'Month10-Track'!J4</f>
        <v>0</v>
      </c>
      <c r="E5" s="220" t="s">
        <v>19</v>
      </c>
      <c r="F5" s="309"/>
    </row>
    <row r="6" spans="1:7" ht="36" customHeight="1">
      <c r="B6" s="293" t="str">
        <f>'Tab-03_AD-M01'!B6</f>
        <v>Checking 2</v>
      </c>
      <c r="C6" s="776">
        <f>'Month10-Track'!J5</f>
        <v>0</v>
      </c>
      <c r="E6" s="220" t="s">
        <v>20</v>
      </c>
      <c r="F6" s="309"/>
    </row>
    <row r="7" spans="1:7" ht="36" customHeight="1">
      <c r="B7" s="293" t="str">
        <f>'Tab-03_AD-M01'!B7</f>
        <v>Emergency Fund</v>
      </c>
      <c r="C7" s="776">
        <f>'Month10-Track'!J6</f>
        <v>0</v>
      </c>
      <c r="E7" s="221" t="s">
        <v>182</v>
      </c>
      <c r="F7" s="309"/>
    </row>
    <row r="8" spans="1:7" ht="36" customHeight="1">
      <c r="B8" s="293" t="str">
        <f>'Tab-03_AD-M01'!B8</f>
        <v>Grocery Envelope</v>
      </c>
      <c r="C8" s="776">
        <f>'Month10-Track'!J7</f>
        <v>0</v>
      </c>
      <c r="E8" s="220" t="s">
        <v>22</v>
      </c>
      <c r="F8" s="309"/>
    </row>
    <row r="9" spans="1:7" ht="36" customHeight="1">
      <c r="B9" s="293" t="str">
        <f>'Tab-03_AD-M01'!B9</f>
        <v>Dining-Out Envelope</v>
      </c>
      <c r="C9" s="776">
        <f>'Month10-Track'!J8</f>
        <v>0</v>
      </c>
      <c r="E9" s="221" t="s">
        <v>22</v>
      </c>
      <c r="F9" s="309"/>
    </row>
    <row r="10" spans="1:7" ht="36" customHeight="1">
      <c r="B10" s="293" t="str">
        <f>'Tab-03_AD-M01'!B10</f>
        <v>Entertainment Envelope</v>
      </c>
      <c r="C10" s="776">
        <f>'Month10-Track'!J9</f>
        <v>0</v>
      </c>
      <c r="E10" s="220" t="s">
        <v>22</v>
      </c>
      <c r="F10" s="309"/>
    </row>
    <row r="11" spans="1:7" ht="36" customHeight="1">
      <c r="B11" s="293" t="str">
        <f>'Tab-03_AD-M01'!B11</f>
        <v>Other account</v>
      </c>
      <c r="C11" s="776">
        <f>'Month10-Track'!J10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79"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B1" sqref="B1"/>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79"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1000-000000000000}"/>
  </dataValidations>
  <hyperlinks>
    <hyperlink ref="B27" location="'Tab-03A_Forecast-10'!A1" display="'Tab-03A_Forecast-10'!A1" xr:uid="{00000000-0004-0000-10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'Tab-03_AD_index'!G30</f>
        <v>43405</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'Month11-Track'!J4</f>
        <v>0</v>
      </c>
      <c r="E5" s="220" t="s">
        <v>19</v>
      </c>
      <c r="F5" s="309"/>
    </row>
    <row r="6" spans="1:7" ht="36" customHeight="1">
      <c r="B6" s="293" t="str">
        <f>'Tab-03_AD-M01'!B6</f>
        <v>Checking 2</v>
      </c>
      <c r="C6" s="776">
        <f>'Month11-Track'!J5</f>
        <v>0</v>
      </c>
      <c r="E6" s="220" t="s">
        <v>20</v>
      </c>
      <c r="F6" s="309"/>
    </row>
    <row r="7" spans="1:7" ht="36" customHeight="1">
      <c r="B7" s="293" t="str">
        <f>'Tab-03_AD-M01'!B7</f>
        <v>Emergency Fund</v>
      </c>
      <c r="C7" s="776">
        <f>'Month11-Track'!J6</f>
        <v>0</v>
      </c>
      <c r="E7" s="221" t="s">
        <v>182</v>
      </c>
      <c r="F7" s="309"/>
    </row>
    <row r="8" spans="1:7" ht="36" customHeight="1">
      <c r="B8" s="293" t="str">
        <f>'Tab-03_AD-M01'!B8</f>
        <v>Grocery Envelope</v>
      </c>
      <c r="C8" s="776">
        <f>'Month11-Track'!J7</f>
        <v>0</v>
      </c>
      <c r="E8" s="220" t="s">
        <v>22</v>
      </c>
      <c r="F8" s="309"/>
    </row>
    <row r="9" spans="1:7" ht="36" customHeight="1">
      <c r="B9" s="293" t="str">
        <f>'Tab-03_AD-M01'!B9</f>
        <v>Dining-Out Envelope</v>
      </c>
      <c r="C9" s="776">
        <f>'Month11-Track'!J8</f>
        <v>0</v>
      </c>
      <c r="E9" s="221" t="s">
        <v>22</v>
      </c>
      <c r="F9" s="309"/>
    </row>
    <row r="10" spans="1:7" ht="36" customHeight="1">
      <c r="B10" s="293" t="str">
        <f>'Tab-03_AD-M01'!B10</f>
        <v>Entertainment Envelope</v>
      </c>
      <c r="C10" s="776">
        <f>'Month11-Track'!J9</f>
        <v>0</v>
      </c>
      <c r="E10" s="220" t="s">
        <v>22</v>
      </c>
      <c r="F10" s="309"/>
    </row>
    <row r="11" spans="1:7" ht="36" customHeight="1">
      <c r="B11" s="293" t="str">
        <f>'Tab-03_AD-M01'!B11</f>
        <v>Other account</v>
      </c>
      <c r="C11" s="776">
        <f>'Month11-Track'!J10</f>
        <v>0</v>
      </c>
      <c r="E11" s="222" t="s">
        <v>456</v>
      </c>
      <c r="F11" s="223" t="s">
        <v>71</v>
      </c>
      <c r="G11" s="311">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60"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0" activePane="bottomRight" state="frozenSplit"/>
      <selection pane="bottomRight" activeCell="B27" sqref="B27"/>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60"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1100-000000000000}"/>
  </dataValidations>
  <hyperlinks>
    <hyperlink ref="B27" location="'Tab-03A_Forecast-11'!A1" display="'Tab-03A_Forecast-11'!A1" xr:uid="{00000000-0004-0000-11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'Tab-03_AD_index'!G32</f>
        <v>43435</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'Month12-Track'!J4</f>
        <v>0</v>
      </c>
      <c r="E5" s="220" t="s">
        <v>19</v>
      </c>
      <c r="F5" s="309"/>
    </row>
    <row r="6" spans="1:7" ht="36" customHeight="1">
      <c r="B6" s="293" t="str">
        <f>'Tab-03_AD-M01'!B6</f>
        <v>Checking 2</v>
      </c>
      <c r="C6" s="776">
        <f>'Month12-Track'!J5</f>
        <v>0</v>
      </c>
      <c r="E6" s="220" t="s">
        <v>20</v>
      </c>
      <c r="F6" s="309"/>
    </row>
    <row r="7" spans="1:7" ht="36" customHeight="1">
      <c r="B7" s="293" t="str">
        <f>'Tab-03_AD-M01'!B7</f>
        <v>Emergency Fund</v>
      </c>
      <c r="C7" s="776">
        <f>'Month12-Track'!J6</f>
        <v>0</v>
      </c>
      <c r="E7" s="221" t="s">
        <v>182</v>
      </c>
      <c r="F7" s="309"/>
    </row>
    <row r="8" spans="1:7" ht="36" customHeight="1">
      <c r="B8" s="293" t="str">
        <f>'Tab-03_AD-M01'!B8</f>
        <v>Grocery Envelope</v>
      </c>
      <c r="C8" s="776">
        <f>'Month12-Track'!J7</f>
        <v>0</v>
      </c>
      <c r="E8" s="220" t="s">
        <v>22</v>
      </c>
      <c r="F8" s="309"/>
    </row>
    <row r="9" spans="1:7" ht="36" customHeight="1">
      <c r="B9" s="293" t="str">
        <f>'Tab-03_AD-M01'!B9</f>
        <v>Dining-Out Envelope</v>
      </c>
      <c r="C9" s="776">
        <f>'Month12-Track'!J8</f>
        <v>0</v>
      </c>
      <c r="E9" s="221" t="s">
        <v>22</v>
      </c>
      <c r="F9" s="309"/>
    </row>
    <row r="10" spans="1:7" ht="36" customHeight="1">
      <c r="B10" s="293" t="str">
        <f>'Tab-03_AD-M01'!B10</f>
        <v>Entertainment Envelope</v>
      </c>
      <c r="C10" s="776">
        <f>'Month12-Track'!J9</f>
        <v>0</v>
      </c>
      <c r="E10" s="220" t="s">
        <v>22</v>
      </c>
      <c r="F10" s="309"/>
    </row>
    <row r="11" spans="1:7" ht="36" customHeight="1">
      <c r="B11" s="293" t="str">
        <f>'Tab-03_AD-M01'!B11</f>
        <v>Other account</v>
      </c>
      <c r="C11" s="776">
        <f>'Month12-Track'!J10</f>
        <v>0</v>
      </c>
      <c r="E11" s="222" t="s">
        <v>456</v>
      </c>
      <c r="F11" s="223" t="s">
        <v>71</v>
      </c>
      <c r="G11" s="253">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220" t="s">
        <v>746</v>
      </c>
      <c r="C28" s="240"/>
      <c r="D28" s="241"/>
      <c r="E28" s="240"/>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220" t="s">
        <v>747</v>
      </c>
      <c r="C29" s="244"/>
      <c r="D29" s="248"/>
      <c r="E29" s="244"/>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220" t="s">
        <v>748</v>
      </c>
      <c r="C30" s="244"/>
      <c r="D30" s="248"/>
      <c r="E30" s="244"/>
      <c r="F30" s="242">
        <f t="shared" si="0"/>
        <v>1E-3</v>
      </c>
      <c r="G30" s="243" t="str">
        <f t="shared" si="1"/>
        <v/>
      </c>
      <c r="H30" s="244"/>
      <c r="I30" s="245"/>
      <c r="J30" s="246">
        <f t="shared" si="2"/>
        <v>1E-3</v>
      </c>
      <c r="K30" s="247" t="str">
        <f t="shared" si="3"/>
        <v/>
      </c>
      <c r="L30" s="247" t="str">
        <f t="shared" si="4"/>
        <v/>
      </c>
    </row>
    <row r="31" spans="1:13" ht="32" customHeight="1">
      <c r="B31" s="220" t="s">
        <v>749</v>
      </c>
      <c r="C31" s="244"/>
      <c r="D31" s="248"/>
      <c r="E31" s="244"/>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309"/>
      <c r="D46" s="248"/>
      <c r="E46" s="309"/>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62" activePane="bottomRight" state="frozenSplit"/>
      <selection pane="bottomRight" activeCell="D70" sqref="D70"/>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J22" sqref="J22"/>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62" activePane="bottomRight" state="frozenSplit"/>
      <selection pane="bottomRight" activeCell="D70" sqref="D70"/>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1200-000000000000}"/>
  </dataValidations>
  <hyperlinks>
    <hyperlink ref="B27" location="'Tab-03A_Forecast-12'!A1" display="'Tab-03A_Forecast-12'!A1" xr:uid="{00000000-0004-0000-12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
  <sheetViews>
    <sheetView showGridLines="0" zoomScale="140" zoomScaleNormal="140" zoomScalePageLayoutView="140" workbookViewId="0">
      <selection activeCell="D24" sqref="D24"/>
    </sheetView>
  </sheetViews>
  <sheetFormatPr baseColWidth="10" defaultColWidth="8.83203125" defaultRowHeight="13"/>
  <cols>
    <col min="1" max="1" width="3.33203125" customWidth="1"/>
    <col min="2" max="2" width="12.6640625" customWidth="1"/>
    <col min="3" max="3" width="24" customWidth="1"/>
    <col min="4" max="4" width="45.5" customWidth="1"/>
    <col min="5" max="5" width="10.6640625" hidden="1" customWidth="1"/>
  </cols>
  <sheetData>
    <row r="1" spans="1:12" ht="30" customHeight="1"/>
    <row r="2" spans="1:12" ht="30" customHeight="1">
      <c r="B2" s="21" t="s">
        <v>738</v>
      </c>
      <c r="F2" s="7"/>
      <c r="I2" s="83"/>
    </row>
    <row r="3" spans="1:12" s="5" customFormat="1" ht="12" hidden="1" customHeight="1">
      <c r="B3" s="200"/>
      <c r="E3" s="201"/>
      <c r="I3" s="202"/>
      <c r="K3" s="5" t="s">
        <v>662</v>
      </c>
      <c r="L3" s="5" t="s">
        <v>670</v>
      </c>
    </row>
    <row r="4" spans="1:12" s="5" customFormat="1" ht="12" hidden="1" customHeight="1">
      <c r="B4" s="200"/>
      <c r="E4" s="201"/>
      <c r="I4" s="202"/>
      <c r="K4" s="5" t="s">
        <v>663</v>
      </c>
      <c r="L4" s="5" t="s">
        <v>671</v>
      </c>
    </row>
    <row r="5" spans="1:12" s="5" customFormat="1" ht="12" hidden="1" customHeight="1">
      <c r="B5" s="200"/>
      <c r="E5" s="201"/>
      <c r="I5" s="202"/>
      <c r="K5" s="5" t="s">
        <v>664</v>
      </c>
      <c r="L5" s="5" t="s">
        <v>672</v>
      </c>
    </row>
    <row r="6" spans="1:12" s="5" customFormat="1" ht="12" hidden="1" customHeight="1">
      <c r="B6" s="200"/>
      <c r="E6" s="201"/>
      <c r="I6" s="202"/>
      <c r="K6" s="5" t="s">
        <v>665</v>
      </c>
      <c r="L6" s="5" t="s">
        <v>673</v>
      </c>
    </row>
    <row r="7" spans="1:12" s="5" customFormat="1" ht="12" hidden="1" customHeight="1">
      <c r="B7" s="200"/>
      <c r="E7" s="201"/>
      <c r="I7" s="202"/>
      <c r="K7" s="5" t="s">
        <v>666</v>
      </c>
      <c r="L7" s="5" t="s">
        <v>674</v>
      </c>
    </row>
    <row r="8" spans="1:12" s="5" customFormat="1" ht="12" hidden="1" customHeight="1">
      <c r="B8" s="200"/>
      <c r="E8" s="201"/>
      <c r="I8" s="202"/>
      <c r="K8" s="5" t="s">
        <v>667</v>
      </c>
      <c r="L8" s="5" t="s">
        <v>675</v>
      </c>
    </row>
    <row r="9" spans="1:12" s="5" customFormat="1" ht="12" hidden="1" customHeight="1">
      <c r="B9" s="200"/>
      <c r="E9" s="201"/>
      <c r="I9" s="202"/>
      <c r="K9" s="5" t="s">
        <v>668</v>
      </c>
      <c r="L9" s="5" t="s">
        <v>676</v>
      </c>
    </row>
    <row r="10" spans="1:12" ht="13.5" customHeight="1">
      <c r="B10" s="21"/>
      <c r="D10" s="333" t="str">
        <f>Intro!L3</f>
        <v>Version 4.0.9 Revised 2015-0128</v>
      </c>
      <c r="E10" s="131"/>
      <c r="F10" s="7"/>
      <c r="I10" s="83"/>
    </row>
    <row r="11" spans="1:12" ht="29.25" customHeight="1">
      <c r="A11" s="1" t="s">
        <v>633</v>
      </c>
      <c r="B11" s="1"/>
      <c r="C11" s="1"/>
      <c r="D11" s="1"/>
      <c r="E11" s="1"/>
    </row>
    <row r="12" spans="1:12" ht="24">
      <c r="A12" s="312" t="s">
        <v>634</v>
      </c>
      <c r="B12" s="313" t="s">
        <v>669</v>
      </c>
      <c r="C12" s="314" t="s">
        <v>635</v>
      </c>
      <c r="D12" s="314" t="s">
        <v>636</v>
      </c>
      <c r="E12" s="315" t="s">
        <v>639</v>
      </c>
      <c r="F12" s="324"/>
      <c r="G12" s="171"/>
    </row>
    <row r="13" spans="1:12" ht="48">
      <c r="A13" s="316">
        <v>1</v>
      </c>
      <c r="B13" s="317" t="s">
        <v>693</v>
      </c>
      <c r="C13" s="832" t="s">
        <v>695</v>
      </c>
      <c r="D13" s="832" t="s">
        <v>694</v>
      </c>
      <c r="E13" s="319">
        <v>41125</v>
      </c>
      <c r="F13" s="189"/>
    </row>
    <row r="14" spans="1:12" ht="60">
      <c r="A14" s="320">
        <v>2</v>
      </c>
      <c r="B14" s="317" t="s">
        <v>679</v>
      </c>
      <c r="C14" s="321" t="s">
        <v>637</v>
      </c>
      <c r="D14" s="321" t="s">
        <v>638</v>
      </c>
      <c r="E14" s="319">
        <v>41125</v>
      </c>
      <c r="F14" s="189"/>
    </row>
    <row r="15" spans="1:12" ht="60">
      <c r="A15" s="320">
        <v>3</v>
      </c>
      <c r="B15" s="317" t="s">
        <v>679</v>
      </c>
      <c r="C15" s="321" t="s">
        <v>640</v>
      </c>
      <c r="D15" s="321" t="s">
        <v>641</v>
      </c>
      <c r="E15" s="319">
        <v>41125</v>
      </c>
      <c r="F15" s="189"/>
    </row>
    <row r="16" spans="1:12" ht="60">
      <c r="A16" s="320">
        <v>4</v>
      </c>
      <c r="B16" s="317" t="s">
        <v>680</v>
      </c>
      <c r="C16" s="321" t="s">
        <v>654</v>
      </c>
      <c r="D16" s="321" t="s">
        <v>759</v>
      </c>
      <c r="E16" s="319">
        <v>41125</v>
      </c>
      <c r="F16" s="189"/>
    </row>
    <row r="17" spans="1:6" ht="84">
      <c r="A17" s="320">
        <v>5</v>
      </c>
      <c r="B17" s="317" t="s">
        <v>680</v>
      </c>
      <c r="C17" s="321" t="s">
        <v>652</v>
      </c>
      <c r="D17" s="321" t="s">
        <v>653</v>
      </c>
      <c r="E17" s="319">
        <v>41125</v>
      </c>
      <c r="F17" s="189"/>
    </row>
    <row r="18" spans="1:6" ht="24">
      <c r="A18" s="320">
        <v>6</v>
      </c>
      <c r="B18" s="317" t="s">
        <v>681</v>
      </c>
      <c r="C18" s="321" t="s">
        <v>655</v>
      </c>
      <c r="D18" s="321" t="s">
        <v>656</v>
      </c>
      <c r="E18" s="319"/>
      <c r="F18" s="189"/>
    </row>
    <row r="19" spans="1:6" ht="48">
      <c r="A19" s="320">
        <v>7</v>
      </c>
      <c r="B19" s="317" t="s">
        <v>681</v>
      </c>
      <c r="C19" s="321" t="s">
        <v>642</v>
      </c>
      <c r="D19" s="321" t="s">
        <v>643</v>
      </c>
      <c r="E19" s="319"/>
      <c r="F19" s="189"/>
    </row>
    <row r="20" spans="1:6" ht="24">
      <c r="A20" s="320">
        <v>8</v>
      </c>
      <c r="B20" s="317" t="s">
        <v>682</v>
      </c>
      <c r="C20" s="321" t="s">
        <v>646</v>
      </c>
      <c r="D20" s="321" t="s">
        <v>647</v>
      </c>
      <c r="E20" s="319">
        <v>41125</v>
      </c>
      <c r="F20" s="189"/>
    </row>
    <row r="21" spans="1:6" ht="24">
      <c r="A21" s="320">
        <v>9</v>
      </c>
      <c r="B21" s="317" t="s">
        <v>682</v>
      </c>
      <c r="C21" s="321" t="s">
        <v>648</v>
      </c>
      <c r="D21" s="321" t="s">
        <v>649</v>
      </c>
      <c r="E21" s="319">
        <v>41125</v>
      </c>
      <c r="F21" s="189"/>
    </row>
    <row r="22" spans="1:6" ht="72">
      <c r="A22" s="320">
        <v>10</v>
      </c>
      <c r="B22" s="317" t="s">
        <v>682</v>
      </c>
      <c r="C22" s="321" t="s">
        <v>644</v>
      </c>
      <c r="D22" s="321" t="s">
        <v>645</v>
      </c>
      <c r="E22" s="319">
        <v>41125</v>
      </c>
      <c r="F22" s="189"/>
    </row>
    <row r="23" spans="1:6" ht="36">
      <c r="A23" s="320">
        <v>11</v>
      </c>
      <c r="B23" s="317" t="s">
        <v>682</v>
      </c>
      <c r="C23" s="321" t="s">
        <v>760</v>
      </c>
      <c r="D23" s="321" t="s">
        <v>761</v>
      </c>
      <c r="E23" s="319"/>
      <c r="F23" s="189"/>
    </row>
    <row r="24" spans="1:6" ht="24">
      <c r="A24" s="320">
        <v>12</v>
      </c>
      <c r="B24" s="317" t="s">
        <v>683</v>
      </c>
      <c r="C24" s="321" t="s">
        <v>650</v>
      </c>
      <c r="D24" s="321" t="s">
        <v>651</v>
      </c>
      <c r="E24" s="319">
        <v>41125</v>
      </c>
      <c r="F24" s="189"/>
    </row>
    <row r="25" spans="1:6" ht="36">
      <c r="A25" s="320">
        <v>13</v>
      </c>
      <c r="B25" s="317" t="s">
        <v>684</v>
      </c>
      <c r="C25" s="321" t="s">
        <v>657</v>
      </c>
      <c r="D25" s="321" t="s">
        <v>658</v>
      </c>
      <c r="E25" s="319">
        <v>41125</v>
      </c>
      <c r="F25" s="189"/>
    </row>
    <row r="26" spans="1:6" ht="48">
      <c r="A26" s="320">
        <v>14</v>
      </c>
      <c r="B26" s="317" t="s">
        <v>684</v>
      </c>
      <c r="C26" s="321" t="s">
        <v>677</v>
      </c>
      <c r="D26" s="321" t="s">
        <v>678</v>
      </c>
      <c r="E26" s="319"/>
      <c r="F26" s="189"/>
    </row>
    <row r="27" spans="1:6" ht="24">
      <c r="A27" s="320">
        <v>15</v>
      </c>
      <c r="B27" s="831" t="s">
        <v>685</v>
      </c>
      <c r="C27" s="819" t="s">
        <v>744</v>
      </c>
      <c r="D27" s="819" t="s">
        <v>745</v>
      </c>
      <c r="E27" s="319"/>
      <c r="F27" s="189"/>
    </row>
    <row r="28" spans="1:6">
      <c r="A28" s="320">
        <v>16</v>
      </c>
      <c r="B28" s="317"/>
      <c r="C28" s="318"/>
      <c r="D28" s="318"/>
      <c r="E28" s="319"/>
      <c r="F28" s="189"/>
    </row>
    <row r="29" spans="1:6">
      <c r="A29" s="320">
        <v>17</v>
      </c>
      <c r="B29" s="317"/>
      <c r="C29" s="321"/>
      <c r="D29" s="321"/>
      <c r="E29" s="319"/>
      <c r="F29" s="189"/>
    </row>
    <row r="30" spans="1:6">
      <c r="A30" s="320">
        <v>18</v>
      </c>
      <c r="B30" s="317"/>
      <c r="C30" s="321"/>
      <c r="D30" s="321"/>
      <c r="E30" s="319"/>
      <c r="F30" s="189"/>
    </row>
    <row r="31" spans="1:6">
      <c r="A31" s="320">
        <v>19</v>
      </c>
      <c r="B31" s="317"/>
      <c r="C31" s="321"/>
      <c r="D31" s="321"/>
      <c r="E31" s="319"/>
      <c r="F31" s="189"/>
    </row>
    <row r="32" spans="1:6">
      <c r="A32" s="320">
        <v>20</v>
      </c>
      <c r="B32" s="317"/>
      <c r="C32" s="321"/>
      <c r="D32" s="321"/>
      <c r="E32" s="319"/>
      <c r="F32" s="189"/>
    </row>
    <row r="33" spans="1:6">
      <c r="A33" s="320">
        <v>21</v>
      </c>
      <c r="B33" s="317"/>
      <c r="C33" s="321"/>
      <c r="D33" s="321"/>
      <c r="E33" s="319"/>
      <c r="F33" s="189"/>
    </row>
    <row r="34" spans="1:6">
      <c r="A34" s="320">
        <v>22</v>
      </c>
      <c r="B34" s="317"/>
      <c r="C34" s="321"/>
      <c r="D34" s="321"/>
      <c r="E34" s="319"/>
      <c r="F34" s="189"/>
    </row>
    <row r="35" spans="1:6">
      <c r="A35" s="320">
        <v>23</v>
      </c>
      <c r="B35" s="317"/>
      <c r="C35" s="321"/>
      <c r="D35" s="321"/>
      <c r="E35" s="319"/>
      <c r="F35" s="189"/>
    </row>
    <row r="36" spans="1:6">
      <c r="A36" s="320">
        <v>24</v>
      </c>
      <c r="B36" s="317"/>
      <c r="C36" s="321"/>
      <c r="D36" s="321"/>
      <c r="E36" s="319"/>
      <c r="F36" s="189"/>
    </row>
    <row r="37" spans="1:6">
      <c r="A37" s="320">
        <v>25</v>
      </c>
      <c r="B37" s="317"/>
      <c r="C37" s="321"/>
      <c r="D37" s="321"/>
      <c r="E37" s="319"/>
      <c r="F37" s="189"/>
    </row>
    <row r="38" spans="1:6">
      <c r="A38" s="320">
        <v>26</v>
      </c>
      <c r="B38" s="317"/>
      <c r="C38" s="321"/>
      <c r="D38" s="321"/>
      <c r="E38" s="319"/>
      <c r="F38" s="189"/>
    </row>
    <row r="39" spans="1:6">
      <c r="A39" s="320">
        <v>27</v>
      </c>
      <c r="B39" s="317"/>
      <c r="C39" s="321"/>
      <c r="D39" s="321"/>
      <c r="E39" s="319"/>
      <c r="F39" s="189"/>
    </row>
    <row r="40" spans="1:6">
      <c r="A40" s="320">
        <v>28</v>
      </c>
      <c r="B40" s="317"/>
      <c r="C40" s="321"/>
      <c r="D40" s="321"/>
      <c r="E40" s="319"/>
      <c r="F40" s="189"/>
    </row>
    <row r="41" spans="1:6">
      <c r="A41" s="320">
        <v>29</v>
      </c>
      <c r="B41" s="317"/>
      <c r="C41" s="321"/>
      <c r="D41" s="321"/>
      <c r="E41" s="319"/>
      <c r="F41" s="189"/>
    </row>
    <row r="42" spans="1:6">
      <c r="A42" s="320">
        <v>30</v>
      </c>
      <c r="B42" s="317"/>
      <c r="C42" s="321"/>
      <c r="D42" s="321"/>
      <c r="E42" s="319"/>
      <c r="F42" s="189"/>
    </row>
    <row r="43" spans="1:6">
      <c r="A43" s="320">
        <v>31</v>
      </c>
      <c r="B43" s="317"/>
      <c r="C43" s="318"/>
      <c r="D43" s="318"/>
      <c r="E43" s="319"/>
      <c r="F43" s="189"/>
    </row>
    <row r="44" spans="1:6">
      <c r="A44" s="320">
        <v>32</v>
      </c>
      <c r="B44" s="317"/>
      <c r="C44" s="321"/>
      <c r="D44" s="321"/>
      <c r="E44" s="319"/>
      <c r="F44" s="189"/>
    </row>
    <row r="45" spans="1:6">
      <c r="A45" s="320">
        <v>33</v>
      </c>
      <c r="B45" s="317"/>
      <c r="C45" s="321"/>
      <c r="D45" s="321"/>
      <c r="E45" s="319"/>
      <c r="F45" s="189"/>
    </row>
    <row r="46" spans="1:6">
      <c r="A46" s="320">
        <v>34</v>
      </c>
      <c r="B46" s="317"/>
      <c r="C46" s="321"/>
      <c r="D46" s="321"/>
      <c r="E46" s="319"/>
      <c r="F46" s="189"/>
    </row>
    <row r="47" spans="1:6">
      <c r="A47" s="320">
        <v>35</v>
      </c>
      <c r="B47" s="317"/>
      <c r="C47" s="321"/>
      <c r="D47" s="321"/>
      <c r="E47" s="319"/>
      <c r="F47" s="189"/>
    </row>
    <row r="48" spans="1:6">
      <c r="A48" s="320">
        <v>36</v>
      </c>
      <c r="B48" s="317"/>
      <c r="C48" s="321"/>
      <c r="D48" s="321"/>
      <c r="E48" s="319"/>
      <c r="F48" s="189"/>
    </row>
    <row r="49" spans="1:13">
      <c r="A49" s="320">
        <v>37</v>
      </c>
      <c r="B49" s="317"/>
      <c r="C49" s="321"/>
      <c r="D49" s="321"/>
      <c r="E49" s="319"/>
      <c r="F49" s="189"/>
    </row>
    <row r="50" spans="1:13">
      <c r="A50" s="320">
        <v>38</v>
      </c>
      <c r="B50" s="317"/>
      <c r="C50" s="321"/>
      <c r="D50" s="321"/>
      <c r="E50" s="319"/>
      <c r="F50" s="189"/>
    </row>
    <row r="51" spans="1:13">
      <c r="A51" s="320">
        <v>39</v>
      </c>
      <c r="B51" s="317"/>
      <c r="C51" s="321"/>
      <c r="D51" s="321"/>
      <c r="E51" s="319"/>
      <c r="F51" s="189"/>
    </row>
    <row r="52" spans="1:13">
      <c r="A52" s="320">
        <v>40</v>
      </c>
      <c r="B52" s="317"/>
      <c r="C52" s="321"/>
      <c r="D52" s="321"/>
      <c r="E52" s="319"/>
      <c r="F52" s="189"/>
    </row>
    <row r="53" spans="1:13">
      <c r="A53" s="320">
        <v>41</v>
      </c>
      <c r="B53" s="317"/>
      <c r="C53" s="321"/>
      <c r="D53" s="321"/>
      <c r="E53" s="319"/>
      <c r="F53" s="189"/>
    </row>
    <row r="54" spans="1:13">
      <c r="A54" s="320">
        <v>42</v>
      </c>
      <c r="B54" s="317"/>
      <c r="C54" s="321"/>
      <c r="D54" s="321"/>
      <c r="E54" s="319"/>
      <c r="F54" s="189"/>
    </row>
    <row r="55" spans="1:13">
      <c r="A55" s="320">
        <v>43</v>
      </c>
      <c r="B55" s="317"/>
      <c r="C55" s="321"/>
      <c r="D55" s="321"/>
      <c r="E55" s="319"/>
      <c r="F55" s="189"/>
    </row>
    <row r="56" spans="1:13">
      <c r="A56" s="320">
        <v>44</v>
      </c>
      <c r="B56" s="317"/>
      <c r="C56" s="321"/>
      <c r="D56" s="321"/>
      <c r="E56" s="319"/>
      <c r="F56" s="189"/>
    </row>
    <row r="57" spans="1:13">
      <c r="A57" s="320">
        <v>45</v>
      </c>
      <c r="B57" s="317"/>
      <c r="C57" s="321"/>
      <c r="D57" s="321"/>
      <c r="E57" s="319"/>
      <c r="F57" s="189"/>
    </row>
    <row r="58" spans="1:13">
      <c r="A58" s="320">
        <v>46</v>
      </c>
      <c r="B58" s="317"/>
      <c r="C58" s="321"/>
      <c r="D58" s="321"/>
      <c r="E58" s="319"/>
      <c r="F58" s="189"/>
    </row>
    <row r="59" spans="1:13">
      <c r="A59" s="320">
        <v>47</v>
      </c>
      <c r="B59" s="317"/>
      <c r="C59" s="321"/>
      <c r="D59" s="321"/>
      <c r="E59" s="319"/>
      <c r="F59" s="189"/>
    </row>
    <row r="60" spans="1:13">
      <c r="A60" s="320">
        <v>48</v>
      </c>
      <c r="B60" s="317"/>
      <c r="C60" s="321"/>
      <c r="D60" s="321"/>
      <c r="E60" s="319"/>
      <c r="F60" s="189"/>
    </row>
    <row r="61" spans="1:13">
      <c r="A61" s="320">
        <v>49</v>
      </c>
      <c r="B61" s="317"/>
      <c r="C61" s="321"/>
      <c r="D61" s="321"/>
      <c r="E61" s="319"/>
      <c r="F61" s="189"/>
    </row>
    <row r="62" spans="1:13">
      <c r="A62" s="320">
        <v>50</v>
      </c>
      <c r="B62" s="317"/>
      <c r="C62" s="321"/>
      <c r="D62" s="321"/>
      <c r="E62" s="319"/>
      <c r="F62" s="189"/>
    </row>
    <row r="63" spans="1:13" ht="16" customHeight="1">
      <c r="A63" s="189"/>
      <c r="B63" s="325"/>
      <c r="C63" s="326"/>
      <c r="D63" s="327"/>
      <c r="E63" s="326"/>
      <c r="F63" s="328"/>
      <c r="G63" s="126"/>
      <c r="H63" s="126"/>
      <c r="I63" s="126"/>
      <c r="J63" s="126"/>
      <c r="K63" s="126"/>
      <c r="L63" s="126"/>
      <c r="M63" s="126"/>
    </row>
    <row r="64" spans="1:13" ht="16" customHeight="1">
      <c r="A64" s="189"/>
      <c r="B64" s="329"/>
      <c r="C64" s="329"/>
      <c r="D64" s="329"/>
      <c r="E64" s="329"/>
      <c r="F64" s="328"/>
      <c r="G64" s="126"/>
      <c r="H64" s="126"/>
      <c r="I64" s="126"/>
      <c r="J64" s="126"/>
      <c r="K64" s="126"/>
      <c r="L64" s="126"/>
      <c r="M64" s="126"/>
    </row>
    <row r="65" spans="1:13" ht="22" customHeight="1">
      <c r="A65" s="189"/>
      <c r="B65" s="329"/>
      <c r="C65" s="329"/>
      <c r="D65" s="329"/>
      <c r="E65" s="329"/>
      <c r="F65" s="328"/>
      <c r="G65" s="126"/>
      <c r="H65" s="126"/>
      <c r="I65" s="126"/>
      <c r="J65" s="126"/>
      <c r="K65" s="126"/>
      <c r="L65" s="126"/>
      <c r="M65" s="126"/>
    </row>
    <row r="66" spans="1:13" ht="22" customHeight="1">
      <c r="A66" s="189"/>
      <c r="B66" s="329"/>
      <c r="C66" s="329"/>
      <c r="D66" s="329"/>
      <c r="E66" s="329"/>
      <c r="F66" s="328"/>
      <c r="G66" s="126"/>
      <c r="H66" s="126"/>
      <c r="I66" s="126"/>
      <c r="J66" s="126"/>
      <c r="K66" s="126"/>
      <c r="L66" s="126"/>
      <c r="M66" s="126"/>
    </row>
    <row r="67" spans="1:13" ht="22" customHeight="1">
      <c r="A67" s="189"/>
      <c r="B67" s="329"/>
      <c r="C67" s="329"/>
      <c r="D67" s="330"/>
      <c r="E67" s="329"/>
      <c r="F67" s="328"/>
      <c r="G67" s="126"/>
      <c r="H67" s="126"/>
      <c r="I67" s="126"/>
      <c r="J67" s="126"/>
      <c r="K67" s="126"/>
      <c r="L67" s="126"/>
      <c r="M67" s="126"/>
    </row>
    <row r="68" spans="1:13" ht="22" customHeight="1">
      <c r="A68" s="189"/>
      <c r="B68" s="331"/>
      <c r="C68" s="329"/>
      <c r="D68" s="332"/>
      <c r="E68" s="329"/>
      <c r="F68" s="328"/>
      <c r="G68" s="126"/>
      <c r="H68" s="126"/>
      <c r="I68" s="126"/>
      <c r="J68" s="126"/>
      <c r="K68" s="126"/>
      <c r="L68" s="126"/>
      <c r="M68" s="126"/>
    </row>
    <row r="69" spans="1:13">
      <c r="A69" s="189"/>
      <c r="B69" s="325"/>
      <c r="C69" s="326"/>
      <c r="D69" s="327"/>
      <c r="E69" s="326"/>
      <c r="F69" s="328"/>
      <c r="G69" s="126"/>
      <c r="H69" s="126"/>
      <c r="I69" s="126"/>
      <c r="J69" s="126"/>
      <c r="K69" s="126"/>
      <c r="L69" s="126"/>
      <c r="M69" s="126"/>
    </row>
    <row r="70" spans="1:13" ht="10" customHeight="1">
      <c r="A70" s="189"/>
      <c r="B70" s="329"/>
      <c r="C70" s="329"/>
      <c r="D70" s="329"/>
      <c r="E70" s="329"/>
      <c r="F70" s="328"/>
      <c r="G70" s="126"/>
      <c r="H70" s="126"/>
      <c r="I70" s="126"/>
      <c r="J70" s="126"/>
      <c r="K70" s="126"/>
      <c r="L70" s="126"/>
      <c r="M70" s="126"/>
    </row>
    <row r="71" spans="1:13" ht="22" customHeight="1">
      <c r="A71" s="189"/>
      <c r="B71" s="329"/>
      <c r="C71" s="329"/>
      <c r="D71" s="329"/>
      <c r="E71" s="329"/>
      <c r="F71" s="328"/>
      <c r="G71" s="126"/>
      <c r="H71" s="126"/>
      <c r="I71" s="126"/>
      <c r="J71" s="126"/>
      <c r="K71" s="126"/>
      <c r="L71" s="126"/>
      <c r="M71" s="126"/>
    </row>
    <row r="72" spans="1:13" ht="22" customHeight="1">
      <c r="A72" s="189"/>
      <c r="B72" s="329"/>
      <c r="C72" s="329"/>
      <c r="D72" s="329"/>
      <c r="E72" s="329"/>
      <c r="F72" s="328"/>
      <c r="G72" s="126"/>
      <c r="H72" s="126"/>
      <c r="I72" s="126"/>
      <c r="J72" s="126"/>
      <c r="K72" s="126"/>
      <c r="L72" s="126"/>
      <c r="M72" s="126"/>
    </row>
    <row r="73" spans="1:13" ht="22" customHeight="1">
      <c r="A73" s="189"/>
      <c r="B73" s="329"/>
      <c r="C73" s="329"/>
      <c r="D73" s="330"/>
      <c r="E73" s="329"/>
      <c r="F73" s="328"/>
      <c r="G73" s="126"/>
      <c r="H73" s="126"/>
      <c r="I73" s="126"/>
      <c r="J73" s="126"/>
      <c r="K73" s="126"/>
      <c r="L73" s="126"/>
      <c r="M73" s="126"/>
    </row>
    <row r="74" spans="1:13" ht="22" customHeight="1">
      <c r="A74" s="189"/>
      <c r="B74" s="331"/>
      <c r="C74" s="329"/>
      <c r="D74" s="332"/>
      <c r="E74" s="329"/>
      <c r="F74" s="328"/>
      <c r="G74" s="126"/>
      <c r="H74" s="126"/>
      <c r="I74" s="126"/>
      <c r="J74" s="126"/>
      <c r="K74" s="126"/>
      <c r="L74" s="126"/>
      <c r="M74" s="126"/>
    </row>
    <row r="75" spans="1:13">
      <c r="A75" s="189"/>
      <c r="B75" s="325"/>
      <c r="C75" s="326"/>
      <c r="D75" s="327"/>
      <c r="E75" s="326"/>
      <c r="F75" s="328"/>
      <c r="G75" s="126"/>
      <c r="H75" s="126"/>
      <c r="I75" s="126"/>
      <c r="J75" s="126"/>
      <c r="K75" s="126"/>
      <c r="L75" s="126"/>
      <c r="M75" s="126"/>
    </row>
    <row r="76" spans="1:13" ht="10" customHeight="1">
      <c r="A76" s="189"/>
      <c r="B76" s="329"/>
      <c r="C76" s="329"/>
      <c r="D76" s="329"/>
      <c r="E76" s="329"/>
      <c r="F76" s="328"/>
      <c r="G76" s="126"/>
      <c r="H76" s="126"/>
      <c r="I76" s="126"/>
      <c r="J76" s="126"/>
      <c r="K76" s="126"/>
      <c r="L76" s="126"/>
      <c r="M76" s="126"/>
    </row>
    <row r="77" spans="1:13" ht="22" customHeight="1">
      <c r="A77" s="189"/>
      <c r="B77" s="329"/>
      <c r="C77" s="329"/>
      <c r="D77" s="329"/>
      <c r="E77" s="329"/>
      <c r="F77" s="328"/>
      <c r="G77" s="126"/>
      <c r="H77" s="126"/>
      <c r="I77" s="126"/>
      <c r="J77" s="126"/>
      <c r="K77" s="126"/>
      <c r="L77" s="126"/>
      <c r="M77" s="126"/>
    </row>
    <row r="78" spans="1:13" ht="22" customHeight="1">
      <c r="A78" s="189"/>
      <c r="B78" s="329"/>
      <c r="C78" s="329"/>
      <c r="D78" s="329"/>
      <c r="E78" s="329"/>
      <c r="F78" s="328"/>
      <c r="G78" s="126"/>
      <c r="H78" s="126"/>
      <c r="I78" s="126"/>
      <c r="J78" s="126"/>
      <c r="K78" s="126"/>
      <c r="L78" s="126"/>
      <c r="M78" s="126"/>
    </row>
    <row r="79" spans="1:13" ht="22" customHeight="1">
      <c r="A79" s="189"/>
      <c r="B79" s="329"/>
      <c r="C79" s="329"/>
      <c r="D79" s="330"/>
      <c r="E79" s="329"/>
      <c r="F79" s="328"/>
      <c r="G79" s="126"/>
      <c r="H79" s="126"/>
      <c r="I79" s="126"/>
      <c r="J79" s="126"/>
      <c r="K79" s="126"/>
      <c r="L79" s="126"/>
      <c r="M79" s="126"/>
    </row>
    <row r="80" spans="1:13" ht="22" customHeight="1">
      <c r="A80" s="189"/>
      <c r="B80" s="331"/>
      <c r="C80" s="329"/>
      <c r="D80" s="332"/>
      <c r="E80" s="329"/>
      <c r="F80" s="328"/>
      <c r="G80" s="126"/>
      <c r="H80" s="126"/>
      <c r="I80" s="126"/>
      <c r="J80" s="126"/>
      <c r="K80" s="126"/>
      <c r="L80" s="126"/>
      <c r="M80" s="126"/>
    </row>
    <row r="81" spans="1:13">
      <c r="A81" s="189"/>
      <c r="B81" s="325"/>
      <c r="C81" s="326"/>
      <c r="D81" s="327"/>
      <c r="E81" s="326"/>
      <c r="F81" s="328"/>
      <c r="G81" s="126"/>
      <c r="H81" s="126"/>
      <c r="I81" s="126"/>
      <c r="J81" s="126"/>
      <c r="K81" s="126"/>
      <c r="L81" s="126"/>
      <c r="M81" s="126"/>
    </row>
    <row r="82" spans="1:13" ht="10" customHeight="1">
      <c r="A82" s="189"/>
      <c r="B82" s="329"/>
      <c r="C82" s="329"/>
      <c r="D82" s="329"/>
      <c r="E82" s="329"/>
      <c r="F82" s="328"/>
      <c r="G82" s="126"/>
      <c r="H82" s="126"/>
      <c r="I82" s="126"/>
      <c r="J82" s="126"/>
      <c r="K82" s="126"/>
      <c r="L82" s="126"/>
      <c r="M82" s="126"/>
    </row>
    <row r="83" spans="1:13" ht="22" customHeight="1">
      <c r="A83" s="189"/>
      <c r="B83" s="329"/>
      <c r="C83" s="329"/>
      <c r="D83" s="329"/>
      <c r="E83" s="329"/>
      <c r="F83" s="328"/>
      <c r="G83" s="126"/>
      <c r="H83" s="126"/>
      <c r="I83" s="126"/>
      <c r="J83" s="126"/>
      <c r="K83" s="126"/>
      <c r="L83" s="126"/>
      <c r="M83" s="126"/>
    </row>
    <row r="84" spans="1:13" ht="22" customHeight="1">
      <c r="A84" s="189"/>
      <c r="B84" s="329"/>
      <c r="C84" s="329"/>
      <c r="D84" s="329"/>
      <c r="E84" s="329"/>
      <c r="F84" s="328"/>
      <c r="G84" s="126"/>
      <c r="H84" s="126"/>
      <c r="I84" s="126"/>
      <c r="J84" s="126"/>
      <c r="K84" s="126"/>
      <c r="L84" s="126"/>
      <c r="M84" s="126"/>
    </row>
    <row r="85" spans="1:13" ht="22" customHeight="1">
      <c r="A85" s="189"/>
      <c r="B85" s="325"/>
      <c r="C85" s="326"/>
      <c r="D85" s="327"/>
      <c r="E85" s="326"/>
      <c r="F85" s="328"/>
      <c r="G85" s="126"/>
      <c r="H85" s="126"/>
      <c r="I85" s="126"/>
      <c r="J85" s="126"/>
      <c r="K85" s="126"/>
      <c r="L85" s="126"/>
      <c r="M85" s="126"/>
    </row>
    <row r="86" spans="1:13" ht="22" customHeight="1">
      <c r="A86" s="189"/>
      <c r="B86" s="329"/>
      <c r="C86" s="329"/>
      <c r="D86" s="329"/>
      <c r="E86" s="329"/>
      <c r="F86" s="328"/>
      <c r="G86" s="126"/>
      <c r="H86" s="126"/>
      <c r="I86" s="126"/>
      <c r="J86" s="126"/>
      <c r="K86" s="126"/>
      <c r="L86" s="126"/>
      <c r="M86" s="126"/>
    </row>
    <row r="87" spans="1:13">
      <c r="A87" s="189"/>
      <c r="B87" s="329"/>
      <c r="C87" s="329"/>
      <c r="D87" s="329"/>
      <c r="E87" s="329"/>
      <c r="F87" s="328"/>
      <c r="G87" s="126"/>
      <c r="H87" s="126"/>
      <c r="I87" s="126"/>
      <c r="J87" s="126"/>
      <c r="K87" s="126"/>
      <c r="L87" s="126"/>
      <c r="M87" s="126"/>
    </row>
    <row r="88" spans="1:13">
      <c r="A88" s="189"/>
      <c r="B88" s="328"/>
      <c r="C88" s="328"/>
      <c r="D88" s="328"/>
      <c r="E88" s="328"/>
      <c r="F88" s="328"/>
      <c r="G88" s="126"/>
      <c r="H88" s="126"/>
      <c r="I88" s="126"/>
      <c r="J88" s="126"/>
      <c r="K88" s="126"/>
      <c r="L88" s="126"/>
      <c r="M88" s="126"/>
    </row>
    <row r="89" spans="1:13">
      <c r="A89" s="189"/>
      <c r="B89" s="328"/>
      <c r="C89" s="328"/>
      <c r="D89" s="328"/>
      <c r="E89" s="328"/>
      <c r="F89" s="328"/>
      <c r="G89" s="126"/>
      <c r="H89" s="126"/>
      <c r="I89" s="126"/>
      <c r="J89" s="126"/>
      <c r="K89" s="126"/>
      <c r="L89" s="126"/>
      <c r="M89" s="126"/>
    </row>
    <row r="90" spans="1:13">
      <c r="B90" s="172"/>
      <c r="C90" s="126"/>
      <c r="D90" s="126"/>
      <c r="E90" s="126"/>
      <c r="F90" s="126"/>
      <c r="G90" s="126"/>
      <c r="H90" s="126"/>
      <c r="I90" s="126"/>
      <c r="J90" s="126"/>
      <c r="K90" s="126"/>
      <c r="L90" s="126"/>
      <c r="M90" s="126"/>
    </row>
    <row r="91" spans="1:13">
      <c r="B91" s="172"/>
      <c r="C91" s="126"/>
      <c r="D91" s="126"/>
      <c r="E91" s="126"/>
      <c r="F91" s="126"/>
      <c r="G91" s="126"/>
      <c r="H91" s="126"/>
      <c r="I91" s="126"/>
      <c r="J91" s="126"/>
      <c r="K91" s="126"/>
      <c r="L91" s="126"/>
      <c r="M91" s="126"/>
    </row>
    <row r="92" spans="1:13">
      <c r="B92" s="172"/>
      <c r="C92" s="126"/>
      <c r="D92" s="126"/>
      <c r="E92" s="126"/>
      <c r="F92" s="126"/>
      <c r="G92" s="126"/>
      <c r="H92" s="126"/>
      <c r="I92" s="126"/>
      <c r="J92" s="126"/>
      <c r="K92" s="126"/>
      <c r="L92" s="126"/>
      <c r="M92" s="126"/>
    </row>
    <row r="93" spans="1:13">
      <c r="B93" s="172"/>
      <c r="C93" s="126"/>
      <c r="D93" s="126"/>
      <c r="E93" s="126"/>
      <c r="F93" s="126"/>
      <c r="G93" s="126"/>
      <c r="H93" s="126"/>
      <c r="I93" s="126"/>
      <c r="J93" s="126"/>
      <c r="K93" s="126"/>
      <c r="L93" s="126"/>
      <c r="M93" s="126"/>
    </row>
    <row r="94" spans="1:13">
      <c r="B94" s="172"/>
      <c r="C94" s="126"/>
      <c r="D94" s="126"/>
      <c r="E94" s="126"/>
      <c r="F94" s="126"/>
      <c r="G94" s="126"/>
      <c r="H94" s="126"/>
      <c r="I94" s="126"/>
      <c r="J94" s="126"/>
      <c r="K94" s="126"/>
      <c r="L94" s="126"/>
      <c r="M94" s="126"/>
    </row>
    <row r="95" spans="1:13">
      <c r="B95" s="172"/>
      <c r="C95" s="126"/>
      <c r="D95" s="126"/>
      <c r="E95" s="126"/>
      <c r="F95" s="126"/>
      <c r="G95" s="126"/>
      <c r="H95" s="126"/>
      <c r="I95" s="126"/>
      <c r="J95" s="126"/>
      <c r="K95" s="126"/>
      <c r="L95" s="126"/>
      <c r="M95" s="126"/>
    </row>
    <row r="96" spans="1:13">
      <c r="B96" s="172"/>
      <c r="C96" s="126"/>
      <c r="D96" s="126"/>
      <c r="E96" s="126"/>
      <c r="F96" s="126"/>
      <c r="G96" s="126"/>
      <c r="H96" s="126"/>
      <c r="I96" s="126"/>
      <c r="J96" s="126"/>
      <c r="K96" s="126"/>
      <c r="L96" s="126"/>
      <c r="M96" s="126"/>
    </row>
    <row r="97" spans="2:13">
      <c r="B97" s="172"/>
      <c r="C97" s="126"/>
      <c r="D97" s="126"/>
      <c r="E97" s="126"/>
      <c r="F97" s="126"/>
      <c r="G97" s="126"/>
      <c r="H97" s="126"/>
      <c r="I97" s="126"/>
      <c r="J97" s="126"/>
      <c r="K97" s="126"/>
      <c r="L97" s="126"/>
      <c r="M97" s="126"/>
    </row>
    <row r="98" spans="2:13">
      <c r="B98" s="172"/>
      <c r="C98" s="126"/>
      <c r="D98" s="126"/>
      <c r="E98" s="126"/>
      <c r="F98" s="126"/>
      <c r="G98" s="126"/>
      <c r="H98" s="126"/>
      <c r="I98" s="126"/>
      <c r="J98" s="126"/>
      <c r="K98" s="126"/>
      <c r="L98" s="126"/>
      <c r="M98" s="126"/>
    </row>
    <row r="99" spans="2:13">
      <c r="B99" s="172"/>
      <c r="C99" s="126"/>
      <c r="D99" s="126"/>
      <c r="E99" s="126"/>
      <c r="F99" s="126"/>
      <c r="G99" s="126"/>
      <c r="H99" s="126"/>
      <c r="I99" s="126"/>
      <c r="J99" s="126"/>
      <c r="K99" s="126"/>
      <c r="L99" s="126"/>
      <c r="M99" s="126"/>
    </row>
    <row r="100" spans="2:13">
      <c r="B100" s="172"/>
      <c r="C100" s="126"/>
      <c r="D100" s="126"/>
      <c r="E100" s="126"/>
      <c r="F100" s="126"/>
      <c r="G100" s="126"/>
      <c r="H100" s="126"/>
      <c r="I100" s="126"/>
      <c r="J100" s="126"/>
      <c r="K100" s="126"/>
      <c r="L100" s="126"/>
      <c r="M100" s="126"/>
    </row>
    <row r="101" spans="2:13">
      <c r="B101" s="172"/>
      <c r="C101" s="126"/>
      <c r="D101" s="126"/>
      <c r="E101" s="126"/>
      <c r="F101" s="126"/>
      <c r="G101" s="126"/>
      <c r="H101" s="126"/>
      <c r="I101" s="126"/>
      <c r="J101" s="126"/>
      <c r="K101" s="126"/>
      <c r="L101" s="126"/>
      <c r="M101" s="126"/>
    </row>
    <row r="102" spans="2:13">
      <c r="B102" s="172"/>
      <c r="C102" s="126"/>
      <c r="D102" s="126"/>
      <c r="E102" s="126"/>
      <c r="F102" s="126"/>
      <c r="G102" s="126"/>
      <c r="H102" s="126"/>
      <c r="I102" s="126"/>
      <c r="J102" s="126"/>
      <c r="K102" s="126"/>
      <c r="L102" s="126"/>
      <c r="M102" s="126"/>
    </row>
    <row r="103" spans="2:13">
      <c r="B103" s="172"/>
      <c r="C103" s="126"/>
      <c r="D103" s="126"/>
      <c r="E103" s="126"/>
      <c r="F103" s="126"/>
      <c r="G103" s="126"/>
      <c r="H103" s="126"/>
      <c r="I103" s="126"/>
      <c r="J103" s="126"/>
      <c r="K103" s="126"/>
      <c r="L103" s="126"/>
      <c r="M103" s="126"/>
    </row>
    <row r="104" spans="2:13">
      <c r="B104" s="172"/>
      <c r="C104" s="126"/>
      <c r="D104" s="126"/>
      <c r="E104" s="126"/>
      <c r="F104" s="126"/>
      <c r="G104" s="126"/>
      <c r="H104" s="126"/>
      <c r="I104" s="126"/>
      <c r="J104" s="126"/>
      <c r="K104" s="126"/>
      <c r="L104" s="126"/>
      <c r="M104" s="126"/>
    </row>
    <row r="105" spans="2:13">
      <c r="B105" s="172"/>
      <c r="C105" s="126"/>
      <c r="D105" s="126"/>
      <c r="E105" s="126"/>
      <c r="F105" s="126"/>
      <c r="G105" s="126"/>
      <c r="H105" s="126"/>
      <c r="I105" s="126"/>
      <c r="J105" s="126"/>
      <c r="K105" s="126"/>
      <c r="L105" s="126"/>
      <c r="M105" s="126"/>
    </row>
  </sheetData>
  <sheetProtection password="D20A" sheet="1" objects="1" scenarios="1" sort="0" autoFilter="0"/>
  <autoFilter ref="B12:D62" xr:uid="{00000000-0009-0000-0000-000001000000}">
    <sortState ref="B13:D62">
      <sortCondition ref="B12:B62"/>
    </sortState>
  </autoFilter>
  <customSheetViews>
    <customSheetView guid="{43ADE452-16C1-48AF-BAAE-CBF08858B664}" showGridLines="0" showRowCol="0" showAutoFilter="1" hiddenRows="1" hiddenColumns="1">
      <rowBreaks count="1" manualBreakCount="1">
        <brk id="74" max="16383" man="1"/>
      </rowBreaks>
      <pageMargins left="0.75" right="0.75" top="0.03" bottom="0.5" header="0.05" footer="0.5"/>
      <pageSetup orientation="portrait" verticalDpi="2400" r:id="rId1"/>
      <headerFooter alignWithMargins="0"/>
      <autoFilter ref="B12:D62" xr:uid="{00000000-0000-0000-0000-000000000000}">
        <sortState ref="B13:D62">
          <sortCondition ref="B12:B62"/>
        </sortState>
      </autoFilter>
    </customSheetView>
    <customSheetView guid="{3D49E59F-0664-4008-BC41-60EB5048CD87}" showPageBreaks="1" showGridLines="0" showRowCol="0" printArea="1" showAutoFilter="1" hiddenRows="1" hiddenColumns="1">
      <rowBreaks count="1" manualBreakCount="1">
        <brk id="74" max="16383" man="1"/>
      </rowBreaks>
      <pageMargins left="0.75" right="0.75" top="0.03" bottom="0.5" header="0.05" footer="0.5"/>
      <pageSetup orientation="portrait" verticalDpi="2400" r:id="rId2"/>
      <headerFooter alignWithMargins="0"/>
      <autoFilter ref="B12:D62" xr:uid="{00000000-0000-0000-0000-000000000000}">
        <sortState ref="B13:D62">
          <sortCondition ref="B12:B62"/>
        </sortState>
      </autoFilter>
    </customSheetView>
    <customSheetView guid="{9611838A-1C53-47F1-8140-A6F69DDCF4B6}" showPageBreaks="1" showGridLines="0" showRowCol="0" printArea="1" showAutoFilter="1" hiddenRows="1" hiddenColumns="1">
      <rowBreaks count="1" manualBreakCount="1">
        <brk id="74" max="16383" man="1"/>
      </rowBreaks>
      <pageMargins left="0.75" right="0.75" top="0.03" bottom="0.5" header="0.05" footer="0.5"/>
      <pageSetup orientation="portrait" verticalDpi="2400" r:id="rId3"/>
      <headerFooter alignWithMargins="0"/>
      <autoFilter ref="B12:D62" xr:uid="{00000000-0000-0000-0000-000000000000}">
        <sortState ref="B13:D62">
          <sortCondition ref="B12:B62"/>
        </sortState>
      </autoFilter>
    </customSheetView>
  </customSheetViews>
  <mergeCells count="1">
    <mergeCell ref="A11:E11"/>
  </mergeCells>
  <dataValidations count="1">
    <dataValidation type="list" allowBlank="1" showInputMessage="1" showErrorMessage="1" sqref="L2:L9" xr:uid="{00000000-0002-0000-0100-000000000000}">
      <formula1>$L$2:$L$9</formula1>
    </dataValidation>
  </dataValidations>
  <pageMargins left="0.75" right="0.75" top="0.03" bottom="0.5" header="0.05" footer="0.5"/>
  <pageSetup orientation="portrait" verticalDpi="2400" r:id="rId4"/>
  <headerFooter alignWithMargins="0"/>
  <rowBreaks count="1" manualBreakCount="1">
    <brk id="74" max="16383" man="1"/>
  </rowBreak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720</v>
      </c>
      <c r="C3" s="777">
        <f>'Tab-03_AD_index'!G10</f>
        <v>43101</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'Tab-03_AD-M01'!B28</f>
        <v>Credit Card #1</v>
      </c>
      <c r="C5" s="740">
        <f>'Tab-03_AD-M01'!C28</f>
        <v>0</v>
      </c>
      <c r="D5" s="740">
        <f>'Tab-03_AD-M01'!E28+'Tab-03_AD-M01'!H28</f>
        <v>0</v>
      </c>
      <c r="E5" s="741">
        <f>IF('Tab-03_AD-M01'!F28=0.001,0,ROUNDUP(IF('Tab-03_AD-M01'!H28&gt;0,'Tab-03_AD-M01'!J28,'Tab-03_AD-M01'!F28),0))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'Tab-03_AD-M01'!B29</f>
        <v>Credit Card #2</v>
      </c>
      <c r="C6" s="740">
        <f>'Tab-03_AD-M01'!C29</f>
        <v>0</v>
      </c>
      <c r="D6" s="740">
        <f>'Tab-03_AD-M01'!E29+'Tab-03_AD-M01'!H29</f>
        <v>0</v>
      </c>
      <c r="E6" s="741">
        <f>IF('Tab-03_AD-M01'!F29=0.001,0,ROUNDUP(IF('Tab-03_AD-M01'!H29&gt;0,'Tab-03_AD-M01'!J29,'Tab-03_AD-M01'!F29),0))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'Tab-03_AD-M01'!B30</f>
        <v>Credit Card #3</v>
      </c>
      <c r="C7" s="740">
        <f>'Tab-03_AD-M01'!C30</f>
        <v>0</v>
      </c>
      <c r="D7" s="740">
        <f>'Tab-03_AD-M01'!E30+'Tab-03_AD-M01'!H30</f>
        <v>0</v>
      </c>
      <c r="E7" s="741">
        <f>IF('Tab-03_AD-M01'!F30=0.001,0,ROUNDUP(IF('Tab-03_AD-M01'!H30&gt;0,'Tab-03_AD-M01'!J30,'Tab-03_AD-M01'!F30),0))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'Tab-03_AD-M01'!B31</f>
        <v>Credit Card #4</v>
      </c>
      <c r="C8" s="740">
        <f>'Tab-03_AD-M01'!C31</f>
        <v>0</v>
      </c>
      <c r="D8" s="740">
        <f>'Tab-03_AD-M01'!E31+'Tab-03_AD-M01'!H31</f>
        <v>0</v>
      </c>
      <c r="E8" s="741">
        <f>IF('Tab-03_AD-M01'!F31=0.001,0,ROUNDUP(IF('Tab-03_AD-M01'!H31&gt;0,'Tab-03_AD-M01'!J31,'Tab-03_AD-M01'!F31),0))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'Tab-03_AD-M01'!B32</f>
        <v>Credit Card #5</v>
      </c>
      <c r="C9" s="740">
        <f>'Tab-03_AD-M01'!C32</f>
        <v>0</v>
      </c>
      <c r="D9" s="740">
        <f>'Tab-03_AD-M01'!E32+'Tab-03_AD-M01'!H32</f>
        <v>0</v>
      </c>
      <c r="E9" s="741">
        <f>IF('Tab-03_AD-M01'!F32=0.001,0,ROUNDUP(IF('Tab-03_AD-M01'!H32&gt;0,'Tab-03_AD-M01'!J32,'Tab-03_AD-M01'!F32),0))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'Tab-03_AD-M01'!B33</f>
        <v>Credit Card #6</v>
      </c>
      <c r="C10" s="740">
        <f>'Tab-03_AD-M01'!C33</f>
        <v>0</v>
      </c>
      <c r="D10" s="740">
        <f>'Tab-03_AD-M01'!E33+'Tab-03_AD-M01'!H33</f>
        <v>0</v>
      </c>
      <c r="E10" s="741">
        <f>IF('Tab-03_AD-M01'!F33=0.001,0,ROUNDUP(IF('Tab-03_AD-M01'!H33&gt;0,'Tab-03_AD-M01'!J33,'Tab-03_AD-M01'!F33),0))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'Tab-03_AD-M01'!B34</f>
        <v>Credit Card #7</v>
      </c>
      <c r="C11" s="740">
        <f>'Tab-03_AD-M01'!C34</f>
        <v>0</v>
      </c>
      <c r="D11" s="740">
        <f>'Tab-03_AD-M01'!E34+'Tab-03_AD-M01'!H34</f>
        <v>0</v>
      </c>
      <c r="E11" s="741">
        <f>IF('Tab-03_AD-M01'!F34=0.001,0,ROUNDUP(IF('Tab-03_AD-M01'!H34&gt;0,'Tab-03_AD-M01'!J34,'Tab-03_AD-M01'!F34),0))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'Tab-03_AD-M01'!B35</f>
        <v>Credit Card #8</v>
      </c>
      <c r="C12" s="740">
        <f>'Tab-03_AD-M01'!C35</f>
        <v>0</v>
      </c>
      <c r="D12" s="740">
        <f>'Tab-03_AD-M01'!E35+'Tab-03_AD-M01'!H35</f>
        <v>0</v>
      </c>
      <c r="E12" s="741">
        <f>IF('Tab-03_AD-M01'!F35=0.001,0,ROUNDUP(IF('Tab-03_AD-M01'!H35&gt;0,'Tab-03_AD-M01'!J35,'Tab-03_AD-M01'!F35),0))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'Tab-03_AD-M01'!B36</f>
        <v>Credit Card #9</v>
      </c>
      <c r="C13" s="740">
        <f>'Tab-03_AD-M01'!C36</f>
        <v>0</v>
      </c>
      <c r="D13" s="740">
        <f>'Tab-03_AD-M01'!E36+'Tab-03_AD-M01'!H36</f>
        <v>0</v>
      </c>
      <c r="E13" s="741">
        <f>IF('Tab-03_AD-M01'!F36=0.001,0,ROUNDUP(IF('Tab-03_AD-M01'!H36&gt;0,'Tab-03_AD-M01'!J36,'Tab-03_AD-M01'!F36),0))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'Tab-03_AD-M01'!B37</f>
        <v>Credit Card #10</v>
      </c>
      <c r="C14" s="740">
        <f>'Tab-03_AD-M01'!C37</f>
        <v>0</v>
      </c>
      <c r="D14" s="740">
        <f>'Tab-03_AD-M01'!E37+'Tab-03_AD-M01'!H37</f>
        <v>0</v>
      </c>
      <c r="E14" s="741">
        <f>IF('Tab-03_AD-M01'!F37=0.001,0,ROUNDUP(IF('Tab-03_AD-M01'!H37&gt;0,'Tab-03_AD-M01'!J37,'Tab-03_AD-M01'!F37),0))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'Tab-03_AD-M01'!B38</f>
        <v>Credit Card #11</v>
      </c>
      <c r="C15" s="740">
        <f>'Tab-03_AD-M01'!C38</f>
        <v>0</v>
      </c>
      <c r="D15" s="740">
        <f>'Tab-03_AD-M01'!E38+'Tab-03_AD-M01'!H38</f>
        <v>0</v>
      </c>
      <c r="E15" s="741">
        <f>IF('Tab-03_AD-M01'!F38=0.001,0,ROUNDUP(IF('Tab-03_AD-M01'!H38&gt;0,'Tab-03_AD-M01'!J38,'Tab-03_AD-M01'!F38),0))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'Tab-03_AD-M01'!B39</f>
        <v>Credit Card #12</v>
      </c>
      <c r="C16" s="740">
        <f>'Tab-03_AD-M01'!C39</f>
        <v>0</v>
      </c>
      <c r="D16" s="740">
        <f>'Tab-03_AD-M01'!E39+'Tab-03_AD-M01'!H39</f>
        <v>0</v>
      </c>
      <c r="E16" s="741">
        <f>IF('Tab-03_AD-M01'!F39=0.001,0,ROUNDUP(IF('Tab-03_AD-M01'!H39&gt;0,'Tab-03_AD-M01'!J39,'Tab-03_AD-M01'!F39),0))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'Tab-03_AD-M01'!B40</f>
        <v>Credit Card #13</v>
      </c>
      <c r="C17" s="740">
        <f>'Tab-03_AD-M01'!C40</f>
        <v>0</v>
      </c>
      <c r="D17" s="740">
        <f>'Tab-03_AD-M01'!E40+'Tab-03_AD-M01'!H40</f>
        <v>0</v>
      </c>
      <c r="E17" s="741">
        <f>IF('Tab-03_AD-M01'!F40=0.001,0,ROUNDUP(IF('Tab-03_AD-M01'!H40&gt;0,'Tab-03_AD-M01'!J40,'Tab-03_AD-M01'!F40),0))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'Tab-03_AD-M01'!B41</f>
        <v>Credit Card #14</v>
      </c>
      <c r="C18" s="740">
        <f>'Tab-03_AD-M01'!C41</f>
        <v>0</v>
      </c>
      <c r="D18" s="740">
        <f>'Tab-03_AD-M01'!E41+'Tab-03_AD-M01'!H41</f>
        <v>0</v>
      </c>
      <c r="E18" s="741">
        <f>IF('Tab-03_AD-M01'!F41=0.001,0,ROUNDUP(IF('Tab-03_AD-M01'!H41&gt;0,'Tab-03_AD-M01'!J41,'Tab-03_AD-M01'!F41),0))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'Tab-03_AD-M01'!B42</f>
        <v>Credit Card #15</v>
      </c>
      <c r="C19" s="740">
        <f>'Tab-03_AD-M01'!C42</f>
        <v>0</v>
      </c>
      <c r="D19" s="740">
        <f>'Tab-03_AD-M01'!E42+'Tab-03_AD-M01'!H42</f>
        <v>0</v>
      </c>
      <c r="E19" s="741">
        <f>IF('Tab-03_AD-M01'!F42=0.001,0,ROUNDUP(IF('Tab-03_AD-M01'!H42&gt;0,'Tab-03_AD-M01'!J42,'Tab-03_AD-M01'!F42),0))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'Tab-03_AD-M01'!B46</f>
        <v>Auto #1</v>
      </c>
      <c r="C20" s="740">
        <f>'Tab-03_AD-M01'!C46</f>
        <v>0</v>
      </c>
      <c r="D20" s="740">
        <f>'Tab-03_AD-M01'!E46+'Tab-03_AD-M01'!H46</f>
        <v>0</v>
      </c>
      <c r="E20" s="741">
        <f>IF('Tab-03_AD-M01'!F46=0.001,0,ROUNDUP(IF('Tab-03_AD-M01'!H46&gt;0,'Tab-03_AD-M01'!J46,'Tab-03_AD-M01'!F46),0))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'Tab-03_AD-M01'!B47</f>
        <v>Auto #2</v>
      </c>
      <c r="C21" s="740">
        <f>'Tab-03_AD-M01'!C47</f>
        <v>0</v>
      </c>
      <c r="D21" s="740">
        <f>'Tab-03_AD-M01'!E47+'Tab-03_AD-M01'!H47</f>
        <v>0</v>
      </c>
      <c r="E21" s="741">
        <f>IF('Tab-03_AD-M01'!F47=0.001,0,ROUNDUP(IF('Tab-03_AD-M01'!H47&gt;0,'Tab-03_AD-M01'!J47,'Tab-03_AD-M01'!F47),0))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'Tab-03_AD-M01'!B48</f>
        <v>Other Loan</v>
      </c>
      <c r="C22" s="740">
        <f>'Tab-03_AD-M01'!C48</f>
        <v>0</v>
      </c>
      <c r="D22" s="740">
        <f>'Tab-03_AD-M01'!E48+'Tab-03_AD-M01'!H48</f>
        <v>0</v>
      </c>
      <c r="E22" s="741">
        <f>IF('Tab-03_AD-M01'!F48=0.001,0,ROUNDUP(IF('Tab-03_AD-M01'!H48&gt;0,'Tab-03_AD-M01'!J48,'Tab-03_AD-M01'!F48),0))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'Tab-03_AD-M01'!B51</f>
        <v>Mortgage 1 (only principle/interest)</v>
      </c>
      <c r="C23" s="740">
        <f>'Tab-03_AD-M01'!C51</f>
        <v>0</v>
      </c>
      <c r="D23" s="740">
        <f>'Tab-03_AD-M01'!E51+'Tab-03_AD-M01'!H51</f>
        <v>0</v>
      </c>
      <c r="E23" s="741">
        <f>IF('Tab-03_AD-M01'!F51=0.001,0,ROUNDUP(IF('Tab-03_AD-M01'!H51&gt;0,'Tab-03_AD-M01'!J51,'Tab-03_AD-M01'!F51),0))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'Tab-03_AD-M01'!B52</f>
        <v>Mortgage 2 (only principle/interest)</v>
      </c>
      <c r="C24" s="740">
        <f>'Tab-03_AD-M01'!C52</f>
        <v>0</v>
      </c>
      <c r="D24" s="740">
        <f>'Tab-03_AD-M01'!E52+'Tab-03_AD-M01'!H52</f>
        <v>0</v>
      </c>
      <c r="E24" s="741">
        <f>IF('Tab-03_AD-M01'!F52=0.001,0,ROUNDUP(IF('Tab-03_AD-M01'!H52&gt;0,'Tab-03_AD-M01'!J52,'Tab-03_AD-M01'!F52),0))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'Tab-03_AD-M01'!B53</f>
        <v>Line of Credit</v>
      </c>
      <c r="C25" s="740">
        <f>'Tab-03_AD-M01'!C53</f>
        <v>0</v>
      </c>
      <c r="D25" s="740">
        <f>'Tab-03_AD-M01'!E53+'Tab-03_AD-M01'!H53</f>
        <v>0</v>
      </c>
      <c r="E25" s="741">
        <f>IF('Tab-03_AD-M01'!F53=0.001,0,ROUNDUP(IF('Tab-03_AD-M01'!H53&gt;0,'Tab-03_AD-M01'!J53,'Tab-03_AD-M01'!F53),0))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'Tab-03_AD-M01'!B57</f>
        <v>Miscellaneous #1</v>
      </c>
      <c r="C26" s="740">
        <f>'Tab-03_AD-M01'!C57</f>
        <v>0</v>
      </c>
      <c r="D26" s="740">
        <f>'Tab-03_AD-M01'!E57+'Tab-03_AD-M01'!H57</f>
        <v>0</v>
      </c>
      <c r="E26" s="741">
        <f>IF('Tab-03_AD-M01'!F57=0.001,0,ROUNDUP(IF('Tab-03_AD-M01'!H57&gt;0,'Tab-03_AD-M01'!J57,'Tab-03_AD-M01'!F57),0))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'Tab-03_AD-M01'!B58</f>
        <v>Miscellaneous #2</v>
      </c>
      <c r="C27" s="740">
        <f>'Tab-03_AD-M01'!C58</f>
        <v>0</v>
      </c>
      <c r="D27" s="740">
        <f>'Tab-03_AD-M01'!E58+'Tab-03_AD-M01'!H58</f>
        <v>0</v>
      </c>
      <c r="E27" s="741">
        <f>IF('Tab-03_AD-M01'!F58=0.001,0,ROUNDUP(IF('Tab-03_AD-M01'!H58&gt;0,'Tab-03_AD-M01'!J58,'Tab-03_AD-M01'!F58),0))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'Tab-03_AD-M01'!B59</f>
        <v>Miscellaneous #3</v>
      </c>
      <c r="C28" s="740">
        <f>'Tab-03_AD-M01'!C59</f>
        <v>0</v>
      </c>
      <c r="D28" s="740">
        <f>'Tab-03_AD-M01'!E59+'Tab-03_AD-M01'!H59</f>
        <v>0</v>
      </c>
      <c r="E28" s="741">
        <f>IF('Tab-03_AD-M01'!F59=0.001,0,ROUNDUP(IF('Tab-03_AD-M01'!H59&gt;0,'Tab-03_AD-M01'!J59,'Tab-03_AD-M01'!F59),0))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'Tab-03_AD-M01'!B60</f>
        <v>Miscellaneous #4</v>
      </c>
      <c r="C29" s="740">
        <f>'Tab-03_AD-M01'!C60</f>
        <v>0</v>
      </c>
      <c r="D29" s="740">
        <f>'Tab-03_AD-M01'!E60+'Tab-03_AD-M01'!H60</f>
        <v>0</v>
      </c>
      <c r="E29" s="741">
        <f>IF('Tab-03_AD-M01'!F60=0.001,0,ROUNDUP(IF('Tab-03_AD-M01'!H60&gt;0,'Tab-03_AD-M01'!J60,'Tab-03_AD-M01'!F60),0))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'Tab-03_AD-M01'!B61</f>
        <v>Miscellaneous #5</v>
      </c>
      <c r="C30" s="740">
        <f>'Tab-03_AD-M01'!C61</f>
        <v>0</v>
      </c>
      <c r="D30" s="740">
        <f>'Tab-03_AD-M01'!E61+'Tab-03_AD-M01'!H61</f>
        <v>0</v>
      </c>
      <c r="E30" s="741">
        <f>IF('Tab-03_AD-M01'!F61=0.001,0,ROUNDUP(IF('Tab-03_AD-M01'!H61&gt;0,'Tab-03_AD-M01'!J61,'Tab-03_AD-M01'!F61),0))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'Tab-03_AD-M01'!B62</f>
        <v>Miscellaneous #6</v>
      </c>
      <c r="C31" s="740">
        <f>'Tab-03_AD-M01'!C62</f>
        <v>0</v>
      </c>
      <c r="D31" s="740">
        <f>'Tab-03_AD-M01'!E62+'Tab-03_AD-M01'!H62</f>
        <v>0</v>
      </c>
      <c r="E31" s="741">
        <f>IF('Tab-03_AD-M01'!F62=0.001,0,ROUNDUP(IF('Tab-03_AD-M01'!H62&gt;0,'Tab-03_AD-M01'!J62,'Tab-03_AD-M01'!F62),0))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'Tab-03_AD-M01'!B63</f>
        <v>Miscellaneous #7</v>
      </c>
      <c r="C32" s="740">
        <f>'Tab-03_AD-M01'!C63</f>
        <v>0</v>
      </c>
      <c r="D32" s="740">
        <f>'Tab-03_AD-M01'!E63+'Tab-03_AD-M01'!H63</f>
        <v>0</v>
      </c>
      <c r="E32" s="741">
        <f>IF('Tab-03_AD-M01'!F63=0.001,0,ROUNDUP(IF('Tab-03_AD-M01'!H63&gt;0,'Tab-03_AD-M01'!J63,'Tab-03_AD-M01'!F63),0))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'Tab-03_AD-M01'!B64</f>
        <v>Miscellaneous #8</v>
      </c>
      <c r="C33" s="740">
        <f>'Tab-03_AD-M01'!C64</f>
        <v>0</v>
      </c>
      <c r="D33" s="740">
        <f>'Tab-03_AD-M01'!E64+'Tab-03_AD-M01'!H64</f>
        <v>0</v>
      </c>
      <c r="E33" s="741">
        <f>IF('Tab-03_AD-M01'!F64=0.001,0,ROUNDUP(IF('Tab-03_AD-M01'!H64&gt;0,'Tab-03_AD-M01'!J64,'Tab-03_AD-M01'!F64),0))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'Tab-03_AD-M01'!B65</f>
        <v>Miscellaneous #9</v>
      </c>
      <c r="C34" s="740">
        <f>'Tab-03_AD-M01'!C65</f>
        <v>0</v>
      </c>
      <c r="D34" s="740">
        <f>'Tab-03_AD-M01'!E65+'Tab-03_AD-M01'!H65</f>
        <v>0</v>
      </c>
      <c r="E34" s="741">
        <f>IF('Tab-03_AD-M01'!F65=0.001,0,ROUNDUP(IF('Tab-03_AD-M01'!H65&gt;0,'Tab-03_AD-M01'!J65,'Tab-03_AD-M01'!F65),0))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'Tab-03_AD-M01'!B66</f>
        <v>Miscellaneous #10</v>
      </c>
      <c r="C35" s="740">
        <f>'Tab-03_AD-M01'!C66</f>
        <v>0</v>
      </c>
      <c r="D35" s="740">
        <f>'Tab-03_AD-M01'!E66+'Tab-03_AD-M01'!H66</f>
        <v>0</v>
      </c>
      <c r="E35" s="741">
        <f>IF('Tab-03_AD-M01'!F66=0.001,0,ROUNDUP(IF('Tab-03_AD-M01'!H66&gt;0,'Tab-03_AD-M01'!J66,'Tab-03_AD-M01'!F66),0))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3"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26.2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24"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ustomSheetViews>
    <customSheetView guid="{43ADE452-16C1-48AF-BAAE-CBF08858B664}" scale="130" showPageBreaks="1" showGridLines="0" showRowCol="0" printArea="1">
      <pane ySplit="4" topLeftCell="A5" activePane="bottomLeft" state="frozenSplit"/>
      <selection pane="bottomLeft" activeCell="Y3" sqref="Y3"/>
      <pageMargins left="0.24" right="0.2" top="0.2" bottom="0.3" header="0.1" footer="0.1"/>
      <pageSetup scale="97" orientation="landscape" r:id="rId1"/>
      <headerFooter alignWithMargins="0"/>
    </customSheetView>
    <customSheetView guid="{3D49E59F-0664-4008-BC41-60EB5048CD87}" scale="130" showPageBreaks="1" showGridLines="0" showRowCol="0" printArea="1">
      <pane ySplit="4" topLeftCell="A5" activePane="bottomLeft" state="frozenSplit"/>
      <selection pane="bottomLeft" activeCell="AV3" sqref="AV3"/>
      <pageMargins left="0.24" right="0.2" top="0.2" bottom="0.3" header="0.1" footer="0.1"/>
      <pageSetup scale="97" orientation="landscape" r:id="rId2"/>
      <headerFooter alignWithMargins="0"/>
    </customSheetView>
    <customSheetView guid="{9611838A-1C53-47F1-8140-A6F69DDCF4B6}" scale="130" showPageBreaks="1" showGridLines="0" showRowCol="0" printArea="1">
      <pane ySplit="4" topLeftCell="A5" activePane="bottomLeft" state="frozenSplit"/>
      <selection pane="bottomLeft"/>
      <pageMargins left="0.24" right="0.2" top="0.2" bottom="0.3" header="0.1" footer="0.1"/>
      <pageSetup scale="97" orientation="landscape" r:id="rId3"/>
      <headerFooter alignWithMargins="0"/>
    </customSheetView>
  </customSheetViews>
  <phoneticPr fontId="2" type="noConversion"/>
  <conditionalFormatting sqref="F5:BM35">
    <cfRule type="expression" dxfId="3824" priority="1" stopIfTrue="1">
      <formula>$E5&gt;=F5</formula>
    </cfRule>
  </conditionalFormatting>
  <pageMargins left="0.24" right="0.2" top="0.2" bottom="0.3" header="0.1" footer="0.1"/>
  <pageSetup scale="97" orientation="landscape" r:id="rId4"/>
  <headerFooter alignWithMargins="0"/>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O128"/>
  <sheetViews>
    <sheetView showGridLines="0" showRowColHeaders="0" zoomScale="130" zoomScaleNormal="130" zoomScalePageLayoutView="130" workbookViewId="0">
      <pane ySplit="4" topLeftCell="A11"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721</v>
      </c>
      <c r="C3" s="777">
        <f>'Tab-03_AD_index'!G12</f>
        <v>43132</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'Tab-03_AD-M02'!B28</f>
        <v>Credit Card #1</v>
      </c>
      <c r="C5" s="740">
        <f>'Tab-03_AD-M02'!C28</f>
        <v>0</v>
      </c>
      <c r="D5" s="740">
        <f>'Tab-03_AD-M02'!E28+'Tab-03_AD-M02'!H28</f>
        <v>0</v>
      </c>
      <c r="E5" s="741">
        <f>IF('Tab-03_AD-M02'!F28=0.001,0,ROUNDUP(IF('Tab-03_AD-M02'!H28&gt;0,'Tab-03_AD-M02'!J28,'Tab-03_AD-M02'!F28),0))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'Tab-03_AD-M02'!B29</f>
        <v>Credit Card #2</v>
      </c>
      <c r="C6" s="740">
        <f>'Tab-03_AD-M02'!C29</f>
        <v>0</v>
      </c>
      <c r="D6" s="740">
        <f>'Tab-03_AD-M02'!E29+'Tab-03_AD-M02'!H29</f>
        <v>0</v>
      </c>
      <c r="E6" s="741">
        <f>IF('Tab-03_AD-M02'!F29=0.001,0,ROUNDUP(IF('Tab-03_AD-M02'!H29&gt;0,'Tab-03_AD-M02'!J29,'Tab-03_AD-M02'!F29),0))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'Tab-03_AD-M02'!B30</f>
        <v>Credit Card #3</v>
      </c>
      <c r="C7" s="740">
        <f>'Tab-03_AD-M02'!C30</f>
        <v>0</v>
      </c>
      <c r="D7" s="740">
        <f>'Tab-03_AD-M02'!E30+'Tab-03_AD-M02'!H30</f>
        <v>0</v>
      </c>
      <c r="E7" s="741">
        <f>IF('Tab-03_AD-M02'!F30=0.001,0,ROUNDUP(IF('Tab-03_AD-M02'!H30&gt;0,'Tab-03_AD-M02'!J30,'Tab-03_AD-M02'!F30),0))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'Tab-03_AD-M02'!B31</f>
        <v>Credit Card #4</v>
      </c>
      <c r="C8" s="740">
        <f>'Tab-03_AD-M02'!C31</f>
        <v>0</v>
      </c>
      <c r="D8" s="740">
        <f>'Tab-03_AD-M02'!E31+'Tab-03_AD-M02'!H31</f>
        <v>0</v>
      </c>
      <c r="E8" s="741">
        <f>IF('Tab-03_AD-M02'!F31=0.001,0,ROUNDUP(IF('Tab-03_AD-M02'!H31&gt;0,'Tab-03_AD-M02'!J31,'Tab-03_AD-M02'!F31),0))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'Tab-03_AD-M02'!B32</f>
        <v>Credit Card #5</v>
      </c>
      <c r="C9" s="740">
        <f>'Tab-03_AD-M02'!C32</f>
        <v>0</v>
      </c>
      <c r="D9" s="740">
        <f>'Tab-03_AD-M02'!E32+'Tab-03_AD-M02'!H32</f>
        <v>0</v>
      </c>
      <c r="E9" s="741">
        <f>IF('Tab-03_AD-M02'!F32=0.001,0,ROUNDUP(IF('Tab-03_AD-M02'!H32&gt;0,'Tab-03_AD-M02'!J32,'Tab-03_AD-M02'!F32),0))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'Tab-03_AD-M02'!B33</f>
        <v>Credit Card #6</v>
      </c>
      <c r="C10" s="740">
        <f>'Tab-03_AD-M02'!C33</f>
        <v>0</v>
      </c>
      <c r="D10" s="740">
        <f>'Tab-03_AD-M02'!E33+'Tab-03_AD-M02'!H33</f>
        <v>0</v>
      </c>
      <c r="E10" s="741">
        <f>IF('Tab-03_AD-M02'!F33=0.001,0,ROUNDUP(IF('Tab-03_AD-M02'!H33&gt;0,'Tab-03_AD-M02'!J33,'Tab-03_AD-M02'!F33),0))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'Tab-03_AD-M02'!B34</f>
        <v>Credit Card #7</v>
      </c>
      <c r="C11" s="740">
        <f>'Tab-03_AD-M02'!C34</f>
        <v>0</v>
      </c>
      <c r="D11" s="740">
        <f>'Tab-03_AD-M02'!E34+'Tab-03_AD-M02'!H34</f>
        <v>0</v>
      </c>
      <c r="E11" s="741">
        <f>IF('Tab-03_AD-M02'!F34=0.001,0,ROUNDUP(IF('Tab-03_AD-M02'!H34&gt;0,'Tab-03_AD-M02'!J34,'Tab-03_AD-M02'!F34),0))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'Tab-03_AD-M02'!B35</f>
        <v>Credit Card #8</v>
      </c>
      <c r="C12" s="740">
        <f>'Tab-03_AD-M02'!C35</f>
        <v>0</v>
      </c>
      <c r="D12" s="740">
        <f>'Tab-03_AD-M02'!E35+'Tab-03_AD-M02'!H35</f>
        <v>0</v>
      </c>
      <c r="E12" s="741">
        <f>IF('Tab-03_AD-M02'!F35=0.001,0,ROUNDUP(IF('Tab-03_AD-M02'!H35&gt;0,'Tab-03_AD-M02'!J35,'Tab-03_AD-M02'!F35),0))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'Tab-03_AD-M02'!B36</f>
        <v>Credit Card #9</v>
      </c>
      <c r="C13" s="740">
        <f>'Tab-03_AD-M02'!C36</f>
        <v>0</v>
      </c>
      <c r="D13" s="740">
        <f>'Tab-03_AD-M02'!E36+'Tab-03_AD-M02'!H36</f>
        <v>0</v>
      </c>
      <c r="E13" s="741">
        <f>IF('Tab-03_AD-M02'!F36=0.001,0,ROUNDUP(IF('Tab-03_AD-M02'!H36&gt;0,'Tab-03_AD-M02'!J36,'Tab-03_AD-M02'!F36),0))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'Tab-03_AD-M02'!B37</f>
        <v>Credit Card #10</v>
      </c>
      <c r="C14" s="740">
        <f>'Tab-03_AD-M02'!C37</f>
        <v>0</v>
      </c>
      <c r="D14" s="740">
        <f>'Tab-03_AD-M02'!E37+'Tab-03_AD-M02'!H37</f>
        <v>0</v>
      </c>
      <c r="E14" s="741">
        <f>IF('Tab-03_AD-M02'!F37=0.001,0,ROUNDUP(IF('Tab-03_AD-M02'!H37&gt;0,'Tab-03_AD-M02'!J37,'Tab-03_AD-M02'!F37),0))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'Tab-03_AD-M02'!B38</f>
        <v>Credit Card #11</v>
      </c>
      <c r="C15" s="740">
        <f>'Tab-03_AD-M02'!C38</f>
        <v>0</v>
      </c>
      <c r="D15" s="740">
        <f>'Tab-03_AD-M02'!E38+'Tab-03_AD-M02'!H38</f>
        <v>0</v>
      </c>
      <c r="E15" s="741">
        <f>IF('Tab-03_AD-M02'!F38=0.001,0,ROUNDUP(IF('Tab-03_AD-M02'!H38&gt;0,'Tab-03_AD-M02'!J38,'Tab-03_AD-M02'!F38),0))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'Tab-03_AD-M02'!B39</f>
        <v>Credit Card #12</v>
      </c>
      <c r="C16" s="740">
        <f>'Tab-03_AD-M02'!C39</f>
        <v>0</v>
      </c>
      <c r="D16" s="740">
        <f>'Tab-03_AD-M02'!E39+'Tab-03_AD-M02'!H39</f>
        <v>0</v>
      </c>
      <c r="E16" s="741">
        <f>IF('Tab-03_AD-M02'!F39=0.001,0,ROUNDUP(IF('Tab-03_AD-M02'!H39&gt;0,'Tab-03_AD-M02'!J39,'Tab-03_AD-M02'!F39),0))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'Tab-03_AD-M02'!B40</f>
        <v>Credit Card #13</v>
      </c>
      <c r="C17" s="740">
        <f>'Tab-03_AD-M02'!C40</f>
        <v>0</v>
      </c>
      <c r="D17" s="740">
        <f>'Tab-03_AD-M02'!E40+'Tab-03_AD-M02'!H40</f>
        <v>0</v>
      </c>
      <c r="E17" s="741">
        <f>IF('Tab-03_AD-M02'!F40=0.001,0,ROUNDUP(IF('Tab-03_AD-M02'!H40&gt;0,'Tab-03_AD-M02'!J40,'Tab-03_AD-M02'!F40),0))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'Tab-03_AD-M02'!B41</f>
        <v>Credit Card #14</v>
      </c>
      <c r="C18" s="740">
        <f>'Tab-03_AD-M02'!C41</f>
        <v>0</v>
      </c>
      <c r="D18" s="740">
        <f>'Tab-03_AD-M02'!E41+'Tab-03_AD-M02'!H41</f>
        <v>0</v>
      </c>
      <c r="E18" s="741">
        <f>IF('Tab-03_AD-M02'!F41=0.001,0,ROUNDUP(IF('Tab-03_AD-M02'!H41&gt;0,'Tab-03_AD-M02'!J41,'Tab-03_AD-M02'!F41),0))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'Tab-03_AD-M02'!B42</f>
        <v>Credit Card #15</v>
      </c>
      <c r="C19" s="740">
        <f>'Tab-03_AD-M02'!C42</f>
        <v>0</v>
      </c>
      <c r="D19" s="740">
        <f>'Tab-03_AD-M02'!E42+'Tab-03_AD-M02'!H42</f>
        <v>0</v>
      </c>
      <c r="E19" s="741">
        <f>IF('Tab-03_AD-M02'!F42=0.001,0,ROUNDUP(IF('Tab-03_AD-M02'!H42&gt;0,'Tab-03_AD-M02'!J42,'Tab-03_AD-M02'!F42),0))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'Tab-03_AD-M02'!B46</f>
        <v>Auto #1</v>
      </c>
      <c r="C20" s="740">
        <f>'Tab-03_AD-M02'!C46</f>
        <v>0</v>
      </c>
      <c r="D20" s="740">
        <f>'Tab-03_AD-M02'!E46+'Tab-03_AD-M02'!H46</f>
        <v>0</v>
      </c>
      <c r="E20" s="741">
        <f>IF('Tab-03_AD-M02'!F46=0.001,0,ROUNDUP(IF('Tab-03_AD-M02'!H46&gt;0,'Tab-03_AD-M02'!J46,'Tab-03_AD-M02'!F46),0))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'Tab-03_AD-M02'!B47</f>
        <v>Auto #2</v>
      </c>
      <c r="C21" s="740">
        <f>'Tab-03_AD-M02'!C47</f>
        <v>0</v>
      </c>
      <c r="D21" s="740">
        <f>'Tab-03_AD-M02'!E47+'Tab-03_AD-M02'!H47</f>
        <v>0</v>
      </c>
      <c r="E21" s="741">
        <f>IF('Tab-03_AD-M02'!F47=0.001,0,ROUNDUP(IF('Tab-03_AD-M02'!H47&gt;0,'Tab-03_AD-M02'!J47,'Tab-03_AD-M02'!F47),0))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'Tab-03_AD-M02'!B48</f>
        <v>Other Loan</v>
      </c>
      <c r="C22" s="740">
        <f>'Tab-03_AD-M02'!C48</f>
        <v>0</v>
      </c>
      <c r="D22" s="740">
        <f>'Tab-03_AD-M02'!E48+'Tab-03_AD-M02'!H48</f>
        <v>0</v>
      </c>
      <c r="E22" s="741">
        <f>IF('Tab-03_AD-M02'!F48=0.001,0,ROUNDUP(IF('Tab-03_AD-M02'!H48&gt;0,'Tab-03_AD-M02'!J48,'Tab-03_AD-M02'!F48),0))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'Tab-03_AD-M02'!B51</f>
        <v>Mortgage 1 (only principle/interest)</v>
      </c>
      <c r="C23" s="740">
        <f>'Tab-03_AD-M02'!C51</f>
        <v>0</v>
      </c>
      <c r="D23" s="740">
        <f>'Tab-03_AD-M02'!E51+'Tab-03_AD-M02'!H51</f>
        <v>0</v>
      </c>
      <c r="E23" s="741">
        <f>IF('Tab-03_AD-M01'!F51=0.001,0,ROUNDUP(IF('Tab-03_AD-M01'!H51&gt;0,'Tab-03_AD-M01'!J51,'Tab-03_AD-M01'!F51),0))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'Tab-03_AD-M02'!B52</f>
        <v>Mortgage 2 (only principle/interest)</v>
      </c>
      <c r="C24" s="740">
        <f>'Tab-03_AD-M02'!C52</f>
        <v>0</v>
      </c>
      <c r="D24" s="740">
        <f>'Tab-03_AD-M02'!E52+'Tab-03_AD-M02'!H52</f>
        <v>0</v>
      </c>
      <c r="E24" s="741">
        <f>IF('Tab-03_AD-M01'!F52=0.001,0,ROUNDUP(IF('Tab-03_AD-M01'!H52&gt;0,'Tab-03_AD-M01'!J52,'Tab-03_AD-M01'!F52),0))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'Tab-03_AD-M02'!B53</f>
        <v>Line of Credit</v>
      </c>
      <c r="C25" s="740">
        <f>'Tab-03_AD-M02'!C53</f>
        <v>0</v>
      </c>
      <c r="D25" s="740">
        <f>'Tab-03_AD-M02'!E53+'Tab-03_AD-M02'!H53</f>
        <v>0</v>
      </c>
      <c r="E25" s="741">
        <f>IF('Tab-03_AD-M01'!F53=0.001,0,ROUNDUP(IF('Tab-03_AD-M01'!H53&gt;0,'Tab-03_AD-M01'!J53,'Tab-03_AD-M01'!F53),0))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'Tab-03_AD-M02'!B57</f>
        <v>Miscellaneous #1</v>
      </c>
      <c r="C26" s="740">
        <f>'Tab-03_AD-M02'!C57</f>
        <v>0</v>
      </c>
      <c r="D26" s="740">
        <f>'Tab-03_AD-M02'!E57+'Tab-03_AD-M02'!H57</f>
        <v>0</v>
      </c>
      <c r="E26" s="741">
        <f>IF('Tab-03_AD-M02'!F57=0.001,0,ROUNDUP(IF('Tab-03_AD-M02'!H57&gt;0,'Tab-03_AD-M02'!J57,'Tab-03_AD-M02'!F57),0))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'Tab-03_AD-M02'!B58</f>
        <v>Miscellaneous #2</v>
      </c>
      <c r="C27" s="740">
        <f>'Tab-03_AD-M02'!C58</f>
        <v>0</v>
      </c>
      <c r="D27" s="740">
        <f>'Tab-03_AD-M02'!E58+'Tab-03_AD-M02'!H58</f>
        <v>0</v>
      </c>
      <c r="E27" s="741">
        <f>IF('Tab-03_AD-M02'!F58=0.001,0,ROUNDUP(IF('Tab-03_AD-M02'!H58&gt;0,'Tab-03_AD-M02'!J58,'Tab-03_AD-M02'!F58),0))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'Tab-03_AD-M02'!B59</f>
        <v>Miscellaneous #3</v>
      </c>
      <c r="C28" s="740">
        <f>'Tab-03_AD-M02'!C59</f>
        <v>0</v>
      </c>
      <c r="D28" s="740">
        <f>'Tab-03_AD-M02'!E59+'Tab-03_AD-M02'!H59</f>
        <v>0</v>
      </c>
      <c r="E28" s="741">
        <f>IF('Tab-03_AD-M02'!F59=0.001,0,ROUNDUP(IF('Tab-03_AD-M02'!H59&gt;0,'Tab-03_AD-M02'!J59,'Tab-03_AD-M02'!F59),0))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'Tab-03_AD-M02'!B60</f>
        <v>Miscellaneous #4</v>
      </c>
      <c r="C29" s="740">
        <f>'Tab-03_AD-M02'!C60</f>
        <v>0</v>
      </c>
      <c r="D29" s="740">
        <f>'Tab-03_AD-M02'!E60+'Tab-03_AD-M02'!H60</f>
        <v>0</v>
      </c>
      <c r="E29" s="741">
        <f>IF('Tab-03_AD-M02'!F60=0.001,0,ROUNDUP(IF('Tab-03_AD-M02'!H60&gt;0,'Tab-03_AD-M02'!J60,'Tab-03_AD-M02'!F60),0))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'Tab-03_AD-M02'!B61</f>
        <v>Miscellaneous #5</v>
      </c>
      <c r="C30" s="740">
        <f>'Tab-03_AD-M02'!C61</f>
        <v>0</v>
      </c>
      <c r="D30" s="740">
        <f>'Tab-03_AD-M02'!E61+'Tab-03_AD-M02'!H61</f>
        <v>0</v>
      </c>
      <c r="E30" s="741">
        <f>IF('Tab-03_AD-M02'!F61=0.001,0,ROUNDUP(IF('Tab-03_AD-M02'!H61&gt;0,'Tab-03_AD-M02'!J61,'Tab-03_AD-M02'!F61),0))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'Tab-03_AD-M02'!B62</f>
        <v>Miscellaneous #6</v>
      </c>
      <c r="C31" s="740">
        <f>'Tab-03_AD-M02'!C62</f>
        <v>0</v>
      </c>
      <c r="D31" s="740">
        <f>'Tab-03_AD-M02'!E62+'Tab-03_AD-M02'!H62</f>
        <v>0</v>
      </c>
      <c r="E31" s="741">
        <f>IF('Tab-03_AD-M02'!F62=0.001,0,ROUNDUP(IF('Tab-03_AD-M02'!H62&gt;0,'Tab-03_AD-M02'!J62,'Tab-03_AD-M02'!F62),0))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'Tab-03_AD-M02'!B63</f>
        <v>Miscellaneous #7</v>
      </c>
      <c r="C32" s="740">
        <f>'Tab-03_AD-M02'!C63</f>
        <v>0</v>
      </c>
      <c r="D32" s="740">
        <f>'Tab-03_AD-M02'!E63+'Tab-03_AD-M02'!H63</f>
        <v>0</v>
      </c>
      <c r="E32" s="741">
        <f>IF('Tab-03_AD-M02'!F63=0.001,0,ROUNDUP(IF('Tab-03_AD-M02'!H63&gt;0,'Tab-03_AD-M02'!J63,'Tab-03_AD-M02'!F63),0))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'Tab-03_AD-M02'!B64</f>
        <v>Miscellaneous #8</v>
      </c>
      <c r="C33" s="740">
        <f>'Tab-03_AD-M02'!C64</f>
        <v>0</v>
      </c>
      <c r="D33" s="740">
        <f>'Tab-03_AD-M02'!E64+'Tab-03_AD-M02'!H64</f>
        <v>0</v>
      </c>
      <c r="E33" s="741">
        <f>IF('Tab-03_AD-M02'!F64=0.001,0,ROUNDUP(IF('Tab-03_AD-M02'!H64&gt;0,'Tab-03_AD-M02'!J64,'Tab-03_AD-M02'!F64),0))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'Tab-03_AD-M02'!B65</f>
        <v>Miscellaneous #9</v>
      </c>
      <c r="C34" s="740">
        <f>'Tab-03_AD-M02'!C65</f>
        <v>0</v>
      </c>
      <c r="D34" s="740">
        <f>'Tab-03_AD-M02'!E65+'Tab-03_AD-M02'!H65</f>
        <v>0</v>
      </c>
      <c r="E34" s="741">
        <f>IF('Tab-03_AD-M02'!F65=0.001,0,ROUNDUP(IF('Tab-03_AD-M02'!H65&gt;0,'Tab-03_AD-M02'!J65,'Tab-03_AD-M02'!F65),0))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'Tab-03_AD-M02'!B66</f>
        <v>Miscellaneous #10</v>
      </c>
      <c r="C35" s="740">
        <f>'Tab-03_AD-M02'!C66</f>
        <v>0</v>
      </c>
      <c r="D35" s="740">
        <f>'Tab-03_AD-M02'!E66+'Tab-03_AD-M02'!H66</f>
        <v>0</v>
      </c>
      <c r="E35" s="741">
        <f>IF('Tab-03_AD-M02'!F66=0.001,0,ROUNDUP(IF('Tab-03_AD-M02'!H66&gt;0,'Tab-03_AD-M02'!J66,'Tab-03_AD-M02'!F66),0))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3"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26.2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24"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23" priority="1" stopIfTrue="1">
      <formula>$E5&gt;=F5</formula>
    </cfRule>
  </conditionalFormatting>
  <pageMargins left="0.24" right="0.2" top="0.2" bottom="0.3" header="0.1" footer="0.1"/>
  <pageSetup scale="97"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722</v>
      </c>
      <c r="C3" s="777">
        <f>'Tab-03_AD_index'!G14</f>
        <v>43160</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'Tab-03_AD-M03'!B28</f>
        <v>Credit Card #1</v>
      </c>
      <c r="C5" s="740">
        <f>'Tab-03_AD-M03'!C28</f>
        <v>0</v>
      </c>
      <c r="D5" s="740">
        <f>'Tab-03_AD-M03'!E28+'Tab-03_AD-M03'!H28</f>
        <v>0</v>
      </c>
      <c r="E5" s="741">
        <f>IF('Tab-03_AD-M03'!F28=0.001,0,ROUNDUP(IF('Tab-03_AD-M03'!H28&gt;0,'Tab-03_AD-M03'!J28,'Tab-03_AD-M03'!F28),0))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'Tab-03_AD-M03'!B29</f>
        <v>Credit Card #2</v>
      </c>
      <c r="C6" s="740">
        <f>'Tab-03_AD-M03'!C29</f>
        <v>0</v>
      </c>
      <c r="D6" s="740">
        <f>'Tab-03_AD-M03'!E29+'Tab-03_AD-M03'!H29</f>
        <v>0</v>
      </c>
      <c r="E6" s="741">
        <f>IF('Tab-03_AD-M03'!F29=0.001,0,ROUNDUP(IF('Tab-03_AD-M03'!H29&gt;0,'Tab-03_AD-M03'!J29,'Tab-03_AD-M03'!F29),0))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'Tab-03_AD-M03'!B30</f>
        <v>Credit Card #3</v>
      </c>
      <c r="C7" s="740">
        <f>'Tab-03_AD-M03'!C30</f>
        <v>0</v>
      </c>
      <c r="D7" s="740">
        <f>'Tab-03_AD-M03'!E30+'Tab-03_AD-M03'!H30</f>
        <v>0</v>
      </c>
      <c r="E7" s="741">
        <f>IF('Tab-03_AD-M03'!F30=0.001,0,ROUNDUP(IF('Tab-03_AD-M03'!H30&gt;0,'Tab-03_AD-M03'!J30,'Tab-03_AD-M03'!F30),0))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'Tab-03_AD-M03'!B31</f>
        <v>Credit Card #4</v>
      </c>
      <c r="C8" s="740">
        <f>'Tab-03_AD-M03'!C31</f>
        <v>0</v>
      </c>
      <c r="D8" s="740">
        <f>'Tab-03_AD-M03'!E31+'Tab-03_AD-M03'!H31</f>
        <v>0</v>
      </c>
      <c r="E8" s="741">
        <f>IF('Tab-03_AD-M03'!F31=0.001,0,ROUNDUP(IF('Tab-03_AD-M03'!H31&gt;0,'Tab-03_AD-M03'!J31,'Tab-03_AD-M03'!F31),0))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'Tab-03_AD-M03'!B32</f>
        <v>Credit Card #5</v>
      </c>
      <c r="C9" s="740">
        <f>'Tab-03_AD-M03'!C32</f>
        <v>0</v>
      </c>
      <c r="D9" s="740">
        <f>'Tab-03_AD-M03'!E32+'Tab-03_AD-M03'!H32</f>
        <v>0</v>
      </c>
      <c r="E9" s="741">
        <f>IF('Tab-03_AD-M03'!F32=0.001,0,ROUNDUP(IF('Tab-03_AD-M03'!H32&gt;0,'Tab-03_AD-M03'!J32,'Tab-03_AD-M03'!F32),0))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'Tab-03_AD-M03'!B33</f>
        <v>Credit Card #6</v>
      </c>
      <c r="C10" s="740">
        <f>'Tab-03_AD-M03'!C33</f>
        <v>0</v>
      </c>
      <c r="D10" s="740">
        <f>'Tab-03_AD-M03'!E33+'Tab-03_AD-M03'!H33</f>
        <v>0</v>
      </c>
      <c r="E10" s="741">
        <f>IF('Tab-03_AD-M03'!F33=0.001,0,ROUNDUP(IF('Tab-03_AD-M03'!H33&gt;0,'Tab-03_AD-M03'!J33,'Tab-03_AD-M03'!F33),0))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'Tab-03_AD-M03'!B34</f>
        <v>Credit Card #7</v>
      </c>
      <c r="C11" s="740">
        <f>'Tab-03_AD-M03'!C34</f>
        <v>0</v>
      </c>
      <c r="D11" s="740">
        <f>'Tab-03_AD-M03'!E34+'Tab-03_AD-M03'!H34</f>
        <v>0</v>
      </c>
      <c r="E11" s="741">
        <f>IF('Tab-03_AD-M03'!F34=0.001,0,ROUNDUP(IF('Tab-03_AD-M03'!H34&gt;0,'Tab-03_AD-M03'!J34,'Tab-03_AD-M03'!F34),0))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'Tab-03_AD-M03'!B35</f>
        <v>Credit Card #8</v>
      </c>
      <c r="C12" s="740">
        <f>'Tab-03_AD-M03'!C35</f>
        <v>0</v>
      </c>
      <c r="D12" s="740">
        <f>'Tab-03_AD-M03'!E35+'Tab-03_AD-M03'!H35</f>
        <v>0</v>
      </c>
      <c r="E12" s="741">
        <f>IF('Tab-03_AD-M03'!F35=0.001,0,ROUNDUP(IF('Tab-03_AD-M03'!H35&gt;0,'Tab-03_AD-M03'!J35,'Tab-03_AD-M03'!F35),0))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'Tab-03_AD-M03'!B36</f>
        <v>Credit Card #9</v>
      </c>
      <c r="C13" s="740">
        <f>'Tab-03_AD-M03'!C36</f>
        <v>0</v>
      </c>
      <c r="D13" s="740">
        <f>'Tab-03_AD-M03'!E36+'Tab-03_AD-M03'!H36</f>
        <v>0</v>
      </c>
      <c r="E13" s="741">
        <f>IF('Tab-03_AD-M03'!F36=0.001,0,ROUNDUP(IF('Tab-03_AD-M03'!H36&gt;0,'Tab-03_AD-M03'!J36,'Tab-03_AD-M03'!F36),0))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'Tab-03_AD-M03'!B37</f>
        <v>Credit Card #10</v>
      </c>
      <c r="C14" s="740">
        <f>'Tab-03_AD-M03'!C37</f>
        <v>0</v>
      </c>
      <c r="D14" s="740">
        <f>'Tab-03_AD-M03'!E37+'Tab-03_AD-M03'!H37</f>
        <v>0</v>
      </c>
      <c r="E14" s="741">
        <f>IF('Tab-03_AD-M03'!F37=0.001,0,ROUNDUP(IF('Tab-03_AD-M03'!H37&gt;0,'Tab-03_AD-M03'!J37,'Tab-03_AD-M03'!F37),0))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'Tab-03_AD-M03'!B38</f>
        <v>Credit Card #11</v>
      </c>
      <c r="C15" s="740">
        <f>'Tab-03_AD-M03'!C38</f>
        <v>0</v>
      </c>
      <c r="D15" s="740">
        <f>'Tab-03_AD-M03'!E38+'Tab-03_AD-M03'!H38</f>
        <v>0</v>
      </c>
      <c r="E15" s="741">
        <f>IF('Tab-03_AD-M03'!F38=0.001,0,ROUNDUP(IF('Tab-03_AD-M03'!H38&gt;0,'Tab-03_AD-M03'!J38,'Tab-03_AD-M03'!F38),0))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'Tab-03_AD-M03'!B39</f>
        <v>Credit Card #12</v>
      </c>
      <c r="C16" s="740">
        <f>'Tab-03_AD-M03'!C39</f>
        <v>0</v>
      </c>
      <c r="D16" s="740">
        <f>'Tab-03_AD-M03'!E39+'Tab-03_AD-M03'!H39</f>
        <v>0</v>
      </c>
      <c r="E16" s="741">
        <f>IF('Tab-03_AD-M03'!F39=0.001,0,ROUNDUP(IF('Tab-03_AD-M03'!H39&gt;0,'Tab-03_AD-M03'!J39,'Tab-03_AD-M03'!F39),0))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'Tab-03_AD-M03'!B40</f>
        <v>Credit Card #13</v>
      </c>
      <c r="C17" s="740">
        <f>'Tab-03_AD-M03'!C40</f>
        <v>0</v>
      </c>
      <c r="D17" s="740">
        <f>'Tab-03_AD-M03'!E40+'Tab-03_AD-M03'!H40</f>
        <v>0</v>
      </c>
      <c r="E17" s="741">
        <f>IF('Tab-03_AD-M03'!F40=0.001,0,ROUNDUP(IF('Tab-03_AD-M03'!H40&gt;0,'Tab-03_AD-M03'!J40,'Tab-03_AD-M03'!F40),0))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'Tab-03_AD-M03'!B41</f>
        <v>Credit Card #14</v>
      </c>
      <c r="C18" s="740">
        <f>'Tab-03_AD-M03'!C41</f>
        <v>0</v>
      </c>
      <c r="D18" s="740">
        <f>'Tab-03_AD-M03'!E41+'Tab-03_AD-M03'!H41</f>
        <v>0</v>
      </c>
      <c r="E18" s="741">
        <f>IF('Tab-03_AD-M03'!F41=0.001,0,ROUNDUP(IF('Tab-03_AD-M03'!H41&gt;0,'Tab-03_AD-M03'!J41,'Tab-03_AD-M03'!F41),0))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'Tab-03_AD-M03'!B42</f>
        <v>Credit Card #15</v>
      </c>
      <c r="C19" s="740">
        <f>'Tab-03_AD-M03'!C42</f>
        <v>0</v>
      </c>
      <c r="D19" s="740">
        <f>'Tab-03_AD-M03'!E42+'Tab-03_AD-M03'!H42</f>
        <v>0</v>
      </c>
      <c r="E19" s="741">
        <f>IF('Tab-03_AD-M03'!F42=0.001,0,ROUNDUP(IF('Tab-03_AD-M03'!H42&gt;0,'Tab-03_AD-M03'!J42,'Tab-03_AD-M03'!F42),0))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'Tab-03_AD-M03'!B46</f>
        <v>Auto #1</v>
      </c>
      <c r="C20" s="740">
        <f>'Tab-03_AD-M03'!C46</f>
        <v>0</v>
      </c>
      <c r="D20" s="740">
        <f>'Tab-03_AD-M03'!E46+'Tab-03_AD-M03'!H46</f>
        <v>0</v>
      </c>
      <c r="E20" s="741">
        <f>IF('Tab-03_AD-M03'!F46=0.001,0,ROUNDUP(IF('Tab-03_AD-M03'!H46&gt;0,'Tab-03_AD-M03'!J46,'Tab-03_AD-M03'!F46),0))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'Tab-03_AD-M03'!B47</f>
        <v>Auto #2</v>
      </c>
      <c r="C21" s="740">
        <f>'Tab-03_AD-M03'!C47</f>
        <v>0</v>
      </c>
      <c r="D21" s="740">
        <f>'Tab-03_AD-M03'!E47+'Tab-03_AD-M03'!H47</f>
        <v>0</v>
      </c>
      <c r="E21" s="741">
        <f>IF('Tab-03_AD-M03'!F47=0.001,0,ROUNDUP(IF('Tab-03_AD-M03'!H47&gt;0,'Tab-03_AD-M03'!J47,'Tab-03_AD-M03'!F47),0))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'Tab-03_AD-M03'!B48</f>
        <v>Other Loan</v>
      </c>
      <c r="C22" s="740">
        <f>'Tab-03_AD-M03'!C48</f>
        <v>0</v>
      </c>
      <c r="D22" s="740">
        <f>'Tab-03_AD-M03'!E48+'Tab-03_AD-M03'!H48</f>
        <v>0</v>
      </c>
      <c r="E22" s="741">
        <f>IF('Tab-03_AD-M03'!F48=0.001,0,ROUNDUP(IF('Tab-03_AD-M03'!H48&gt;0,'Tab-03_AD-M03'!J48,'Tab-03_AD-M03'!F48),0))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'Tab-03_AD-M03'!B51</f>
        <v>Mortgage 1 (only principle/interest)</v>
      </c>
      <c r="C23" s="740">
        <f>'Tab-03_AD-M03'!C51</f>
        <v>0</v>
      </c>
      <c r="D23" s="740">
        <f>'Tab-03_AD-M03'!E51+'Tab-03_AD-M03'!H51</f>
        <v>0</v>
      </c>
      <c r="E23" s="741">
        <f>IF('Tab-03_AD-M03'!F51=0.001,0,ROUNDUP(IF('Tab-03_AD-M03'!H51&gt;0,'Tab-03_AD-M03'!J51,'Tab-03_AD-M03'!F51),0))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'Tab-03_AD-M03'!B52</f>
        <v>Mortgage 2 (only principle/interest)</v>
      </c>
      <c r="C24" s="740">
        <f>'Tab-03_AD-M03'!C52</f>
        <v>0</v>
      </c>
      <c r="D24" s="740">
        <f>'Tab-03_AD-M03'!E52+'Tab-03_AD-M03'!H52</f>
        <v>0</v>
      </c>
      <c r="E24" s="741">
        <f>IF('Tab-03_AD-M03'!F52=0.001,0,ROUNDUP(IF('Tab-03_AD-M03'!H52&gt;0,'Tab-03_AD-M03'!J52,'Tab-03_AD-M03'!F52),0))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'Tab-03_AD-M03'!B53</f>
        <v>Line of Credit</v>
      </c>
      <c r="C25" s="740">
        <f>'Tab-03_AD-M03'!C53</f>
        <v>0</v>
      </c>
      <c r="D25" s="740">
        <f>'Tab-03_AD-M03'!E53+'Tab-03_AD-M03'!H53</f>
        <v>0</v>
      </c>
      <c r="E25" s="741">
        <f>IF('Tab-03_AD-M03'!F53=0.001,0,ROUNDUP(IF('Tab-03_AD-M03'!H53&gt;0,'Tab-03_AD-M03'!J53,'Tab-03_AD-M03'!F53),0))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'Tab-03_AD-M03'!B57</f>
        <v>Miscellaneous #1</v>
      </c>
      <c r="C26" s="740">
        <f>'Tab-03_AD-M03'!C57</f>
        <v>0</v>
      </c>
      <c r="D26" s="740">
        <f>'Tab-03_AD-M03'!E57+'Tab-03_AD-M03'!H57</f>
        <v>0</v>
      </c>
      <c r="E26" s="741">
        <f>IF('Tab-03_AD-M03'!F57=0.001,0,ROUNDUP(IF('Tab-03_AD-M03'!H57&gt;0,'Tab-03_AD-M03'!J57,'Tab-03_AD-M03'!F57),0))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'Tab-03_AD-M03'!B58</f>
        <v>Miscellaneous #2</v>
      </c>
      <c r="C27" s="740">
        <f>'Tab-03_AD-M03'!C58</f>
        <v>0</v>
      </c>
      <c r="D27" s="740">
        <f>'Tab-03_AD-M03'!E58+'Tab-03_AD-M03'!H58</f>
        <v>0</v>
      </c>
      <c r="E27" s="741">
        <f>IF('Tab-03_AD-M03'!F58=0.001,0,ROUNDUP(IF('Tab-03_AD-M03'!H58&gt;0,'Tab-03_AD-M03'!J58,'Tab-03_AD-M03'!F58),0))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'Tab-03_AD-M03'!B59</f>
        <v>Miscellaneous #3</v>
      </c>
      <c r="C28" s="740">
        <f>'Tab-03_AD-M03'!C59</f>
        <v>0</v>
      </c>
      <c r="D28" s="740">
        <f>'Tab-03_AD-M03'!E59+'Tab-03_AD-M03'!H59</f>
        <v>0</v>
      </c>
      <c r="E28" s="741">
        <f>IF('Tab-03_AD-M03'!F59=0.001,0,ROUNDUP(IF('Tab-03_AD-M03'!H59&gt;0,'Tab-03_AD-M03'!J59,'Tab-03_AD-M03'!F59),0))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'Tab-03_AD-M03'!B60</f>
        <v>Miscellaneous #4</v>
      </c>
      <c r="C29" s="740">
        <f>'Tab-03_AD-M03'!C60</f>
        <v>0</v>
      </c>
      <c r="D29" s="740">
        <f>'Tab-03_AD-M03'!E60+'Tab-03_AD-M03'!H60</f>
        <v>0</v>
      </c>
      <c r="E29" s="741">
        <f>IF('Tab-03_AD-M03'!F60=0.001,0,ROUNDUP(IF('Tab-03_AD-M03'!H60&gt;0,'Tab-03_AD-M03'!J60,'Tab-03_AD-M03'!F60),0))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'Tab-03_AD-M03'!B61</f>
        <v>Miscellaneous #5</v>
      </c>
      <c r="C30" s="740">
        <f>'Tab-03_AD-M03'!C61</f>
        <v>0</v>
      </c>
      <c r="D30" s="740">
        <f>'Tab-03_AD-M03'!E61+'Tab-03_AD-M03'!H61</f>
        <v>0</v>
      </c>
      <c r="E30" s="741">
        <f>IF('Tab-03_AD-M03'!F61=0.001,0,ROUNDUP(IF('Tab-03_AD-M03'!H61&gt;0,'Tab-03_AD-M03'!J61,'Tab-03_AD-M03'!F61),0))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'Tab-03_AD-M03'!B62</f>
        <v>Miscellaneous #6</v>
      </c>
      <c r="C31" s="740">
        <f>'Tab-03_AD-M03'!C62</f>
        <v>0</v>
      </c>
      <c r="D31" s="740">
        <f>'Tab-03_AD-M03'!E62+'Tab-03_AD-M03'!H62</f>
        <v>0</v>
      </c>
      <c r="E31" s="741">
        <f>IF('Tab-03_AD-M03'!F62=0.001,0,ROUNDUP(IF('Tab-03_AD-M03'!H62&gt;0,'Tab-03_AD-M03'!J62,'Tab-03_AD-M03'!F62),0))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'Tab-03_AD-M03'!B63</f>
        <v>Miscellaneous #7</v>
      </c>
      <c r="C32" s="740">
        <f>'Tab-03_AD-M03'!C63</f>
        <v>0</v>
      </c>
      <c r="D32" s="740">
        <f>'Tab-03_AD-M03'!E63+'Tab-03_AD-M03'!H63</f>
        <v>0</v>
      </c>
      <c r="E32" s="741">
        <f>IF('Tab-03_AD-M03'!F63=0.001,0,ROUNDUP(IF('Tab-03_AD-M03'!H63&gt;0,'Tab-03_AD-M03'!J63,'Tab-03_AD-M03'!F63),0))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'Tab-03_AD-M03'!B64</f>
        <v>Miscellaneous #8</v>
      </c>
      <c r="C33" s="740">
        <f>'Tab-03_AD-M03'!C64</f>
        <v>0</v>
      </c>
      <c r="D33" s="740">
        <f>'Tab-03_AD-M03'!E64+'Tab-03_AD-M03'!H64</f>
        <v>0</v>
      </c>
      <c r="E33" s="741">
        <f>IF('Tab-03_AD-M03'!F64=0.001,0,ROUNDUP(IF('Tab-03_AD-M03'!H64&gt;0,'Tab-03_AD-M03'!J64,'Tab-03_AD-M03'!F64),0))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'Tab-03_AD-M03'!B65</f>
        <v>Miscellaneous #9</v>
      </c>
      <c r="C34" s="740">
        <f>'Tab-03_AD-M03'!C65</f>
        <v>0</v>
      </c>
      <c r="D34" s="740">
        <f>'Tab-03_AD-M03'!E65+'Tab-03_AD-M03'!H65</f>
        <v>0</v>
      </c>
      <c r="E34" s="741">
        <f>IF('Tab-03_AD-M03'!F65=0.001,0,ROUNDUP(IF('Tab-03_AD-M03'!H65&gt;0,'Tab-03_AD-M03'!J65,'Tab-03_AD-M03'!F65),0))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'Tab-03_AD-M03'!B66</f>
        <v>Miscellaneous #10</v>
      </c>
      <c r="C35" s="740">
        <f>'Tab-03_AD-M03'!C66</f>
        <v>0</v>
      </c>
      <c r="D35" s="740">
        <f>'Tab-03_AD-M03'!E66+'Tab-03_AD-M03'!H66</f>
        <v>0</v>
      </c>
      <c r="E35" s="741">
        <f>IF('Tab-03_AD-M03'!F66=0.001,0,ROUNDUP(IF('Tab-03_AD-M03'!H66&gt;0,'Tab-03_AD-M03'!J66,'Tab-03_AD-M03'!F66),0))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22" priority="1" stopIfTrue="1">
      <formula>$E5&gt;=F5</formula>
    </cfRule>
  </conditionalFormatting>
  <pageMargins left="0.24" right="0.2" top="0.2" bottom="0.3" header="0.1" footer="0.1"/>
  <pageSetup scale="9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723</v>
      </c>
      <c r="C3" s="777">
        <f>'Tab-03_AD_index'!G16</f>
        <v>43191</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'Tab-03_AD-M04'!B28</f>
        <v>Credit Card #1</v>
      </c>
      <c r="C5" s="740">
        <f>'Tab-03_AD-M04'!C28</f>
        <v>0</v>
      </c>
      <c r="D5" s="740">
        <f>'Tab-03_AD-M04'!E28+'Tab-03_AD-M04'!H28</f>
        <v>0</v>
      </c>
      <c r="E5" s="741">
        <f>IF('Tab-03_AD-M04'!F28=0.001,0,ROUNDUP(IF('Tab-03_AD-M04'!H28&gt;0,'Tab-03_AD-M04'!J28,'Tab-03_AD-M04'!F28),0))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'Tab-03_AD-M04'!B29</f>
        <v>Credit Card #2</v>
      </c>
      <c r="C6" s="740">
        <f>'Tab-03_AD-M04'!C29</f>
        <v>0</v>
      </c>
      <c r="D6" s="740">
        <f>'Tab-03_AD-M04'!E29+'Tab-03_AD-M04'!H29</f>
        <v>0</v>
      </c>
      <c r="E6" s="741">
        <f>IF('Tab-03_AD-M04'!F29=0.001,0,ROUNDUP(IF('Tab-03_AD-M04'!H29&gt;0,'Tab-03_AD-M04'!J29,'Tab-03_AD-M04'!F29),0))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'Tab-03_AD-M04'!B30</f>
        <v>Credit Card #3</v>
      </c>
      <c r="C7" s="740">
        <f>'Tab-03_AD-M04'!C30</f>
        <v>0</v>
      </c>
      <c r="D7" s="740">
        <f>'Tab-03_AD-M04'!E30+'Tab-03_AD-M04'!H30</f>
        <v>0</v>
      </c>
      <c r="E7" s="741">
        <f>IF('Tab-03_AD-M04'!F30=0.001,0,ROUNDUP(IF('Tab-03_AD-M04'!H30&gt;0,'Tab-03_AD-M04'!J30,'Tab-03_AD-M04'!F30),0))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'Tab-03_AD-M04'!B31</f>
        <v>Credit Card #4</v>
      </c>
      <c r="C8" s="740">
        <f>'Tab-03_AD-M04'!C31</f>
        <v>0</v>
      </c>
      <c r="D8" s="740">
        <f>'Tab-03_AD-M04'!E31+'Tab-03_AD-M04'!H31</f>
        <v>0</v>
      </c>
      <c r="E8" s="741">
        <f>IF('Tab-03_AD-M04'!F31=0.001,0,ROUNDUP(IF('Tab-03_AD-M04'!H31&gt;0,'Tab-03_AD-M04'!J31,'Tab-03_AD-M04'!F31),0))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'Tab-03_AD-M04'!B32</f>
        <v>Credit Card #5</v>
      </c>
      <c r="C9" s="740">
        <f>'Tab-03_AD-M04'!C32</f>
        <v>0</v>
      </c>
      <c r="D9" s="740">
        <f>'Tab-03_AD-M04'!E32+'Tab-03_AD-M04'!H32</f>
        <v>0</v>
      </c>
      <c r="E9" s="741">
        <f>IF('Tab-03_AD-M04'!F32=0.001,0,ROUNDUP(IF('Tab-03_AD-M04'!H32&gt;0,'Tab-03_AD-M04'!J32,'Tab-03_AD-M04'!F32),0))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'Tab-03_AD-M04'!B33</f>
        <v>Credit Card #6</v>
      </c>
      <c r="C10" s="740">
        <f>'Tab-03_AD-M04'!C33</f>
        <v>0</v>
      </c>
      <c r="D10" s="740">
        <f>'Tab-03_AD-M04'!E33+'Tab-03_AD-M04'!H33</f>
        <v>0</v>
      </c>
      <c r="E10" s="741">
        <f>IF('Tab-03_AD-M04'!F33=0.001,0,ROUNDUP(IF('Tab-03_AD-M04'!H33&gt;0,'Tab-03_AD-M04'!J33,'Tab-03_AD-M04'!F33),0))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'Tab-03_AD-M04'!B34</f>
        <v>Credit Card #7</v>
      </c>
      <c r="C11" s="740">
        <f>'Tab-03_AD-M04'!C34</f>
        <v>0</v>
      </c>
      <c r="D11" s="740">
        <f>'Tab-03_AD-M04'!E34+'Tab-03_AD-M04'!H34</f>
        <v>0</v>
      </c>
      <c r="E11" s="741">
        <f>IF('Tab-03_AD-M04'!F34=0.001,0,ROUNDUP(IF('Tab-03_AD-M04'!H34&gt;0,'Tab-03_AD-M04'!J34,'Tab-03_AD-M04'!F34),0))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'Tab-03_AD-M04'!B35</f>
        <v>Credit Card #8</v>
      </c>
      <c r="C12" s="740">
        <f>'Tab-03_AD-M04'!C35</f>
        <v>0</v>
      </c>
      <c r="D12" s="740">
        <f>'Tab-03_AD-M04'!E35+'Tab-03_AD-M04'!H35</f>
        <v>0</v>
      </c>
      <c r="E12" s="741">
        <f>IF('Tab-03_AD-M04'!F35=0.001,0,ROUNDUP(IF('Tab-03_AD-M04'!H35&gt;0,'Tab-03_AD-M04'!J35,'Tab-03_AD-M04'!F35),0))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'Tab-03_AD-M04'!B36</f>
        <v>Credit Card #9</v>
      </c>
      <c r="C13" s="740">
        <f>'Tab-03_AD-M04'!C36</f>
        <v>0</v>
      </c>
      <c r="D13" s="740">
        <f>'Tab-03_AD-M04'!E36+'Tab-03_AD-M04'!H36</f>
        <v>0</v>
      </c>
      <c r="E13" s="741">
        <f>IF('Tab-03_AD-M04'!F36=0.001,0,ROUNDUP(IF('Tab-03_AD-M04'!H36&gt;0,'Tab-03_AD-M04'!J36,'Tab-03_AD-M04'!F36),0))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'Tab-03_AD-M04'!B37</f>
        <v>Credit Card #10</v>
      </c>
      <c r="C14" s="740">
        <f>'Tab-03_AD-M04'!C37</f>
        <v>0</v>
      </c>
      <c r="D14" s="740">
        <f>'Tab-03_AD-M04'!E37+'Tab-03_AD-M04'!H37</f>
        <v>0</v>
      </c>
      <c r="E14" s="741">
        <f>IF('Tab-03_AD-M04'!F37=0.001,0,ROUNDUP(IF('Tab-03_AD-M04'!H37&gt;0,'Tab-03_AD-M04'!J37,'Tab-03_AD-M04'!F37),0))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'Tab-03_AD-M04'!B38</f>
        <v>Credit Card #11</v>
      </c>
      <c r="C15" s="740">
        <f>'Tab-03_AD-M04'!C38</f>
        <v>0</v>
      </c>
      <c r="D15" s="740">
        <f>'Tab-03_AD-M04'!E38+'Tab-03_AD-M04'!H38</f>
        <v>0</v>
      </c>
      <c r="E15" s="741">
        <f>IF('Tab-03_AD-M04'!F38=0.001,0,ROUNDUP(IF('Tab-03_AD-M04'!H38&gt;0,'Tab-03_AD-M04'!J38,'Tab-03_AD-M04'!F38),0))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'Tab-03_AD-M04'!B39</f>
        <v>Credit Card #12</v>
      </c>
      <c r="C16" s="740">
        <f>'Tab-03_AD-M04'!C39</f>
        <v>0</v>
      </c>
      <c r="D16" s="740">
        <f>'Tab-03_AD-M04'!E39+'Tab-03_AD-M04'!H39</f>
        <v>0</v>
      </c>
      <c r="E16" s="741">
        <f>IF('Tab-03_AD-M04'!F39=0.001,0,ROUNDUP(IF('Tab-03_AD-M04'!H39&gt;0,'Tab-03_AD-M04'!J39,'Tab-03_AD-M04'!F39),0))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'Tab-03_AD-M04'!B40</f>
        <v>Credit Card #13</v>
      </c>
      <c r="C17" s="740">
        <f>'Tab-03_AD-M04'!C40</f>
        <v>0</v>
      </c>
      <c r="D17" s="740">
        <f>'Tab-03_AD-M04'!E40+'Tab-03_AD-M04'!H40</f>
        <v>0</v>
      </c>
      <c r="E17" s="741">
        <f>IF('Tab-03_AD-M04'!F40=0.001,0,ROUNDUP(IF('Tab-03_AD-M04'!H40&gt;0,'Tab-03_AD-M04'!J40,'Tab-03_AD-M04'!F40),0))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'Tab-03_AD-M04'!B41</f>
        <v>Credit Card #14</v>
      </c>
      <c r="C18" s="740">
        <f>'Tab-03_AD-M04'!C41</f>
        <v>0</v>
      </c>
      <c r="D18" s="740">
        <f>'Tab-03_AD-M04'!E41+'Tab-03_AD-M04'!H41</f>
        <v>0</v>
      </c>
      <c r="E18" s="741">
        <f>IF('Tab-03_AD-M04'!F41=0.001,0,ROUNDUP(IF('Tab-03_AD-M04'!H41&gt;0,'Tab-03_AD-M04'!J41,'Tab-03_AD-M04'!F41),0))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'Tab-03_AD-M04'!B42</f>
        <v>Credit Card #15</v>
      </c>
      <c r="C19" s="740">
        <f>'Tab-03_AD-M04'!C42</f>
        <v>0</v>
      </c>
      <c r="D19" s="740">
        <f>'Tab-03_AD-M04'!E42+'Tab-03_AD-M04'!H42</f>
        <v>0</v>
      </c>
      <c r="E19" s="741">
        <f>IF('Tab-03_AD-M04'!F42=0.001,0,ROUNDUP(IF('Tab-03_AD-M04'!H42&gt;0,'Tab-03_AD-M04'!J42,'Tab-03_AD-M04'!F42),0))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'Tab-03_AD-M04'!B46</f>
        <v>Auto #1</v>
      </c>
      <c r="C20" s="740">
        <f>'Tab-03_AD-M04'!C46</f>
        <v>0</v>
      </c>
      <c r="D20" s="740">
        <f>'Tab-03_AD-M04'!E46+'Tab-03_AD-M04'!H46</f>
        <v>0</v>
      </c>
      <c r="E20" s="741">
        <f>IF('Tab-03_AD-M04'!F46=0.001,0,ROUNDUP(IF('Tab-03_AD-M04'!H46&gt;0,'Tab-03_AD-M04'!J46,'Tab-03_AD-M04'!F46),0))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'Tab-03_AD-M04'!B47</f>
        <v>Auto #2</v>
      </c>
      <c r="C21" s="740">
        <f>'Tab-03_AD-M04'!C47</f>
        <v>0</v>
      </c>
      <c r="D21" s="740">
        <f>'Tab-03_AD-M04'!E47+'Tab-03_AD-M04'!H47</f>
        <v>0</v>
      </c>
      <c r="E21" s="741">
        <f>IF('Tab-03_AD-M04'!F47=0.001,0,ROUNDUP(IF('Tab-03_AD-M04'!H47&gt;0,'Tab-03_AD-M04'!J47,'Tab-03_AD-M04'!F47),0))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'Tab-03_AD-M04'!B48</f>
        <v>Other Loan</v>
      </c>
      <c r="C22" s="740">
        <f>'Tab-03_AD-M04'!C48</f>
        <v>0</v>
      </c>
      <c r="D22" s="740">
        <f>'Tab-03_AD-M04'!E48+'Tab-03_AD-M04'!H48</f>
        <v>0</v>
      </c>
      <c r="E22" s="741">
        <f>IF('Tab-03_AD-M04'!F48=0.001,0,ROUNDUP(IF('Tab-03_AD-M04'!H48&gt;0,'Tab-03_AD-M04'!J48,'Tab-03_AD-M04'!F48),0))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'Tab-03_AD-M04'!B51</f>
        <v>Mortgage 1 (only principle/interest)</v>
      </c>
      <c r="C23" s="740">
        <f>'Tab-03_AD-M04'!C51</f>
        <v>0</v>
      </c>
      <c r="D23" s="740">
        <f>'Tab-03_AD-M04'!E51+'Tab-03_AD-M04'!H51</f>
        <v>0</v>
      </c>
      <c r="E23" s="741">
        <f>IF('Tab-03_AD-M04'!F51=0.001,0,ROUNDUP(IF('Tab-03_AD-M04'!H51&gt;0,'Tab-03_AD-M04'!J51,'Tab-03_AD-M04'!F51),0))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'Tab-03_AD-M04'!B52</f>
        <v>Mortgage 2 (only principle/interest)</v>
      </c>
      <c r="C24" s="740">
        <f>'Tab-03_AD-M04'!C52</f>
        <v>0</v>
      </c>
      <c r="D24" s="740">
        <f>'Tab-03_AD-M04'!E52+'Tab-03_AD-M04'!H52</f>
        <v>0</v>
      </c>
      <c r="E24" s="741">
        <f>IF('Tab-03_AD-M04'!F52=0.001,0,ROUNDUP(IF('Tab-03_AD-M04'!H52&gt;0,'Tab-03_AD-M04'!J52,'Tab-03_AD-M04'!F52),0))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'Tab-03_AD-M04'!B53</f>
        <v>Line of Credit</v>
      </c>
      <c r="C25" s="740">
        <f>'Tab-03_AD-M04'!C53</f>
        <v>0</v>
      </c>
      <c r="D25" s="740">
        <f>'Tab-03_AD-M04'!E53+'Tab-03_AD-M04'!H53</f>
        <v>0</v>
      </c>
      <c r="E25" s="741">
        <f>IF('Tab-03_AD-M04'!F53=0.001,0,ROUNDUP(IF('Tab-03_AD-M04'!H53&gt;0,'Tab-03_AD-M04'!J53,'Tab-03_AD-M04'!F53),0))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'Tab-03_AD-M04'!B57</f>
        <v>Miscellaneous #1</v>
      </c>
      <c r="C26" s="740">
        <f>'Tab-03_AD-M04'!C57</f>
        <v>0</v>
      </c>
      <c r="D26" s="740">
        <f>'Tab-03_AD-M04'!E57+'Tab-03_AD-M04'!H57</f>
        <v>0</v>
      </c>
      <c r="E26" s="741">
        <f>IF('Tab-03_AD-M04'!F57=0.001,0,ROUNDUP(IF('Tab-03_AD-M04'!H57&gt;0,'Tab-03_AD-M04'!J57,'Tab-03_AD-M04'!F57),0))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'Tab-03_AD-M04'!B58</f>
        <v>Miscellaneous #2</v>
      </c>
      <c r="C27" s="740">
        <f>'Tab-03_AD-M04'!C58</f>
        <v>0</v>
      </c>
      <c r="D27" s="740">
        <f>'Tab-03_AD-M04'!E58+'Tab-03_AD-M04'!H58</f>
        <v>0</v>
      </c>
      <c r="E27" s="741">
        <f>IF('Tab-03_AD-M04'!F58=0.001,0,ROUNDUP(IF('Tab-03_AD-M04'!H58&gt;0,'Tab-03_AD-M04'!J58,'Tab-03_AD-M04'!F58),0))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'Tab-03_AD-M04'!B59</f>
        <v>Miscellaneous #3</v>
      </c>
      <c r="C28" s="740">
        <f>'Tab-03_AD-M04'!C59</f>
        <v>0</v>
      </c>
      <c r="D28" s="740">
        <f>'Tab-03_AD-M04'!E59+'Tab-03_AD-M04'!H59</f>
        <v>0</v>
      </c>
      <c r="E28" s="741">
        <f>IF('Tab-03_AD-M04'!F59=0.001,0,ROUNDUP(IF('Tab-03_AD-M04'!H59&gt;0,'Tab-03_AD-M04'!J59,'Tab-03_AD-M04'!F59),0))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'Tab-03_AD-M04'!B60</f>
        <v>Miscellaneous #4</v>
      </c>
      <c r="C29" s="740">
        <f>'Tab-03_AD-M04'!C60</f>
        <v>0</v>
      </c>
      <c r="D29" s="740">
        <f>'Tab-03_AD-M04'!E60+'Tab-03_AD-M04'!H60</f>
        <v>0</v>
      </c>
      <c r="E29" s="741">
        <f>IF('Tab-03_AD-M04'!F60=0.001,0,ROUNDUP(IF('Tab-03_AD-M04'!H60&gt;0,'Tab-03_AD-M04'!J60,'Tab-03_AD-M04'!F60),0))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'Tab-03_AD-M04'!B61</f>
        <v>Miscellaneous #5</v>
      </c>
      <c r="C30" s="740">
        <f>'Tab-03_AD-M04'!C61</f>
        <v>0</v>
      </c>
      <c r="D30" s="740">
        <f>'Tab-03_AD-M04'!E61+'Tab-03_AD-M04'!H61</f>
        <v>0</v>
      </c>
      <c r="E30" s="741">
        <f>IF('Tab-03_AD-M04'!F61=0.001,0,ROUNDUP(IF('Tab-03_AD-M04'!H61&gt;0,'Tab-03_AD-M04'!J61,'Tab-03_AD-M04'!F61),0))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'Tab-03_AD-M04'!B62</f>
        <v>Miscellaneous #6</v>
      </c>
      <c r="C31" s="740">
        <f>'Tab-03_AD-M04'!C62</f>
        <v>0</v>
      </c>
      <c r="D31" s="740">
        <f>'Tab-03_AD-M04'!E62+'Tab-03_AD-M04'!H62</f>
        <v>0</v>
      </c>
      <c r="E31" s="741">
        <f>IF('Tab-03_AD-M04'!F62=0.001,0,ROUNDUP(IF('Tab-03_AD-M04'!H62&gt;0,'Tab-03_AD-M04'!J62,'Tab-03_AD-M04'!F62),0))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'Tab-03_AD-M04'!B63</f>
        <v>Miscellaneous #7</v>
      </c>
      <c r="C32" s="740">
        <f>'Tab-03_AD-M04'!C63</f>
        <v>0</v>
      </c>
      <c r="D32" s="740">
        <f>'Tab-03_AD-M04'!E63+'Tab-03_AD-M04'!H63</f>
        <v>0</v>
      </c>
      <c r="E32" s="741">
        <f>IF('Tab-03_AD-M04'!F63=0.001,0,ROUNDUP(IF('Tab-03_AD-M04'!H63&gt;0,'Tab-03_AD-M04'!J63,'Tab-03_AD-M04'!F63),0))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'Tab-03_AD-M04'!B64</f>
        <v>Miscellaneous #8</v>
      </c>
      <c r="C33" s="740">
        <f>'Tab-03_AD-M04'!C64</f>
        <v>0</v>
      </c>
      <c r="D33" s="740">
        <f>'Tab-03_AD-M04'!E64+'Tab-03_AD-M04'!H64</f>
        <v>0</v>
      </c>
      <c r="E33" s="741">
        <f>IF('Tab-03_AD-M04'!F64=0.001,0,ROUNDUP(IF('Tab-03_AD-M04'!H64&gt;0,'Tab-03_AD-M04'!J64,'Tab-03_AD-M04'!F64),0))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'Tab-03_AD-M04'!B65</f>
        <v>Miscellaneous #9</v>
      </c>
      <c r="C34" s="740">
        <f>'Tab-03_AD-M04'!C65</f>
        <v>0</v>
      </c>
      <c r="D34" s="740">
        <f>'Tab-03_AD-M04'!E65+'Tab-03_AD-M04'!H65</f>
        <v>0</v>
      </c>
      <c r="E34" s="741">
        <f>IF('Tab-03_AD-M04'!F65=0.001,0,ROUNDUP(IF('Tab-03_AD-M04'!H65&gt;0,'Tab-03_AD-M04'!J65,'Tab-03_AD-M04'!F65),0))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'Tab-03_AD-M04'!B66</f>
        <v>Miscellaneous #10</v>
      </c>
      <c r="C35" s="740">
        <f>'Tab-03_AD-M04'!C66</f>
        <v>0</v>
      </c>
      <c r="D35" s="740">
        <f>'Tab-03_AD-M04'!E66+'Tab-03_AD-M04'!H66</f>
        <v>0</v>
      </c>
      <c r="E35" s="741">
        <f>IF('Tab-03_AD-M04'!F66=0.001,0,ROUNDUP(IF('Tab-03_AD-M04'!H66&gt;0,'Tab-03_AD-M04'!J66,'Tab-03_AD-M04'!F66),0))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21" priority="1" stopIfTrue="1">
      <formula>$E5&gt;=F5</formula>
    </cfRule>
  </conditionalFormatting>
  <pageMargins left="0.24" right="0.2" top="0.2" bottom="0.3" header="0.1" footer="0.1"/>
  <pageSetup scale="97"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724</v>
      </c>
      <c r="C3" s="777">
        <f>'Tab-03_AD_index'!G18</f>
        <v>43221</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'Tab-03_AD-M05'!B28</f>
        <v>Credit Card #1</v>
      </c>
      <c r="C5" s="740">
        <f>'Tab-03_AD-M05'!C28</f>
        <v>0</v>
      </c>
      <c r="D5" s="740">
        <f>'Tab-03_AD-M05'!E28+'Tab-03_AD-M05'!H28</f>
        <v>0</v>
      </c>
      <c r="E5" s="741">
        <f>IF('Tab-03_AD-M05'!F28=0.001,0,ROUNDUP(IF('Tab-03_AD-M05'!H28&gt;0,'Tab-03_AD-M05'!J28,'Tab-03_AD-M05'!F28),0))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'Tab-03_AD-M05'!B29</f>
        <v>Credit Card #2</v>
      </c>
      <c r="C6" s="740">
        <f>'Tab-03_AD-M05'!C29</f>
        <v>0</v>
      </c>
      <c r="D6" s="740">
        <f>'Tab-03_AD-M05'!E29+'Tab-03_AD-M05'!H29</f>
        <v>0</v>
      </c>
      <c r="E6" s="741">
        <f>IF('Tab-03_AD-M05'!F29=0.001,0,ROUNDUP(IF('Tab-03_AD-M05'!H29&gt;0,'Tab-03_AD-M05'!J29,'Tab-03_AD-M05'!F29),0))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'Tab-03_AD-M05'!B30</f>
        <v>Credit Card #3</v>
      </c>
      <c r="C7" s="740">
        <f>'Tab-03_AD-M05'!C30</f>
        <v>0</v>
      </c>
      <c r="D7" s="740">
        <f>'Tab-03_AD-M05'!E30+'Tab-03_AD-M05'!H30</f>
        <v>0</v>
      </c>
      <c r="E7" s="741">
        <f>IF('Tab-03_AD-M05'!F30=0.001,0,ROUNDUP(IF('Tab-03_AD-M05'!H30&gt;0,'Tab-03_AD-M05'!J30,'Tab-03_AD-M05'!F30),0))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'Tab-03_AD-M05'!B31</f>
        <v>Credit Card #4</v>
      </c>
      <c r="C8" s="740">
        <f>'Tab-03_AD-M05'!C31</f>
        <v>0</v>
      </c>
      <c r="D8" s="740">
        <f>'Tab-03_AD-M05'!E31+'Tab-03_AD-M05'!H31</f>
        <v>0</v>
      </c>
      <c r="E8" s="741">
        <f>IF('Tab-03_AD-M05'!F31=0.001,0,ROUNDUP(IF('Tab-03_AD-M05'!H31&gt;0,'Tab-03_AD-M05'!J31,'Tab-03_AD-M05'!F31),0))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'Tab-03_AD-M05'!B32</f>
        <v>Credit Card #5</v>
      </c>
      <c r="C9" s="740">
        <f>'Tab-03_AD-M05'!C32</f>
        <v>0</v>
      </c>
      <c r="D9" s="740">
        <f>'Tab-03_AD-M05'!E32+'Tab-03_AD-M05'!H32</f>
        <v>0</v>
      </c>
      <c r="E9" s="741">
        <f>IF('Tab-03_AD-M05'!F32=0.001,0,ROUNDUP(IF('Tab-03_AD-M05'!H32&gt;0,'Tab-03_AD-M05'!J32,'Tab-03_AD-M05'!F32),0))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'Tab-03_AD-M05'!B33</f>
        <v>Credit Card #6</v>
      </c>
      <c r="C10" s="740">
        <f>'Tab-03_AD-M05'!C33</f>
        <v>0</v>
      </c>
      <c r="D10" s="740">
        <f>'Tab-03_AD-M05'!E33+'Tab-03_AD-M05'!H33</f>
        <v>0</v>
      </c>
      <c r="E10" s="741">
        <f>IF('Tab-03_AD-M05'!F33=0.001,0,ROUNDUP(IF('Tab-03_AD-M05'!H33&gt;0,'Tab-03_AD-M05'!J33,'Tab-03_AD-M05'!F33),0))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'Tab-03_AD-M05'!B34</f>
        <v>Credit Card #7</v>
      </c>
      <c r="C11" s="740">
        <f>'Tab-03_AD-M05'!C34</f>
        <v>0</v>
      </c>
      <c r="D11" s="740">
        <f>'Tab-03_AD-M05'!E34+'Tab-03_AD-M05'!H34</f>
        <v>0</v>
      </c>
      <c r="E11" s="741">
        <f>IF('Tab-03_AD-M05'!F34=0.001,0,ROUNDUP(IF('Tab-03_AD-M05'!H34&gt;0,'Tab-03_AD-M05'!J34,'Tab-03_AD-M05'!F34),0))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'Tab-03_AD-M05'!B35</f>
        <v>Credit Card #8</v>
      </c>
      <c r="C12" s="740">
        <f>'Tab-03_AD-M05'!C35</f>
        <v>0</v>
      </c>
      <c r="D12" s="740">
        <f>'Tab-03_AD-M05'!E35+'Tab-03_AD-M05'!H35</f>
        <v>0</v>
      </c>
      <c r="E12" s="741">
        <f>IF('Tab-03_AD-M05'!F35=0.001,0,ROUNDUP(IF('Tab-03_AD-M05'!H35&gt;0,'Tab-03_AD-M05'!J35,'Tab-03_AD-M05'!F35),0))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'Tab-03_AD-M05'!B36</f>
        <v>Credit Card #9</v>
      </c>
      <c r="C13" s="740">
        <f>'Tab-03_AD-M05'!C36</f>
        <v>0</v>
      </c>
      <c r="D13" s="740">
        <f>'Tab-03_AD-M05'!E36+'Tab-03_AD-M05'!H36</f>
        <v>0</v>
      </c>
      <c r="E13" s="741">
        <f>IF('Tab-03_AD-M05'!F36=0.001,0,ROUNDUP(IF('Tab-03_AD-M05'!H36&gt;0,'Tab-03_AD-M05'!J36,'Tab-03_AD-M05'!F36),0))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'Tab-03_AD-M05'!B37</f>
        <v>Credit Card #10</v>
      </c>
      <c r="C14" s="740">
        <f>'Tab-03_AD-M05'!C37</f>
        <v>0</v>
      </c>
      <c r="D14" s="740">
        <f>'Tab-03_AD-M05'!E37+'Tab-03_AD-M05'!H37</f>
        <v>0</v>
      </c>
      <c r="E14" s="741">
        <f>IF('Tab-03_AD-M05'!F37=0.001,0,ROUNDUP(IF('Tab-03_AD-M05'!H37&gt;0,'Tab-03_AD-M05'!J37,'Tab-03_AD-M05'!F37),0))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'Tab-03_AD-M05'!B38</f>
        <v>Credit Card #11</v>
      </c>
      <c r="C15" s="740">
        <f>'Tab-03_AD-M05'!C38</f>
        <v>0</v>
      </c>
      <c r="D15" s="740">
        <f>'Tab-03_AD-M05'!E38+'Tab-03_AD-M05'!H38</f>
        <v>0</v>
      </c>
      <c r="E15" s="741">
        <f>IF('Tab-03_AD-M05'!F38=0.001,0,ROUNDUP(IF('Tab-03_AD-M05'!H38&gt;0,'Tab-03_AD-M05'!J38,'Tab-03_AD-M05'!F38),0))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'Tab-03_AD-M05'!B39</f>
        <v>Credit Card #12</v>
      </c>
      <c r="C16" s="740">
        <f>'Tab-03_AD-M05'!C39</f>
        <v>0</v>
      </c>
      <c r="D16" s="740">
        <f>'Tab-03_AD-M05'!E39+'Tab-03_AD-M05'!H39</f>
        <v>0</v>
      </c>
      <c r="E16" s="741">
        <f>IF('Tab-03_AD-M05'!F39=0.001,0,ROUNDUP(IF('Tab-03_AD-M05'!H39&gt;0,'Tab-03_AD-M05'!J39,'Tab-03_AD-M05'!F39),0))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'Tab-03_AD-M05'!B40</f>
        <v>Credit Card #13</v>
      </c>
      <c r="C17" s="740">
        <f>'Tab-03_AD-M05'!C40</f>
        <v>0</v>
      </c>
      <c r="D17" s="740">
        <f>'Tab-03_AD-M05'!E40+'Tab-03_AD-M05'!H40</f>
        <v>0</v>
      </c>
      <c r="E17" s="741">
        <f>IF('Tab-03_AD-M05'!F40=0.001,0,ROUNDUP(IF('Tab-03_AD-M05'!H40&gt;0,'Tab-03_AD-M05'!J40,'Tab-03_AD-M05'!F40),0))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'Tab-03_AD-M05'!B41</f>
        <v>Credit Card #14</v>
      </c>
      <c r="C18" s="740">
        <f>'Tab-03_AD-M05'!C41</f>
        <v>0</v>
      </c>
      <c r="D18" s="740">
        <f>'Tab-03_AD-M05'!E41+'Tab-03_AD-M05'!H41</f>
        <v>0</v>
      </c>
      <c r="E18" s="741">
        <f>IF('Tab-03_AD-M05'!F41=0.001,0,ROUNDUP(IF('Tab-03_AD-M05'!H41&gt;0,'Tab-03_AD-M05'!J41,'Tab-03_AD-M05'!F41),0))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'Tab-03_AD-M05'!B42</f>
        <v>Credit Card #15</v>
      </c>
      <c r="C19" s="740">
        <f>'Tab-03_AD-M05'!C42</f>
        <v>0</v>
      </c>
      <c r="D19" s="740">
        <f>'Tab-03_AD-M05'!E42+'Tab-03_AD-M05'!H42</f>
        <v>0</v>
      </c>
      <c r="E19" s="741">
        <f>IF('Tab-03_AD-M05'!F42=0.001,0,ROUNDUP(IF('Tab-03_AD-M05'!H42&gt;0,'Tab-03_AD-M05'!J42,'Tab-03_AD-M05'!F42),0))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'Tab-03_AD-M05'!B46</f>
        <v>Auto #1</v>
      </c>
      <c r="C20" s="740">
        <f>'Tab-03_AD-M05'!C46</f>
        <v>0</v>
      </c>
      <c r="D20" s="740">
        <f>'Tab-03_AD-M05'!E46+'Tab-03_AD-M05'!H46</f>
        <v>0</v>
      </c>
      <c r="E20" s="741">
        <f>IF('Tab-03_AD-M05'!F46=0.001,0,ROUNDUP(IF('Tab-03_AD-M05'!H46&gt;0,'Tab-03_AD-M05'!J46,'Tab-03_AD-M05'!F46),0))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'Tab-03_AD-M05'!B47</f>
        <v>Auto #2</v>
      </c>
      <c r="C21" s="740">
        <f>'Tab-03_AD-M05'!C47</f>
        <v>0</v>
      </c>
      <c r="D21" s="740">
        <f>'Tab-03_AD-M05'!E47+'Tab-03_AD-M05'!H47</f>
        <v>0</v>
      </c>
      <c r="E21" s="741">
        <f>IF('Tab-03_AD-M05'!F47=0.001,0,ROUNDUP(IF('Tab-03_AD-M05'!H47&gt;0,'Tab-03_AD-M05'!J47,'Tab-03_AD-M05'!F47),0))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'Tab-03_AD-M05'!B48</f>
        <v>Other Loan</v>
      </c>
      <c r="C22" s="740">
        <f>'Tab-03_AD-M05'!C48</f>
        <v>0</v>
      </c>
      <c r="D22" s="740">
        <f>'Tab-03_AD-M05'!E48+'Tab-03_AD-M05'!H48</f>
        <v>0</v>
      </c>
      <c r="E22" s="741">
        <f>IF('Tab-03_AD-M05'!F48=0.001,0,ROUNDUP(IF('Tab-03_AD-M05'!H48&gt;0,'Tab-03_AD-M05'!J48,'Tab-03_AD-M05'!F48),0))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'Tab-03_AD-M05'!B51</f>
        <v>Mortgage 1 (only principle/interest)</v>
      </c>
      <c r="C23" s="740">
        <f>'Tab-03_AD-M05'!C51</f>
        <v>0</v>
      </c>
      <c r="D23" s="740">
        <f>'Tab-03_AD-M05'!E51+'Tab-03_AD-M05'!H51</f>
        <v>0</v>
      </c>
      <c r="E23" s="741">
        <f>IF('Tab-03_AD-M05'!F51=0.001,0,ROUNDUP(IF('Tab-03_AD-M05'!H51&gt;0,'Tab-03_AD-M05'!J51,'Tab-03_AD-M05'!F51),0))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'Tab-03_AD-M05'!B52</f>
        <v>Mortgage 2 (only principle/interest)</v>
      </c>
      <c r="C24" s="740">
        <f>'Tab-03_AD-M05'!C52</f>
        <v>0</v>
      </c>
      <c r="D24" s="740">
        <f>'Tab-03_AD-M05'!E52+'Tab-03_AD-M05'!H52</f>
        <v>0</v>
      </c>
      <c r="E24" s="741">
        <f>IF('Tab-03_AD-M05'!F52=0.001,0,ROUNDUP(IF('Tab-03_AD-M05'!H52&gt;0,'Tab-03_AD-M05'!J52,'Tab-03_AD-M05'!F52),0))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'Tab-03_AD-M05'!B53</f>
        <v>Line of Credit</v>
      </c>
      <c r="C25" s="740">
        <f>'Tab-03_AD-M05'!C53</f>
        <v>0</v>
      </c>
      <c r="D25" s="740">
        <f>'Tab-03_AD-M05'!E53+'Tab-03_AD-M05'!H53</f>
        <v>0</v>
      </c>
      <c r="E25" s="741">
        <f>IF('Tab-03_AD-M05'!F53=0.001,0,ROUNDUP(IF('Tab-03_AD-M05'!H53&gt;0,'Tab-03_AD-M05'!J53,'Tab-03_AD-M05'!F53),0))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'Tab-03_AD-M05'!B57</f>
        <v>Miscellaneous #1</v>
      </c>
      <c r="C26" s="740">
        <f>'Tab-03_AD-M05'!C57</f>
        <v>0</v>
      </c>
      <c r="D26" s="740">
        <f>'Tab-03_AD-M05'!E57+'Tab-03_AD-M05'!H57</f>
        <v>0</v>
      </c>
      <c r="E26" s="741">
        <f>IF('Tab-03_AD-M05'!F57=0.001,0,ROUNDUP(IF('Tab-03_AD-M05'!H57&gt;0,'Tab-03_AD-M05'!J57,'Tab-03_AD-M05'!F57),0))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'Tab-03_AD-M02'!B58</f>
        <v>Miscellaneous #2</v>
      </c>
      <c r="C27" s="740">
        <f>'Tab-03_AD-M05'!C58</f>
        <v>0</v>
      </c>
      <c r="D27" s="740">
        <f>'Tab-03_AD-M05'!E58+'Tab-03_AD-M05'!H58</f>
        <v>0</v>
      </c>
      <c r="E27" s="741">
        <f>IF('Tab-03_AD-M05'!F58=0.001,0,ROUNDUP(IF('Tab-03_AD-M05'!H58&gt;0,'Tab-03_AD-M05'!J58,'Tab-03_AD-M05'!F58),0))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'Tab-03_AD-M02'!B59</f>
        <v>Miscellaneous #3</v>
      </c>
      <c r="C28" s="740">
        <f>'Tab-03_AD-M05'!C59</f>
        <v>0</v>
      </c>
      <c r="D28" s="740">
        <f>'Tab-03_AD-M05'!E59+'Tab-03_AD-M05'!H59</f>
        <v>0</v>
      </c>
      <c r="E28" s="741">
        <f>IF('Tab-03_AD-M05'!F59=0.001,0,ROUNDUP(IF('Tab-03_AD-M05'!H59&gt;0,'Tab-03_AD-M05'!J59,'Tab-03_AD-M05'!F59),0))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'Tab-03_AD-M02'!B60</f>
        <v>Miscellaneous #4</v>
      </c>
      <c r="C29" s="740">
        <f>'Tab-03_AD-M05'!C60</f>
        <v>0</v>
      </c>
      <c r="D29" s="740">
        <f>'Tab-03_AD-M05'!E60+'Tab-03_AD-M05'!H60</f>
        <v>0</v>
      </c>
      <c r="E29" s="741">
        <f>IF('Tab-03_AD-M05'!F60=0.001,0,ROUNDUP(IF('Tab-03_AD-M05'!H60&gt;0,'Tab-03_AD-M05'!J60,'Tab-03_AD-M05'!F60),0))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'Tab-03_AD-M02'!B61</f>
        <v>Miscellaneous #5</v>
      </c>
      <c r="C30" s="740">
        <f>'Tab-03_AD-M05'!C61</f>
        <v>0</v>
      </c>
      <c r="D30" s="740">
        <f>'Tab-03_AD-M05'!E61+'Tab-03_AD-M05'!H61</f>
        <v>0</v>
      </c>
      <c r="E30" s="741">
        <f>IF('Tab-03_AD-M05'!F61=0.001,0,ROUNDUP(IF('Tab-03_AD-M05'!H61&gt;0,'Tab-03_AD-M05'!J61,'Tab-03_AD-M05'!F61),0))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'Tab-03_AD-M02'!B62</f>
        <v>Miscellaneous #6</v>
      </c>
      <c r="C31" s="740">
        <f>'Tab-03_AD-M05'!C62</f>
        <v>0</v>
      </c>
      <c r="D31" s="740">
        <f>'Tab-03_AD-M05'!E62+'Tab-03_AD-M05'!H62</f>
        <v>0</v>
      </c>
      <c r="E31" s="741">
        <f>IF('Tab-03_AD-M05'!F62=0.001,0,ROUNDUP(IF('Tab-03_AD-M05'!H62&gt;0,'Tab-03_AD-M05'!J62,'Tab-03_AD-M05'!F62),0))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'Tab-03_AD-M02'!B63</f>
        <v>Miscellaneous #7</v>
      </c>
      <c r="C32" s="740">
        <f>'Tab-03_AD-M05'!C63</f>
        <v>0</v>
      </c>
      <c r="D32" s="740">
        <f>'Tab-03_AD-M05'!E63+'Tab-03_AD-M05'!H63</f>
        <v>0</v>
      </c>
      <c r="E32" s="741">
        <f>IF('Tab-03_AD-M05'!F63=0.001,0,ROUNDUP(IF('Tab-03_AD-M05'!H63&gt;0,'Tab-03_AD-M05'!J63,'Tab-03_AD-M05'!F63),0))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'Tab-03_AD-M02'!B64</f>
        <v>Miscellaneous #8</v>
      </c>
      <c r="C33" s="740">
        <f>'Tab-03_AD-M05'!C64</f>
        <v>0</v>
      </c>
      <c r="D33" s="740">
        <f>'Tab-03_AD-M05'!E64+'Tab-03_AD-M05'!H64</f>
        <v>0</v>
      </c>
      <c r="E33" s="741">
        <f>IF('Tab-03_AD-M05'!F64=0.001,0,ROUNDUP(IF('Tab-03_AD-M05'!H64&gt;0,'Tab-03_AD-M05'!J64,'Tab-03_AD-M05'!F64),0))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'Tab-03_AD-M02'!B65</f>
        <v>Miscellaneous #9</v>
      </c>
      <c r="C34" s="740">
        <f>'Tab-03_AD-M05'!C65</f>
        <v>0</v>
      </c>
      <c r="D34" s="740">
        <f>'Tab-03_AD-M05'!E65+'Tab-03_AD-M05'!H65</f>
        <v>0</v>
      </c>
      <c r="E34" s="741">
        <f>IF('Tab-03_AD-M05'!F65=0.001,0,ROUNDUP(IF('Tab-03_AD-M05'!H65&gt;0,'Tab-03_AD-M05'!J65,'Tab-03_AD-M05'!F65),0))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'Tab-03_AD-M02'!B66</f>
        <v>Miscellaneous #10</v>
      </c>
      <c r="C35" s="740">
        <f>'Tab-03_AD-M05'!C66</f>
        <v>0</v>
      </c>
      <c r="D35" s="740">
        <f>'Tab-03_AD-M05'!E66+'Tab-03_AD-M05'!H66</f>
        <v>0</v>
      </c>
      <c r="E35" s="741">
        <f>IF('Tab-03_AD-M05'!F66=0.001,0,ROUNDUP(IF('Tab-03_AD-M05'!H66&gt;0,'Tab-03_AD-M05'!J66,'Tab-03_AD-M05'!F66),0))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20" priority="1" stopIfTrue="1">
      <formula>$E5&gt;=F5</formula>
    </cfRule>
  </conditionalFormatting>
  <pageMargins left="0.24" right="0.2" top="0.2" bottom="0.3" header="0.1" footer="0.1"/>
  <pageSetup scale="97"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725</v>
      </c>
      <c r="C3" s="777">
        <f>'Tab-03_AD_index'!G20</f>
        <v>43252</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'Tab-03_AD-M06'!B28</f>
        <v>Credit Card #1</v>
      </c>
      <c r="C5" s="740">
        <f>'Tab-03_AD-M06'!C28</f>
        <v>0</v>
      </c>
      <c r="D5" s="740">
        <f>'Tab-03_AD-M06'!E28+'Tab-03_AD-M06'!H28</f>
        <v>0</v>
      </c>
      <c r="E5" s="741">
        <f>IF('Tab-03_AD-M06'!F28=0.001,0,ROUNDUP(IF('Tab-03_AD-M06'!H28&gt;0,'Tab-03_AD-M06'!J28,'Tab-03_AD-M06'!F28),0))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'Tab-03_AD-M06'!B29</f>
        <v>Credit Card #2</v>
      </c>
      <c r="C6" s="740">
        <f>'Tab-03_AD-M06'!C29</f>
        <v>0</v>
      </c>
      <c r="D6" s="740">
        <f>'Tab-03_AD-M06'!E29+'Tab-03_AD-M06'!H29</f>
        <v>0</v>
      </c>
      <c r="E6" s="741">
        <f>IF('Tab-03_AD-M06'!F29=0.001,0,ROUNDUP(IF('Tab-03_AD-M06'!H29&gt;0,'Tab-03_AD-M06'!J29,'Tab-03_AD-M06'!F29),0))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'Tab-03_AD-M06'!B30</f>
        <v>Credit Card #3</v>
      </c>
      <c r="C7" s="740">
        <f>'Tab-03_AD-M06'!C30</f>
        <v>0</v>
      </c>
      <c r="D7" s="740">
        <f>'Tab-03_AD-M06'!E30+'Tab-03_AD-M06'!H30</f>
        <v>0</v>
      </c>
      <c r="E7" s="741">
        <f>IF('Tab-03_AD-M06'!F30=0.001,0,ROUNDUP(IF('Tab-03_AD-M06'!H30&gt;0,'Tab-03_AD-M06'!J30,'Tab-03_AD-M06'!F30),0))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'Tab-03_AD-M06'!B31</f>
        <v>Credit Card #4</v>
      </c>
      <c r="C8" s="740">
        <f>'Tab-03_AD-M06'!C31</f>
        <v>0</v>
      </c>
      <c r="D8" s="740">
        <f>'Tab-03_AD-M06'!E31+'Tab-03_AD-M06'!H31</f>
        <v>0</v>
      </c>
      <c r="E8" s="741">
        <f>IF('Tab-03_AD-M06'!F31=0.001,0,ROUNDUP(IF('Tab-03_AD-M06'!H31&gt;0,'Tab-03_AD-M06'!J31,'Tab-03_AD-M06'!F31),0))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'Tab-03_AD-M06'!B32</f>
        <v>Credit Card #5</v>
      </c>
      <c r="C9" s="740">
        <f>'Tab-03_AD-M06'!C32</f>
        <v>0</v>
      </c>
      <c r="D9" s="740">
        <f>'Tab-03_AD-M06'!E32+'Tab-03_AD-M06'!H32</f>
        <v>0</v>
      </c>
      <c r="E9" s="741">
        <f>IF('Tab-03_AD-M06'!F32=0.001,0,ROUNDUP(IF('Tab-03_AD-M06'!H32&gt;0,'Tab-03_AD-M06'!J32,'Tab-03_AD-M06'!F32),0))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'Tab-03_AD-M06'!B33</f>
        <v>Credit Card #6</v>
      </c>
      <c r="C10" s="740">
        <f>'Tab-03_AD-M06'!C33</f>
        <v>0</v>
      </c>
      <c r="D10" s="740">
        <f>'Tab-03_AD-M06'!E33+'Tab-03_AD-M06'!H33</f>
        <v>0</v>
      </c>
      <c r="E10" s="741">
        <f>IF('Tab-03_AD-M06'!F33=0.001,0,ROUNDUP(IF('Tab-03_AD-M06'!H33&gt;0,'Tab-03_AD-M06'!J33,'Tab-03_AD-M06'!F33),0))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'Tab-03_AD-M06'!B34</f>
        <v>Credit Card #7</v>
      </c>
      <c r="C11" s="740">
        <f>'Tab-03_AD-M06'!C34</f>
        <v>0</v>
      </c>
      <c r="D11" s="740">
        <f>'Tab-03_AD-M06'!E34+'Tab-03_AD-M06'!H34</f>
        <v>0</v>
      </c>
      <c r="E11" s="741">
        <f>IF('Tab-03_AD-M06'!F34=0.001,0,ROUNDUP(IF('Tab-03_AD-M06'!H34&gt;0,'Tab-03_AD-M06'!J34,'Tab-03_AD-M06'!F34),0))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'Tab-03_AD-M06'!B35</f>
        <v>Credit Card #8</v>
      </c>
      <c r="C12" s="740">
        <f>'Tab-03_AD-M06'!C35</f>
        <v>0</v>
      </c>
      <c r="D12" s="740">
        <f>'Tab-03_AD-M06'!E35+'Tab-03_AD-M06'!H35</f>
        <v>0</v>
      </c>
      <c r="E12" s="741">
        <f>IF('Tab-03_AD-M06'!F35=0.001,0,ROUNDUP(IF('Tab-03_AD-M06'!H35&gt;0,'Tab-03_AD-M06'!J35,'Tab-03_AD-M06'!F35),0))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'Tab-03_AD-M06'!B36</f>
        <v>Credit Card #9</v>
      </c>
      <c r="C13" s="740">
        <f>'Tab-03_AD-M06'!C36</f>
        <v>0</v>
      </c>
      <c r="D13" s="740">
        <f>'Tab-03_AD-M06'!E36+'Tab-03_AD-M06'!H36</f>
        <v>0</v>
      </c>
      <c r="E13" s="741">
        <f>IF('Tab-03_AD-M06'!F36=0.001,0,ROUNDUP(IF('Tab-03_AD-M06'!H36&gt;0,'Tab-03_AD-M06'!J36,'Tab-03_AD-M06'!F36),0))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'Tab-03_AD-M06'!B37</f>
        <v>Credit Card #10</v>
      </c>
      <c r="C14" s="740">
        <f>'Tab-03_AD-M06'!C37</f>
        <v>0</v>
      </c>
      <c r="D14" s="740">
        <f>'Tab-03_AD-M06'!E37+'Tab-03_AD-M06'!H37</f>
        <v>0</v>
      </c>
      <c r="E14" s="741">
        <f>IF('Tab-03_AD-M06'!F37=0.001,0,ROUNDUP(IF('Tab-03_AD-M06'!H37&gt;0,'Tab-03_AD-M06'!J37,'Tab-03_AD-M06'!F37),0))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'Tab-03_AD-M06'!B38</f>
        <v>Credit Card #11</v>
      </c>
      <c r="C15" s="740">
        <f>'Tab-03_AD-M06'!C38</f>
        <v>0</v>
      </c>
      <c r="D15" s="740">
        <f>'Tab-03_AD-M06'!E38+'Tab-03_AD-M06'!H38</f>
        <v>0</v>
      </c>
      <c r="E15" s="741">
        <f>IF('Tab-03_AD-M06'!F38=0.001,0,ROUNDUP(IF('Tab-03_AD-M06'!H38&gt;0,'Tab-03_AD-M06'!J38,'Tab-03_AD-M06'!F38),0))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'Tab-03_AD-M06'!B39</f>
        <v>Credit Card #12</v>
      </c>
      <c r="C16" s="740">
        <f>'Tab-03_AD-M06'!C39</f>
        <v>0</v>
      </c>
      <c r="D16" s="740">
        <f>'Tab-03_AD-M06'!E39+'Tab-03_AD-M06'!H39</f>
        <v>0</v>
      </c>
      <c r="E16" s="741">
        <f>IF('Tab-03_AD-M06'!F39=0.001,0,ROUNDUP(IF('Tab-03_AD-M06'!H39&gt;0,'Tab-03_AD-M06'!J39,'Tab-03_AD-M06'!F39),0))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'Tab-03_AD-M06'!B40</f>
        <v>Credit Card #13</v>
      </c>
      <c r="C17" s="740">
        <f>'Tab-03_AD-M06'!C40</f>
        <v>0</v>
      </c>
      <c r="D17" s="740">
        <f>'Tab-03_AD-M06'!E40+'Tab-03_AD-M06'!H40</f>
        <v>0</v>
      </c>
      <c r="E17" s="741">
        <f>IF('Tab-03_AD-M06'!F40=0.001,0,ROUNDUP(IF('Tab-03_AD-M06'!H40&gt;0,'Tab-03_AD-M06'!J40,'Tab-03_AD-M06'!F40),0))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'Tab-03_AD-M06'!B41</f>
        <v>Credit Card #14</v>
      </c>
      <c r="C18" s="740">
        <f>'Tab-03_AD-M06'!C41</f>
        <v>0</v>
      </c>
      <c r="D18" s="740">
        <f>'Tab-03_AD-M06'!E41+'Tab-03_AD-M06'!H41</f>
        <v>0</v>
      </c>
      <c r="E18" s="741">
        <f>IF('Tab-03_AD-M06'!F41=0.001,0,ROUNDUP(IF('Tab-03_AD-M06'!H41&gt;0,'Tab-03_AD-M06'!J41,'Tab-03_AD-M06'!F41),0))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'Tab-03_AD-M06'!B42</f>
        <v>Credit Card #15</v>
      </c>
      <c r="C19" s="740">
        <f>'Tab-03_AD-M06'!C42</f>
        <v>0</v>
      </c>
      <c r="D19" s="740">
        <f>'Tab-03_AD-M06'!E42+'Tab-03_AD-M06'!H42</f>
        <v>0</v>
      </c>
      <c r="E19" s="741">
        <f>IF('Tab-03_AD-M06'!F42=0.001,0,ROUNDUP(IF('Tab-03_AD-M06'!H42&gt;0,'Tab-03_AD-M06'!J42,'Tab-03_AD-M06'!F42),0))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'Tab-03_AD-M06'!B46</f>
        <v>Auto #1</v>
      </c>
      <c r="C20" s="740">
        <f>'Tab-03_AD-M06'!C46</f>
        <v>0</v>
      </c>
      <c r="D20" s="740">
        <f>'Tab-03_AD-M06'!E46+'Tab-03_AD-M06'!H46</f>
        <v>0</v>
      </c>
      <c r="E20" s="741">
        <f>IF('Tab-03_AD-M06'!F46=0.001,0,ROUNDUP(IF('Tab-03_AD-M06'!H46&gt;0,'Tab-03_AD-M06'!J46,'Tab-03_AD-M06'!F46),0))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'Tab-03_AD-M06'!B47</f>
        <v>Auto #2</v>
      </c>
      <c r="C21" s="740">
        <f>'Tab-03_AD-M06'!C47</f>
        <v>0</v>
      </c>
      <c r="D21" s="740">
        <f>'Tab-03_AD-M06'!E47+'Tab-03_AD-M06'!H47</f>
        <v>0</v>
      </c>
      <c r="E21" s="741">
        <f>IF('Tab-03_AD-M06'!F47=0.001,0,ROUNDUP(IF('Tab-03_AD-M06'!H47&gt;0,'Tab-03_AD-M06'!J47,'Tab-03_AD-M06'!F47),0))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'Tab-03_AD-M06'!B48</f>
        <v>Other Loan</v>
      </c>
      <c r="C22" s="740">
        <f>'Tab-03_AD-M06'!C48</f>
        <v>0</v>
      </c>
      <c r="D22" s="740">
        <f>'Tab-03_AD-M06'!E48+'Tab-03_AD-M06'!H48</f>
        <v>0</v>
      </c>
      <c r="E22" s="741">
        <f>IF('Tab-03_AD-M06'!F48=0.001,0,ROUNDUP(IF('Tab-03_AD-M06'!H48&gt;0,'Tab-03_AD-M06'!J48,'Tab-03_AD-M06'!F48),0))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'Tab-03_AD-M06'!B51</f>
        <v>Mortgage 1 (only principle/interest)</v>
      </c>
      <c r="C23" s="740">
        <f>'Tab-03_AD-M06'!C51</f>
        <v>0</v>
      </c>
      <c r="D23" s="740">
        <f>'Tab-03_AD-M06'!E51+'Tab-03_AD-M06'!H51</f>
        <v>0</v>
      </c>
      <c r="E23" s="741">
        <f>IF('Tab-03_AD-M06'!F51=0.001,0,ROUNDUP(IF('Tab-03_AD-M06'!H51&gt;0,'Tab-03_AD-M06'!J51,'Tab-03_AD-M06'!F51),0))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'Tab-03_AD-M06'!B52</f>
        <v>Mortgage 2 (only principle/interest)</v>
      </c>
      <c r="C24" s="740">
        <f>'Tab-03_AD-M06'!C52</f>
        <v>0</v>
      </c>
      <c r="D24" s="740">
        <f>'Tab-03_AD-M06'!E52+'Tab-03_AD-M06'!H52</f>
        <v>0</v>
      </c>
      <c r="E24" s="741">
        <f>IF('Tab-03_AD-M06'!F52=0.001,0,ROUNDUP(IF('Tab-03_AD-M06'!H52&gt;0,'Tab-03_AD-M06'!J52,'Tab-03_AD-M06'!F52),0))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'Tab-03_AD-M06'!B53</f>
        <v>Line of Credit</v>
      </c>
      <c r="C25" s="740">
        <f>'Tab-03_AD-M06'!C53</f>
        <v>0</v>
      </c>
      <c r="D25" s="740">
        <f>'Tab-03_AD-M06'!E53+'Tab-03_AD-M06'!H53</f>
        <v>0</v>
      </c>
      <c r="E25" s="741">
        <f>IF('Tab-03_AD-M06'!F53=0.001,0,ROUNDUP(IF('Tab-03_AD-M06'!H53&gt;0,'Tab-03_AD-M06'!J53,'Tab-03_AD-M06'!F53),0))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'Tab-03_AD-M06'!B57</f>
        <v>Miscellaneous #1</v>
      </c>
      <c r="C26" s="740">
        <f>'Tab-03_AD-M06'!C57</f>
        <v>0</v>
      </c>
      <c r="D26" s="740">
        <f>'Tab-03_AD-M06'!E57+'Tab-03_AD-M06'!H57</f>
        <v>0</v>
      </c>
      <c r="E26" s="741">
        <f>IF('Tab-03_AD-M06'!F57=0.001,0,ROUNDUP(IF('Tab-03_AD-M06'!H57&gt;0,'Tab-03_AD-M06'!J57,'Tab-03_AD-M06'!F57),0))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'Tab-03_AD-M06'!B58</f>
        <v>Miscellaneous #2</v>
      </c>
      <c r="C27" s="740">
        <f>'Tab-03_AD-M06'!C58</f>
        <v>0</v>
      </c>
      <c r="D27" s="740">
        <f>'Tab-03_AD-M06'!E58+'Tab-03_AD-M06'!H58</f>
        <v>0</v>
      </c>
      <c r="E27" s="741">
        <f>IF('Tab-03_AD-M06'!F58=0.001,0,ROUNDUP(IF('Tab-03_AD-M06'!H58&gt;0,'Tab-03_AD-M06'!J58,'Tab-03_AD-M06'!F58),0))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'Tab-03_AD-M06'!B59</f>
        <v>Miscellaneous #3</v>
      </c>
      <c r="C28" s="740">
        <f>'Tab-03_AD-M06'!C59</f>
        <v>0</v>
      </c>
      <c r="D28" s="740">
        <f>'Tab-03_AD-M06'!E59+'Tab-03_AD-M06'!H59</f>
        <v>0</v>
      </c>
      <c r="E28" s="741">
        <f>IF('Tab-03_AD-M06'!F59=0.001,0,ROUNDUP(IF('Tab-03_AD-M06'!H59&gt;0,'Tab-03_AD-M06'!J59,'Tab-03_AD-M06'!F59),0))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'Tab-03_AD-M06'!B60</f>
        <v>Miscellaneous #4</v>
      </c>
      <c r="C29" s="740">
        <f>'Tab-03_AD-M06'!C60</f>
        <v>0</v>
      </c>
      <c r="D29" s="740">
        <f>'Tab-03_AD-M06'!E60+'Tab-03_AD-M06'!H60</f>
        <v>0</v>
      </c>
      <c r="E29" s="741">
        <f>IF('Tab-03_AD-M06'!F60=0.001,0,ROUNDUP(IF('Tab-03_AD-M06'!H60&gt;0,'Tab-03_AD-M06'!J60,'Tab-03_AD-M06'!F60),0))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'Tab-03_AD-M06'!B61</f>
        <v>Miscellaneous #5</v>
      </c>
      <c r="C30" s="740">
        <f>'Tab-03_AD-M06'!C61</f>
        <v>0</v>
      </c>
      <c r="D30" s="740">
        <f>'Tab-03_AD-M06'!E61+'Tab-03_AD-M06'!H61</f>
        <v>0</v>
      </c>
      <c r="E30" s="741">
        <f>IF('Tab-03_AD-M06'!F61=0.001,0,ROUNDUP(IF('Tab-03_AD-M06'!H61&gt;0,'Tab-03_AD-M06'!J61,'Tab-03_AD-M06'!F61),0))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'Tab-03_AD-M06'!B62</f>
        <v>Miscellaneous #6</v>
      </c>
      <c r="C31" s="740">
        <f>'Tab-03_AD-M06'!C62</f>
        <v>0</v>
      </c>
      <c r="D31" s="740">
        <f>'Tab-03_AD-M06'!E62+'Tab-03_AD-M06'!H62</f>
        <v>0</v>
      </c>
      <c r="E31" s="741">
        <f>IF('Tab-03_AD-M06'!F62=0.001,0,ROUNDUP(IF('Tab-03_AD-M06'!H62&gt;0,'Tab-03_AD-M06'!J62,'Tab-03_AD-M06'!F62),0))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'Tab-03_AD-M06'!B63</f>
        <v>Miscellaneous #7</v>
      </c>
      <c r="C32" s="740">
        <f>'Tab-03_AD-M06'!C63</f>
        <v>0</v>
      </c>
      <c r="D32" s="740">
        <f>'Tab-03_AD-M06'!E63+'Tab-03_AD-M06'!H63</f>
        <v>0</v>
      </c>
      <c r="E32" s="741">
        <f>IF('Tab-03_AD-M06'!F63=0.001,0,ROUNDUP(IF('Tab-03_AD-M06'!H63&gt;0,'Tab-03_AD-M06'!J63,'Tab-03_AD-M06'!F63),0))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'Tab-03_AD-M06'!B64</f>
        <v>Miscellaneous #8</v>
      </c>
      <c r="C33" s="740">
        <f>'Tab-03_AD-M06'!C64</f>
        <v>0</v>
      </c>
      <c r="D33" s="740">
        <f>'Tab-03_AD-M06'!E64+'Tab-03_AD-M06'!H64</f>
        <v>0</v>
      </c>
      <c r="E33" s="741">
        <f>IF('Tab-03_AD-M06'!F64=0.001,0,ROUNDUP(IF('Tab-03_AD-M06'!H64&gt;0,'Tab-03_AD-M06'!J64,'Tab-03_AD-M06'!F64),0))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'Tab-03_AD-M06'!B65</f>
        <v>Miscellaneous #9</v>
      </c>
      <c r="C34" s="740">
        <f>'Tab-03_AD-M06'!C65</f>
        <v>0</v>
      </c>
      <c r="D34" s="740">
        <f>'Tab-03_AD-M06'!E65+'Tab-03_AD-M06'!H65</f>
        <v>0</v>
      </c>
      <c r="E34" s="741">
        <f>IF('Tab-03_AD-M06'!F65=0.001,0,ROUNDUP(IF('Tab-03_AD-M06'!H65&gt;0,'Tab-03_AD-M06'!J65,'Tab-03_AD-M06'!F65),0))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'Tab-03_AD-M06'!B66</f>
        <v>Miscellaneous #10</v>
      </c>
      <c r="C35" s="740">
        <f>'Tab-03_AD-M06'!C66</f>
        <v>0</v>
      </c>
      <c r="D35" s="740">
        <f>'Tab-03_AD-M06'!E66+'Tab-03_AD-M06'!H66</f>
        <v>0</v>
      </c>
      <c r="E35" s="741">
        <f>IF('Tab-03_AD-M06'!F66=0.001,0,ROUNDUP(IF('Tab-03_AD-M06'!H66&gt;0,'Tab-03_AD-M06'!J66,'Tab-03_AD-M06'!F66),0))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9" priority="1" stopIfTrue="1">
      <formula>$E5&gt;=F5</formula>
    </cfRule>
  </conditionalFormatting>
  <pageMargins left="0.24" right="0.2" top="0.2" bottom="0.3" header="0.1" footer="0.1"/>
  <pageSetup scale="97"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726</v>
      </c>
      <c r="C3" s="777">
        <f>'Tab-03_AD_index'!G22</f>
        <v>43282</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'Tab-03_AD-M07'!B28</f>
        <v>Credit Card #1</v>
      </c>
      <c r="C5" s="740">
        <f>'Tab-03_AD-M07'!C28</f>
        <v>0</v>
      </c>
      <c r="D5" s="740">
        <f>'Tab-03_AD-M07'!E28+'Tab-03_AD-M07'!H28</f>
        <v>0</v>
      </c>
      <c r="E5" s="741">
        <f>IF('Tab-03_AD-M07'!F28=0.001,0,ROUNDUP(IF('Tab-03_AD-M07'!H28&gt;0,'Tab-03_AD-M07'!J28,'Tab-03_AD-M07'!F28),0))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'Tab-03_AD-M07'!B29</f>
        <v>Credit Card #2</v>
      </c>
      <c r="C6" s="740">
        <f>'Tab-03_AD-M07'!C29</f>
        <v>0</v>
      </c>
      <c r="D6" s="740">
        <f>'Tab-03_AD-M07'!E29+'Tab-03_AD-M07'!H29</f>
        <v>0</v>
      </c>
      <c r="E6" s="741">
        <f>IF('Tab-03_AD-M07'!F29=0.001,0,ROUNDUP(IF('Tab-03_AD-M07'!H29&gt;0,'Tab-03_AD-M07'!J29,'Tab-03_AD-M07'!F29),0))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'Tab-03_AD-M07'!B30</f>
        <v>Credit Card #3</v>
      </c>
      <c r="C7" s="740">
        <f>'Tab-03_AD-M07'!C30</f>
        <v>0</v>
      </c>
      <c r="D7" s="740">
        <f>'Tab-03_AD-M07'!E30+'Tab-03_AD-M07'!H30</f>
        <v>0</v>
      </c>
      <c r="E7" s="741">
        <f>IF('Tab-03_AD-M07'!F30=0.001,0,ROUNDUP(IF('Tab-03_AD-M07'!H30&gt;0,'Tab-03_AD-M07'!J30,'Tab-03_AD-M07'!F30),0))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'Tab-03_AD-M07'!B31</f>
        <v>Credit Card #4</v>
      </c>
      <c r="C8" s="740">
        <f>'Tab-03_AD-M07'!C31</f>
        <v>0</v>
      </c>
      <c r="D8" s="740">
        <f>'Tab-03_AD-M07'!E31+'Tab-03_AD-M07'!H31</f>
        <v>0</v>
      </c>
      <c r="E8" s="741">
        <f>IF('Tab-03_AD-M07'!F31=0.001,0,ROUNDUP(IF('Tab-03_AD-M07'!H31&gt;0,'Tab-03_AD-M07'!J31,'Tab-03_AD-M07'!F31),0))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'Tab-03_AD-M07'!B32</f>
        <v>Credit Card #5</v>
      </c>
      <c r="C9" s="740">
        <f>'Tab-03_AD-M07'!C32</f>
        <v>0</v>
      </c>
      <c r="D9" s="740">
        <f>'Tab-03_AD-M07'!E32+'Tab-03_AD-M07'!H32</f>
        <v>0</v>
      </c>
      <c r="E9" s="741">
        <f>IF('Tab-03_AD-M07'!F32=0.001,0,ROUNDUP(IF('Tab-03_AD-M07'!H32&gt;0,'Tab-03_AD-M07'!J32,'Tab-03_AD-M07'!F32),0))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'Tab-03_AD-M07'!B33</f>
        <v>Credit Card #6</v>
      </c>
      <c r="C10" s="740">
        <f>'Tab-03_AD-M07'!C33</f>
        <v>0</v>
      </c>
      <c r="D10" s="740">
        <f>'Tab-03_AD-M07'!E33+'Tab-03_AD-M07'!H33</f>
        <v>0</v>
      </c>
      <c r="E10" s="741">
        <f>IF('Tab-03_AD-M07'!F33=0.001,0,ROUNDUP(IF('Tab-03_AD-M07'!H33&gt;0,'Tab-03_AD-M07'!J33,'Tab-03_AD-M07'!F33),0))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'Tab-03_AD-M07'!B34</f>
        <v>Credit Card #7</v>
      </c>
      <c r="C11" s="740">
        <f>'Tab-03_AD-M07'!C34</f>
        <v>0</v>
      </c>
      <c r="D11" s="740">
        <f>'Tab-03_AD-M07'!E34+'Tab-03_AD-M07'!H34</f>
        <v>0</v>
      </c>
      <c r="E11" s="741">
        <f>IF('Tab-03_AD-M07'!F34=0.001,0,ROUNDUP(IF('Tab-03_AD-M07'!H34&gt;0,'Tab-03_AD-M07'!J34,'Tab-03_AD-M07'!F34),0))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'Tab-03_AD-M07'!B35</f>
        <v>Credit Card #8</v>
      </c>
      <c r="C12" s="740">
        <f>'Tab-03_AD-M07'!C35</f>
        <v>0</v>
      </c>
      <c r="D12" s="740">
        <f>'Tab-03_AD-M07'!E35+'Tab-03_AD-M07'!H35</f>
        <v>0</v>
      </c>
      <c r="E12" s="741">
        <f>IF('Tab-03_AD-M07'!F35=0.001,0,ROUNDUP(IF('Tab-03_AD-M07'!H35&gt;0,'Tab-03_AD-M07'!J35,'Tab-03_AD-M07'!F35),0))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'Tab-03_AD-M07'!B36</f>
        <v>Credit Card #9</v>
      </c>
      <c r="C13" s="740">
        <f>'Tab-03_AD-M07'!C36</f>
        <v>0</v>
      </c>
      <c r="D13" s="740">
        <f>'Tab-03_AD-M07'!E36+'Tab-03_AD-M07'!H36</f>
        <v>0</v>
      </c>
      <c r="E13" s="741">
        <f>IF('Tab-03_AD-M07'!F36=0.001,0,ROUNDUP(IF('Tab-03_AD-M07'!H36&gt;0,'Tab-03_AD-M07'!J36,'Tab-03_AD-M07'!F36),0))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'Tab-03_AD-M07'!B37</f>
        <v>Credit Card #10</v>
      </c>
      <c r="C14" s="740">
        <f>'Tab-03_AD-M07'!C37</f>
        <v>0</v>
      </c>
      <c r="D14" s="740">
        <f>'Tab-03_AD-M07'!E37+'Tab-03_AD-M07'!H37</f>
        <v>0</v>
      </c>
      <c r="E14" s="741">
        <f>IF('Tab-03_AD-M07'!F37=0.001,0,ROUNDUP(IF('Tab-03_AD-M07'!H37&gt;0,'Tab-03_AD-M07'!J37,'Tab-03_AD-M07'!F37),0))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'Tab-03_AD-M07'!B38</f>
        <v>Credit Card #11</v>
      </c>
      <c r="C15" s="740">
        <f>'Tab-03_AD-M07'!C38</f>
        <v>0</v>
      </c>
      <c r="D15" s="740">
        <f>'Tab-03_AD-M07'!E38+'Tab-03_AD-M07'!H38</f>
        <v>0</v>
      </c>
      <c r="E15" s="741">
        <f>IF('Tab-03_AD-M07'!F38=0.001,0,ROUNDUP(IF('Tab-03_AD-M07'!H38&gt;0,'Tab-03_AD-M07'!J38,'Tab-03_AD-M07'!F38),0))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'Tab-03_AD-M07'!B39</f>
        <v>Credit Card #12</v>
      </c>
      <c r="C16" s="740">
        <f>'Tab-03_AD-M07'!C39</f>
        <v>0</v>
      </c>
      <c r="D16" s="740">
        <f>'Tab-03_AD-M07'!E39+'Tab-03_AD-M07'!H39</f>
        <v>0</v>
      </c>
      <c r="E16" s="741">
        <f>IF('Tab-03_AD-M07'!F39=0.001,0,ROUNDUP(IF('Tab-03_AD-M07'!H39&gt;0,'Tab-03_AD-M07'!J39,'Tab-03_AD-M07'!F39),0))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'Tab-03_AD-M07'!B40</f>
        <v>Credit Card #13</v>
      </c>
      <c r="C17" s="740">
        <f>'Tab-03_AD-M07'!C40</f>
        <v>0</v>
      </c>
      <c r="D17" s="740">
        <f>'Tab-03_AD-M07'!E40+'Tab-03_AD-M07'!H40</f>
        <v>0</v>
      </c>
      <c r="E17" s="741">
        <f>IF('Tab-03_AD-M07'!F40=0.001,0,ROUNDUP(IF('Tab-03_AD-M07'!H40&gt;0,'Tab-03_AD-M07'!J40,'Tab-03_AD-M07'!F40),0))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'Tab-03_AD-M07'!B41</f>
        <v>Credit Card #14</v>
      </c>
      <c r="C18" s="740">
        <f>'Tab-03_AD-M07'!C41</f>
        <v>0</v>
      </c>
      <c r="D18" s="740">
        <f>'Tab-03_AD-M07'!E41+'Tab-03_AD-M07'!H41</f>
        <v>0</v>
      </c>
      <c r="E18" s="741">
        <f>IF('Tab-03_AD-M07'!F41=0.001,0,ROUNDUP(IF('Tab-03_AD-M07'!H41&gt;0,'Tab-03_AD-M07'!J41,'Tab-03_AD-M07'!F41),0))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'Tab-03_AD-M07'!B42</f>
        <v>Credit Card #15</v>
      </c>
      <c r="C19" s="740">
        <f>'Tab-03_AD-M07'!C42</f>
        <v>0</v>
      </c>
      <c r="D19" s="740">
        <f>'Tab-03_AD-M07'!E42+'Tab-03_AD-M07'!H42</f>
        <v>0</v>
      </c>
      <c r="E19" s="741">
        <f>IF('Tab-03_AD-M07'!F42=0.001,0,ROUNDUP(IF('Tab-03_AD-M07'!H42&gt;0,'Tab-03_AD-M07'!J42,'Tab-03_AD-M07'!F42),0))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'Tab-03_AD-M07'!B46</f>
        <v>Auto #1</v>
      </c>
      <c r="C20" s="740">
        <f>'Tab-03_AD-M07'!C46</f>
        <v>0</v>
      </c>
      <c r="D20" s="740">
        <f>'Tab-03_AD-M07'!E46+'Tab-03_AD-M07'!H46</f>
        <v>0</v>
      </c>
      <c r="E20" s="741">
        <f>IF('Tab-03_AD-M07'!F46=0.001,0,ROUNDUP(IF('Tab-03_AD-M07'!H46&gt;0,'Tab-03_AD-M07'!J46,'Tab-03_AD-M07'!F46),0))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'Tab-03_AD-M07'!B47</f>
        <v>Auto #2</v>
      </c>
      <c r="C21" s="740">
        <f>'Tab-03_AD-M07'!C47</f>
        <v>0</v>
      </c>
      <c r="D21" s="740">
        <f>'Tab-03_AD-M07'!E47+'Tab-03_AD-M07'!H47</f>
        <v>0</v>
      </c>
      <c r="E21" s="741">
        <f>IF('Tab-03_AD-M07'!F47=0.001,0,ROUNDUP(IF('Tab-03_AD-M07'!H47&gt;0,'Tab-03_AD-M07'!J47,'Tab-03_AD-M07'!F47),0))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'Tab-03_AD-M07'!B48</f>
        <v>Other Loan</v>
      </c>
      <c r="C22" s="740">
        <f>'Tab-03_AD-M07'!C48</f>
        <v>0</v>
      </c>
      <c r="D22" s="740">
        <f>'Tab-03_AD-M07'!E48+'Tab-03_AD-M07'!H48</f>
        <v>0</v>
      </c>
      <c r="E22" s="741">
        <f>IF('Tab-03_AD-M07'!F48=0.001,0,ROUNDUP(IF('Tab-03_AD-M07'!H48&gt;0,'Tab-03_AD-M07'!J48,'Tab-03_AD-M07'!F48),0))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'Tab-03_AD-M07'!B51</f>
        <v>Mortgage 1 (only principle/interest)</v>
      </c>
      <c r="C23" s="740">
        <f>'Tab-03_AD-M07'!C51</f>
        <v>0</v>
      </c>
      <c r="D23" s="740">
        <f>'Tab-03_AD-M07'!E51+'Tab-03_AD-M07'!H51</f>
        <v>0</v>
      </c>
      <c r="E23" s="741">
        <f>IF('Tab-03_AD-M07'!F51=0.001,0,ROUNDUP(IF('Tab-03_AD-M07'!H51&gt;0,'Tab-03_AD-M07'!J51,'Tab-03_AD-M07'!F51),0))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'Tab-03_AD-M07'!B52</f>
        <v>Mortgage 2 (only principle/interest)</v>
      </c>
      <c r="C24" s="740">
        <f>'Tab-03_AD-M07'!C52</f>
        <v>0</v>
      </c>
      <c r="D24" s="740">
        <f>'Tab-03_AD-M07'!E52+'Tab-03_AD-M07'!H52</f>
        <v>0</v>
      </c>
      <c r="E24" s="741">
        <f>IF('Tab-03_AD-M07'!F52=0.001,0,ROUNDUP(IF('Tab-03_AD-M07'!H52&gt;0,'Tab-03_AD-M07'!J52,'Tab-03_AD-M07'!F52),0))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'Tab-03_AD-M07'!B53</f>
        <v>Line of Credit</v>
      </c>
      <c r="C25" s="740">
        <f>'Tab-03_AD-M07'!C53</f>
        <v>0</v>
      </c>
      <c r="D25" s="740">
        <f>'Tab-03_AD-M07'!E53+'Tab-03_AD-M07'!H53</f>
        <v>0</v>
      </c>
      <c r="E25" s="741">
        <f>IF('Tab-03_AD-M07'!F53=0.001,0,ROUNDUP(IF('Tab-03_AD-M07'!H53&gt;0,'Tab-03_AD-M07'!J53,'Tab-03_AD-M07'!F53),0))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'Tab-03_AD-M07'!B57</f>
        <v>Miscellaneous #1</v>
      </c>
      <c r="C26" s="740">
        <f>'Tab-03_AD-M07'!C57</f>
        <v>0</v>
      </c>
      <c r="D26" s="740">
        <f>'Tab-03_AD-M07'!E57+'Tab-03_AD-M07'!H57</f>
        <v>0</v>
      </c>
      <c r="E26" s="741">
        <f>IF('Tab-03_AD-M07'!F57=0.001,0,ROUNDUP(IF('Tab-03_AD-M07'!H57&gt;0,'Tab-03_AD-M07'!J57,'Tab-03_AD-M07'!F57),0))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'Tab-03_AD-M07'!B58</f>
        <v>Miscellaneous #2</v>
      </c>
      <c r="C27" s="740">
        <f>'Tab-03_AD-M07'!C58</f>
        <v>0</v>
      </c>
      <c r="D27" s="740">
        <f>'Tab-03_AD-M07'!E58+'Tab-03_AD-M07'!H58</f>
        <v>0</v>
      </c>
      <c r="E27" s="741">
        <f>IF('Tab-03_AD-M07'!F58=0.001,0,ROUNDUP(IF('Tab-03_AD-M07'!H58&gt;0,'Tab-03_AD-M07'!J58,'Tab-03_AD-M07'!F58),0))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'Tab-03_AD-M07'!B59</f>
        <v>Miscellaneous #3</v>
      </c>
      <c r="C28" s="740">
        <f>'Tab-03_AD-M07'!C59</f>
        <v>0</v>
      </c>
      <c r="D28" s="740">
        <f>'Tab-03_AD-M07'!E59+'Tab-03_AD-M07'!H59</f>
        <v>0</v>
      </c>
      <c r="E28" s="741">
        <f>IF('Tab-03_AD-M07'!F59=0.001,0,ROUNDUP(IF('Tab-03_AD-M07'!H59&gt;0,'Tab-03_AD-M07'!J59,'Tab-03_AD-M07'!F59),0))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'Tab-03_AD-M07'!B60</f>
        <v>Miscellaneous #4</v>
      </c>
      <c r="C29" s="740">
        <f>'Tab-03_AD-M07'!C60</f>
        <v>0</v>
      </c>
      <c r="D29" s="740">
        <f>'Tab-03_AD-M07'!E60+'Tab-03_AD-M07'!H60</f>
        <v>0</v>
      </c>
      <c r="E29" s="741">
        <f>IF('Tab-03_AD-M07'!F60=0.001,0,ROUNDUP(IF('Tab-03_AD-M07'!H60&gt;0,'Tab-03_AD-M07'!J60,'Tab-03_AD-M07'!F60),0))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'Tab-03_AD-M07'!B61</f>
        <v>Miscellaneous #5</v>
      </c>
      <c r="C30" s="740">
        <f>'Tab-03_AD-M07'!C61</f>
        <v>0</v>
      </c>
      <c r="D30" s="740">
        <f>'Tab-03_AD-M07'!E61+'Tab-03_AD-M07'!H61</f>
        <v>0</v>
      </c>
      <c r="E30" s="741">
        <f>IF('Tab-03_AD-M07'!F61=0.001,0,ROUNDUP(IF('Tab-03_AD-M07'!H61&gt;0,'Tab-03_AD-M07'!J61,'Tab-03_AD-M07'!F61),0))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'Tab-03_AD-M07'!B62</f>
        <v>Miscellaneous #6</v>
      </c>
      <c r="C31" s="740">
        <f>'Tab-03_AD-M07'!C62</f>
        <v>0</v>
      </c>
      <c r="D31" s="740">
        <f>'Tab-03_AD-M07'!E62+'Tab-03_AD-M07'!H62</f>
        <v>0</v>
      </c>
      <c r="E31" s="741">
        <f>IF('Tab-03_AD-M07'!F62=0.001,0,ROUNDUP(IF('Tab-03_AD-M07'!H62&gt;0,'Tab-03_AD-M07'!J62,'Tab-03_AD-M07'!F62),0))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'Tab-03_AD-M07'!B63</f>
        <v>Miscellaneous #7</v>
      </c>
      <c r="C32" s="740">
        <f>'Tab-03_AD-M07'!C63</f>
        <v>0</v>
      </c>
      <c r="D32" s="740">
        <f>'Tab-03_AD-M07'!E63+'Tab-03_AD-M07'!H63</f>
        <v>0</v>
      </c>
      <c r="E32" s="741">
        <f>IF('Tab-03_AD-M07'!F63=0.001,0,ROUNDUP(IF('Tab-03_AD-M07'!H63&gt;0,'Tab-03_AD-M07'!J63,'Tab-03_AD-M07'!F63),0))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'Tab-03_AD-M07'!B64</f>
        <v>Miscellaneous #8</v>
      </c>
      <c r="C33" s="740">
        <f>'Tab-03_AD-M07'!C64</f>
        <v>0</v>
      </c>
      <c r="D33" s="740">
        <f>'Tab-03_AD-M07'!E64+'Tab-03_AD-M07'!H64</f>
        <v>0</v>
      </c>
      <c r="E33" s="741">
        <f>IF('Tab-03_AD-M07'!F64=0.001,0,ROUNDUP(IF('Tab-03_AD-M07'!H64&gt;0,'Tab-03_AD-M07'!J64,'Tab-03_AD-M07'!F64),0))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'Tab-03_AD-M07'!B65</f>
        <v>Miscellaneous #9</v>
      </c>
      <c r="C34" s="740">
        <f>'Tab-03_AD-M07'!C65</f>
        <v>0</v>
      </c>
      <c r="D34" s="740">
        <f>'Tab-03_AD-M07'!E65+'Tab-03_AD-M07'!H65</f>
        <v>0</v>
      </c>
      <c r="E34" s="741">
        <f>IF('Tab-03_AD-M07'!F65=0.001,0,ROUNDUP(IF('Tab-03_AD-M07'!H65&gt;0,'Tab-03_AD-M07'!J65,'Tab-03_AD-M07'!F65),0))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'Tab-03_AD-M07'!B66</f>
        <v>Miscellaneous #10</v>
      </c>
      <c r="C35" s="740">
        <f>'Tab-03_AD-M07'!C66</f>
        <v>0</v>
      </c>
      <c r="D35" s="740">
        <f>'Tab-03_AD-M07'!E66+'Tab-03_AD-M07'!H66</f>
        <v>0</v>
      </c>
      <c r="E35" s="741">
        <f>IF('Tab-03_AD-M07'!F66=0.001,0,ROUNDUP(IF('Tab-03_AD-M07'!H66&gt;0,'Tab-03_AD-M07'!J66,'Tab-03_AD-M07'!F66),0))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8" priority="1" stopIfTrue="1">
      <formula>$E5&gt;=F5</formula>
    </cfRule>
  </conditionalFormatting>
  <pageMargins left="0.24" right="0.2" top="0.2" bottom="0.3" header="0.1" footer="0.1"/>
  <pageSetup scale="9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727</v>
      </c>
      <c r="C3" s="777">
        <f>'Tab-03_AD_index'!G24</f>
        <v>43313</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'Tab-03_AD-M08'!B28</f>
        <v>Credit Card #1</v>
      </c>
      <c r="C5" s="740">
        <f>'Tab-03_AD-M08'!C28</f>
        <v>0</v>
      </c>
      <c r="D5" s="740">
        <f>'Tab-03_AD-M08'!E28+'Tab-03_AD-M08'!H28</f>
        <v>0</v>
      </c>
      <c r="E5" s="741">
        <f>IF('Tab-03_AD-M08'!F28=0.001,0,ROUNDUP(IF('Tab-03_AD-M08'!H28&gt;0,'Tab-03_AD-M08'!J28,'Tab-03_AD-M08'!F28),0))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'Tab-03_AD-M08'!B29</f>
        <v>Credit Card #2</v>
      </c>
      <c r="C6" s="740">
        <f>'Tab-03_AD-M08'!C29</f>
        <v>0</v>
      </c>
      <c r="D6" s="740">
        <f>'Tab-03_AD-M08'!E29+'Tab-03_AD-M08'!H29</f>
        <v>0</v>
      </c>
      <c r="E6" s="741">
        <f>IF('Tab-03_AD-M08'!F29=0.001,0,ROUNDUP(IF('Tab-03_AD-M08'!H29&gt;0,'Tab-03_AD-M08'!J29,'Tab-03_AD-M08'!F29),0))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'Tab-03_AD-M08'!B30</f>
        <v>Credit Card #3</v>
      </c>
      <c r="C7" s="740">
        <f>'Tab-03_AD-M08'!C30</f>
        <v>0</v>
      </c>
      <c r="D7" s="740">
        <f>'Tab-03_AD-M08'!E30+'Tab-03_AD-M08'!H30</f>
        <v>0</v>
      </c>
      <c r="E7" s="741">
        <f>IF('Tab-03_AD-M08'!F30=0.001,0,ROUNDUP(IF('Tab-03_AD-M08'!H30&gt;0,'Tab-03_AD-M08'!J30,'Tab-03_AD-M08'!F30),0))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'Tab-03_AD-M08'!B31</f>
        <v>Credit Card #4</v>
      </c>
      <c r="C8" s="740">
        <f>'Tab-03_AD-M08'!C31</f>
        <v>0</v>
      </c>
      <c r="D8" s="740">
        <f>'Tab-03_AD-M08'!E31+'Tab-03_AD-M08'!H31</f>
        <v>0</v>
      </c>
      <c r="E8" s="741">
        <f>IF('Tab-03_AD-M08'!F31=0.001,0,ROUNDUP(IF('Tab-03_AD-M08'!H31&gt;0,'Tab-03_AD-M08'!J31,'Tab-03_AD-M08'!F31),0))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'Tab-03_AD-M08'!B32</f>
        <v>Credit Card #5</v>
      </c>
      <c r="C9" s="740">
        <f>'Tab-03_AD-M08'!C32</f>
        <v>0</v>
      </c>
      <c r="D9" s="740">
        <f>'Tab-03_AD-M08'!E32+'Tab-03_AD-M08'!H32</f>
        <v>0</v>
      </c>
      <c r="E9" s="741">
        <f>IF('Tab-03_AD-M08'!F32=0.001,0,ROUNDUP(IF('Tab-03_AD-M08'!H32&gt;0,'Tab-03_AD-M08'!J32,'Tab-03_AD-M08'!F32),0))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'Tab-03_AD-M08'!B33</f>
        <v>Credit Card #6</v>
      </c>
      <c r="C10" s="740">
        <f>'Tab-03_AD-M08'!C33</f>
        <v>0</v>
      </c>
      <c r="D10" s="740">
        <f>'Tab-03_AD-M08'!E33+'Tab-03_AD-M08'!H33</f>
        <v>0</v>
      </c>
      <c r="E10" s="741">
        <f>IF('Tab-03_AD-M08'!F33=0.001,0,ROUNDUP(IF('Tab-03_AD-M08'!H33&gt;0,'Tab-03_AD-M08'!J33,'Tab-03_AD-M08'!F33),0))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'Tab-03_AD-M08'!B34</f>
        <v>Credit Card #7</v>
      </c>
      <c r="C11" s="740">
        <f>'Tab-03_AD-M08'!C34</f>
        <v>0</v>
      </c>
      <c r="D11" s="740">
        <f>'Tab-03_AD-M08'!E34+'Tab-03_AD-M08'!H34</f>
        <v>0</v>
      </c>
      <c r="E11" s="741">
        <f>IF('Tab-03_AD-M08'!F34=0.001,0,ROUNDUP(IF('Tab-03_AD-M08'!H34&gt;0,'Tab-03_AD-M08'!J34,'Tab-03_AD-M08'!F34),0))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'Tab-03_AD-M08'!B35</f>
        <v>Credit Card #8</v>
      </c>
      <c r="C12" s="740">
        <f>'Tab-03_AD-M08'!C35</f>
        <v>0</v>
      </c>
      <c r="D12" s="740">
        <f>'Tab-03_AD-M08'!E35+'Tab-03_AD-M08'!H35</f>
        <v>0</v>
      </c>
      <c r="E12" s="741">
        <f>IF('Tab-03_AD-M08'!F35=0.001,0,ROUNDUP(IF('Tab-03_AD-M08'!H35&gt;0,'Tab-03_AD-M08'!J35,'Tab-03_AD-M08'!F35),0))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'Tab-03_AD-M08'!B36</f>
        <v>Credit Card #9</v>
      </c>
      <c r="C13" s="740">
        <f>'Tab-03_AD-M08'!C36</f>
        <v>0</v>
      </c>
      <c r="D13" s="740">
        <f>'Tab-03_AD-M08'!E36+'Tab-03_AD-M08'!H36</f>
        <v>0</v>
      </c>
      <c r="E13" s="741">
        <f>IF('Tab-03_AD-M08'!F36=0.001,0,ROUNDUP(IF('Tab-03_AD-M08'!H36&gt;0,'Tab-03_AD-M08'!J36,'Tab-03_AD-M08'!F36),0))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'Tab-03_AD-M08'!B37</f>
        <v>Credit Card #10</v>
      </c>
      <c r="C14" s="740">
        <f>'Tab-03_AD-M08'!C37</f>
        <v>0</v>
      </c>
      <c r="D14" s="740">
        <f>'Tab-03_AD-M08'!E37+'Tab-03_AD-M08'!H37</f>
        <v>0</v>
      </c>
      <c r="E14" s="741">
        <f>IF('Tab-03_AD-M08'!F37=0.001,0,ROUNDUP(IF('Tab-03_AD-M08'!H37&gt;0,'Tab-03_AD-M08'!J37,'Tab-03_AD-M08'!F37),0))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'Tab-03_AD-M08'!B38</f>
        <v>Credit Card #11</v>
      </c>
      <c r="C15" s="740">
        <f>'Tab-03_AD-M08'!C38</f>
        <v>0</v>
      </c>
      <c r="D15" s="740">
        <f>'Tab-03_AD-M08'!E38+'Tab-03_AD-M08'!H38</f>
        <v>0</v>
      </c>
      <c r="E15" s="741">
        <f>IF('Tab-03_AD-M08'!F38=0.001,0,ROUNDUP(IF('Tab-03_AD-M08'!H38&gt;0,'Tab-03_AD-M08'!J38,'Tab-03_AD-M08'!F38),0))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'Tab-03_AD-M08'!B39</f>
        <v>Credit Card #12</v>
      </c>
      <c r="C16" s="740">
        <f>'Tab-03_AD-M08'!C39</f>
        <v>0</v>
      </c>
      <c r="D16" s="740">
        <f>'Tab-03_AD-M08'!E39+'Tab-03_AD-M08'!H39</f>
        <v>0</v>
      </c>
      <c r="E16" s="741">
        <f>IF('Tab-03_AD-M08'!F39=0.001,0,ROUNDUP(IF('Tab-03_AD-M08'!H39&gt;0,'Tab-03_AD-M08'!J39,'Tab-03_AD-M08'!F39),0))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'Tab-03_AD-M08'!B40</f>
        <v>Credit Card #13</v>
      </c>
      <c r="C17" s="740">
        <f>'Tab-03_AD-M08'!C40</f>
        <v>0</v>
      </c>
      <c r="D17" s="740">
        <f>'Tab-03_AD-M08'!E40+'Tab-03_AD-M08'!H40</f>
        <v>0</v>
      </c>
      <c r="E17" s="741">
        <f>IF('Tab-03_AD-M08'!F40=0.001,0,ROUNDUP(IF('Tab-03_AD-M08'!H40&gt;0,'Tab-03_AD-M08'!J40,'Tab-03_AD-M08'!F40),0))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'Tab-03_AD-M08'!B41</f>
        <v>Credit Card #14</v>
      </c>
      <c r="C18" s="740">
        <f>'Tab-03_AD-M08'!C41</f>
        <v>0</v>
      </c>
      <c r="D18" s="740">
        <f>'Tab-03_AD-M08'!E41+'Tab-03_AD-M08'!H41</f>
        <v>0</v>
      </c>
      <c r="E18" s="741">
        <f>IF('Tab-03_AD-M08'!F41=0.001,0,ROUNDUP(IF('Tab-03_AD-M08'!H41&gt;0,'Tab-03_AD-M08'!J41,'Tab-03_AD-M08'!F41),0))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'Tab-03_AD-M08'!B42</f>
        <v>Credit Card #15</v>
      </c>
      <c r="C19" s="740">
        <f>'Tab-03_AD-M08'!C42</f>
        <v>0</v>
      </c>
      <c r="D19" s="740">
        <f>'Tab-03_AD-M08'!E42+'Tab-03_AD-M08'!H42</f>
        <v>0</v>
      </c>
      <c r="E19" s="741">
        <f>IF('Tab-03_AD-M08'!F42=0.001,0,ROUNDUP(IF('Tab-03_AD-M08'!H42&gt;0,'Tab-03_AD-M08'!J42,'Tab-03_AD-M08'!F42),0))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'Tab-03_AD-M08'!B46</f>
        <v>Auto #1</v>
      </c>
      <c r="C20" s="740">
        <f>'Tab-03_AD-M08'!C46</f>
        <v>0</v>
      </c>
      <c r="D20" s="740">
        <f>'Tab-03_AD-M08'!E46+'Tab-03_AD-M08'!H46</f>
        <v>0</v>
      </c>
      <c r="E20" s="741">
        <f>IF('Tab-03_AD-M08'!F46=0.001,0,ROUNDUP(IF('Tab-03_AD-M08'!H46&gt;0,'Tab-03_AD-M08'!J46,'Tab-03_AD-M08'!F46),0))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'Tab-03_AD-M08'!B47</f>
        <v>Auto #2</v>
      </c>
      <c r="C21" s="740">
        <f>'Tab-03_AD-M08'!C47</f>
        <v>0</v>
      </c>
      <c r="D21" s="740">
        <f>'Tab-03_AD-M08'!E47+'Tab-03_AD-M08'!H47</f>
        <v>0</v>
      </c>
      <c r="E21" s="741">
        <f>IF('Tab-03_AD-M08'!F47=0.001,0,ROUNDUP(IF('Tab-03_AD-M08'!H47&gt;0,'Tab-03_AD-M08'!J47,'Tab-03_AD-M08'!F47),0))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'Tab-03_AD-M08'!B48</f>
        <v>Other Loan</v>
      </c>
      <c r="C22" s="740">
        <f>'Tab-03_AD-M08'!C48</f>
        <v>0</v>
      </c>
      <c r="D22" s="740">
        <f>'Tab-03_AD-M08'!E48+'Tab-03_AD-M08'!H48</f>
        <v>0</v>
      </c>
      <c r="E22" s="741">
        <f>IF('Tab-03_AD-M08'!F48=0.001,0,ROUNDUP(IF('Tab-03_AD-M08'!H48&gt;0,'Tab-03_AD-M08'!J48,'Tab-03_AD-M08'!F48),0))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'Tab-03_AD-M08'!B51</f>
        <v>Mortgage 1 (only principle/interest)</v>
      </c>
      <c r="C23" s="740">
        <f>'Tab-03_AD-M08'!C51</f>
        <v>0</v>
      </c>
      <c r="D23" s="740">
        <f>'Tab-03_AD-M08'!E51+'Tab-03_AD-M08'!H51</f>
        <v>0</v>
      </c>
      <c r="E23" s="741">
        <f>IF('Tab-03_AD-M08'!F51=0.001,0,ROUNDUP(IF('Tab-03_AD-M08'!H51&gt;0,'Tab-03_AD-M08'!J51,'Tab-03_AD-M08'!F51),0))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'Tab-03_AD-M08'!B52</f>
        <v>Mortgage 2 (only principle/interest)</v>
      </c>
      <c r="C24" s="740">
        <f>'Tab-03_AD-M08'!C52</f>
        <v>0</v>
      </c>
      <c r="D24" s="740">
        <f>'Tab-03_AD-M08'!E52+'Tab-03_AD-M08'!H52</f>
        <v>0</v>
      </c>
      <c r="E24" s="741">
        <f>IF('Tab-03_AD-M08'!F52=0.001,0,ROUNDUP(IF('Tab-03_AD-M08'!H52&gt;0,'Tab-03_AD-M08'!J52,'Tab-03_AD-M08'!F52),0))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'Tab-03_AD-M08'!B53</f>
        <v>Line of Credit</v>
      </c>
      <c r="C25" s="740">
        <f>'Tab-03_AD-M08'!C53</f>
        <v>0</v>
      </c>
      <c r="D25" s="740">
        <f>'Tab-03_AD-M08'!E53+'Tab-03_AD-M08'!H53</f>
        <v>0</v>
      </c>
      <c r="E25" s="741">
        <f>IF('Tab-03_AD-M08'!F53=0.001,0,ROUNDUP(IF('Tab-03_AD-M08'!H53&gt;0,'Tab-03_AD-M08'!J53,'Tab-03_AD-M08'!F53),0))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'Tab-03_AD-M08'!B57</f>
        <v>Miscellaneous #1</v>
      </c>
      <c r="C26" s="740">
        <f>'Tab-03_AD-M08'!C57</f>
        <v>0</v>
      </c>
      <c r="D26" s="740">
        <f>'Tab-03_AD-M08'!E57+'Tab-03_AD-M08'!H57</f>
        <v>0</v>
      </c>
      <c r="E26" s="741">
        <f>IF('Tab-03_AD-M08'!F57=0.001,0,ROUNDUP(IF('Tab-03_AD-M08'!H57&gt;0,'Tab-03_AD-M08'!J57,'Tab-03_AD-M08'!F57),0))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'Tab-03_AD-M08'!B58</f>
        <v>Miscellaneous #2</v>
      </c>
      <c r="C27" s="740">
        <f>'Tab-03_AD-M08'!C58</f>
        <v>0</v>
      </c>
      <c r="D27" s="740">
        <f>'Tab-03_AD-M08'!E58+'Tab-03_AD-M08'!H58</f>
        <v>0</v>
      </c>
      <c r="E27" s="741">
        <f>IF('Tab-03_AD-M08'!F58=0.001,0,ROUNDUP(IF('Tab-03_AD-M08'!H58&gt;0,'Tab-03_AD-M08'!J58,'Tab-03_AD-M08'!F58),0))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'Tab-03_AD-M08'!B59</f>
        <v>Miscellaneous #3</v>
      </c>
      <c r="C28" s="740">
        <f>'Tab-03_AD-M08'!C59</f>
        <v>0</v>
      </c>
      <c r="D28" s="740">
        <f>'Tab-03_AD-M08'!E59+'Tab-03_AD-M08'!H59</f>
        <v>0</v>
      </c>
      <c r="E28" s="741">
        <f>IF('Tab-03_AD-M08'!F59=0.001,0,ROUNDUP(IF('Tab-03_AD-M08'!H59&gt;0,'Tab-03_AD-M08'!J59,'Tab-03_AD-M08'!F59),0))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'Tab-03_AD-M08'!B60</f>
        <v>Miscellaneous #4</v>
      </c>
      <c r="C29" s="740">
        <f>'Tab-03_AD-M08'!C60</f>
        <v>0</v>
      </c>
      <c r="D29" s="740">
        <f>'Tab-03_AD-M08'!E60+'Tab-03_AD-M08'!H60</f>
        <v>0</v>
      </c>
      <c r="E29" s="741">
        <f>IF('Tab-03_AD-M08'!F60=0.001,0,ROUNDUP(IF('Tab-03_AD-M08'!H60&gt;0,'Tab-03_AD-M08'!J60,'Tab-03_AD-M08'!F60),0))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'Tab-03_AD-M08'!B61</f>
        <v>Miscellaneous #5</v>
      </c>
      <c r="C30" s="740">
        <f>'Tab-03_AD-M08'!C61</f>
        <v>0</v>
      </c>
      <c r="D30" s="740">
        <f>'Tab-03_AD-M08'!E61+'Tab-03_AD-M08'!H61</f>
        <v>0</v>
      </c>
      <c r="E30" s="741">
        <f>IF('Tab-03_AD-M08'!F61=0.001,0,ROUNDUP(IF('Tab-03_AD-M08'!H61&gt;0,'Tab-03_AD-M08'!J61,'Tab-03_AD-M08'!F61),0))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'Tab-03_AD-M08'!B62</f>
        <v>Miscellaneous #6</v>
      </c>
      <c r="C31" s="740">
        <f>'Tab-03_AD-M08'!C62</f>
        <v>0</v>
      </c>
      <c r="D31" s="740">
        <f>'Tab-03_AD-M08'!E62+'Tab-03_AD-M08'!H62</f>
        <v>0</v>
      </c>
      <c r="E31" s="741">
        <f>IF('Tab-03_AD-M08'!F62=0.001,0,ROUNDUP(IF('Tab-03_AD-M08'!H62&gt;0,'Tab-03_AD-M08'!J62,'Tab-03_AD-M08'!F62),0))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'Tab-03_AD-M08'!B63</f>
        <v>Miscellaneous #7</v>
      </c>
      <c r="C32" s="740">
        <f>'Tab-03_AD-M08'!C63</f>
        <v>0</v>
      </c>
      <c r="D32" s="740">
        <f>'Tab-03_AD-M08'!E63+'Tab-03_AD-M08'!H63</f>
        <v>0</v>
      </c>
      <c r="E32" s="741">
        <f>IF('Tab-03_AD-M08'!F63=0.001,0,ROUNDUP(IF('Tab-03_AD-M08'!H63&gt;0,'Tab-03_AD-M08'!J63,'Tab-03_AD-M08'!F63),0))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'Tab-03_AD-M08'!B64</f>
        <v>Miscellaneous #8</v>
      </c>
      <c r="C33" s="740">
        <f>'Tab-03_AD-M08'!C64</f>
        <v>0</v>
      </c>
      <c r="D33" s="740">
        <f>'Tab-03_AD-M08'!E64+'Tab-03_AD-M08'!H64</f>
        <v>0</v>
      </c>
      <c r="E33" s="741">
        <f>IF('Tab-03_AD-M08'!F64=0.001,0,ROUNDUP(IF('Tab-03_AD-M08'!H64&gt;0,'Tab-03_AD-M08'!J64,'Tab-03_AD-M08'!F64),0))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'Tab-03_AD-M08'!B65</f>
        <v>Miscellaneous #9</v>
      </c>
      <c r="C34" s="740">
        <f>'Tab-03_AD-M08'!C65</f>
        <v>0</v>
      </c>
      <c r="D34" s="740">
        <f>'Tab-03_AD-M08'!E65+'Tab-03_AD-M08'!H65</f>
        <v>0</v>
      </c>
      <c r="E34" s="741">
        <f>IF('Tab-03_AD-M08'!F65=0.001,0,ROUNDUP(IF('Tab-03_AD-M08'!H65&gt;0,'Tab-03_AD-M08'!J65,'Tab-03_AD-M08'!F65),0))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'Tab-03_AD-M08'!B66</f>
        <v>Miscellaneous #10</v>
      </c>
      <c r="C35" s="740">
        <f>'Tab-03_AD-M08'!C66</f>
        <v>0</v>
      </c>
      <c r="D35" s="740">
        <f>'Tab-03_AD-M08'!E66+'Tab-03_AD-M08'!H66</f>
        <v>0</v>
      </c>
      <c r="E35" s="741">
        <f>IF('Tab-03_AD-M08'!F66=0.001,0,ROUNDUP(IF('Tab-03_AD-M08'!H66&gt;0,'Tab-03_AD-M08'!J66,'Tab-03_AD-M08'!F66),0))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7" priority="1" stopIfTrue="1">
      <formula>$E5&gt;=F5</formula>
    </cfRule>
  </conditionalFormatting>
  <pageMargins left="0.24" right="0.2" top="0.2" bottom="0.3" header="0.1" footer="0.1"/>
  <pageSetup scale="9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728</v>
      </c>
      <c r="C3" s="777">
        <f>'Tab-03_AD_index'!G26</f>
        <v>43344</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'Tab-03_AD-M09'!B28</f>
        <v>Credit Card #1</v>
      </c>
      <c r="C5" s="740">
        <f>'Tab-03_AD-M09'!C28</f>
        <v>0</v>
      </c>
      <c r="D5" s="740">
        <f>'Tab-03_AD-M09'!E28+'Tab-03_AD-M09'!H28</f>
        <v>0</v>
      </c>
      <c r="E5" s="741">
        <f>IF('Tab-03_AD-M09'!F28=0.001,0,ROUNDUP(IF('Tab-03_AD-M09'!H28&gt;0,'Tab-03_AD-M09'!J28,'Tab-03_AD-M09'!F28),0))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'Tab-03_AD-M09'!B29</f>
        <v>Credit Card #2</v>
      </c>
      <c r="C6" s="740">
        <f>'Tab-03_AD-M09'!C29</f>
        <v>0</v>
      </c>
      <c r="D6" s="740">
        <f>'Tab-03_AD-M09'!E29+'Tab-03_AD-M09'!H29</f>
        <v>0</v>
      </c>
      <c r="E6" s="741">
        <f>IF('Tab-03_AD-M09'!F29=0.001,0,ROUNDUP(IF('Tab-03_AD-M09'!H29&gt;0,'Tab-03_AD-M09'!J29,'Tab-03_AD-M09'!F29),0))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'Tab-03_AD-M09'!B30</f>
        <v>Credit Card #3</v>
      </c>
      <c r="C7" s="740">
        <f>'Tab-03_AD-M09'!C30</f>
        <v>0</v>
      </c>
      <c r="D7" s="740">
        <f>'Tab-03_AD-M09'!E30+'Tab-03_AD-M09'!H30</f>
        <v>0</v>
      </c>
      <c r="E7" s="741">
        <f>IF('Tab-03_AD-M09'!F30=0.001,0,ROUNDUP(IF('Tab-03_AD-M09'!H30&gt;0,'Tab-03_AD-M09'!J30,'Tab-03_AD-M09'!F30),0))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'Tab-03_AD-M09'!B31</f>
        <v>Credit Card #4</v>
      </c>
      <c r="C8" s="740">
        <f>'Tab-03_AD-M09'!C31</f>
        <v>0</v>
      </c>
      <c r="D8" s="740">
        <f>'Tab-03_AD-M09'!E31+'Tab-03_AD-M09'!H31</f>
        <v>0</v>
      </c>
      <c r="E8" s="741">
        <f>IF('Tab-03_AD-M09'!F31=0.001,0,ROUNDUP(IF('Tab-03_AD-M09'!H31&gt;0,'Tab-03_AD-M09'!J31,'Tab-03_AD-M09'!F31),0))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'Tab-03_AD-M09'!B32</f>
        <v>Credit Card #5</v>
      </c>
      <c r="C9" s="740">
        <f>'Tab-03_AD-M09'!C32</f>
        <v>0</v>
      </c>
      <c r="D9" s="740">
        <f>'Tab-03_AD-M09'!E32+'Tab-03_AD-M09'!H32</f>
        <v>0</v>
      </c>
      <c r="E9" s="741">
        <f>IF('Tab-03_AD-M09'!F32=0.001,0,ROUNDUP(IF('Tab-03_AD-M09'!H32&gt;0,'Tab-03_AD-M09'!J32,'Tab-03_AD-M09'!F32),0))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'Tab-03_AD-M09'!B33</f>
        <v>Credit Card #6</v>
      </c>
      <c r="C10" s="740">
        <f>'Tab-03_AD-M09'!C33</f>
        <v>0</v>
      </c>
      <c r="D10" s="740">
        <f>'Tab-03_AD-M09'!E33+'Tab-03_AD-M09'!H33</f>
        <v>0</v>
      </c>
      <c r="E10" s="741">
        <f>IF('Tab-03_AD-M09'!F33=0.001,0,ROUNDUP(IF('Tab-03_AD-M09'!H33&gt;0,'Tab-03_AD-M09'!J33,'Tab-03_AD-M09'!F33),0))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'Tab-03_AD-M09'!B34</f>
        <v>Credit Card #7</v>
      </c>
      <c r="C11" s="740">
        <f>'Tab-03_AD-M09'!C34</f>
        <v>0</v>
      </c>
      <c r="D11" s="740">
        <f>'Tab-03_AD-M09'!E34+'Tab-03_AD-M09'!H34</f>
        <v>0</v>
      </c>
      <c r="E11" s="741">
        <f>IF('Tab-03_AD-M09'!F34=0.001,0,ROUNDUP(IF('Tab-03_AD-M09'!H34&gt;0,'Tab-03_AD-M09'!J34,'Tab-03_AD-M09'!F34),0))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'Tab-03_AD-M09'!B35</f>
        <v>Credit Card #8</v>
      </c>
      <c r="C12" s="740">
        <f>'Tab-03_AD-M09'!C35</f>
        <v>0</v>
      </c>
      <c r="D12" s="740">
        <f>'Tab-03_AD-M09'!E35+'Tab-03_AD-M09'!H35</f>
        <v>0</v>
      </c>
      <c r="E12" s="741">
        <f>IF('Tab-03_AD-M09'!F35=0.001,0,ROUNDUP(IF('Tab-03_AD-M09'!H35&gt;0,'Tab-03_AD-M09'!J35,'Tab-03_AD-M09'!F35),0))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'Tab-03_AD-M09'!B36</f>
        <v>Credit Card #9</v>
      </c>
      <c r="C13" s="740">
        <f>'Tab-03_AD-M09'!C36</f>
        <v>0</v>
      </c>
      <c r="D13" s="740">
        <f>'Tab-03_AD-M09'!E36+'Tab-03_AD-M09'!H36</f>
        <v>0</v>
      </c>
      <c r="E13" s="741">
        <f>IF('Tab-03_AD-M09'!F36=0.001,0,ROUNDUP(IF('Tab-03_AD-M09'!H36&gt;0,'Tab-03_AD-M09'!J36,'Tab-03_AD-M09'!F36),0))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'Tab-03_AD-M09'!B37</f>
        <v>Credit Card #10</v>
      </c>
      <c r="C14" s="740">
        <f>'Tab-03_AD-M09'!C37</f>
        <v>0</v>
      </c>
      <c r="D14" s="740">
        <f>'Tab-03_AD-M09'!E37+'Tab-03_AD-M09'!H37</f>
        <v>0</v>
      </c>
      <c r="E14" s="741">
        <f>IF('Tab-03_AD-M09'!F37=0.001,0,ROUNDUP(IF('Tab-03_AD-M09'!H37&gt;0,'Tab-03_AD-M09'!J37,'Tab-03_AD-M09'!F37),0))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'Tab-03_AD-M09'!B38</f>
        <v>Credit Card #11</v>
      </c>
      <c r="C15" s="740">
        <f>'Tab-03_AD-M09'!C38</f>
        <v>0</v>
      </c>
      <c r="D15" s="740">
        <f>'Tab-03_AD-M09'!E38+'Tab-03_AD-M09'!H38</f>
        <v>0</v>
      </c>
      <c r="E15" s="741">
        <f>IF('Tab-03_AD-M09'!F38=0.001,0,ROUNDUP(IF('Tab-03_AD-M09'!H38&gt;0,'Tab-03_AD-M09'!J38,'Tab-03_AD-M09'!F38),0))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'Tab-03_AD-M09'!B39</f>
        <v>Credit Card #12</v>
      </c>
      <c r="C16" s="740">
        <f>'Tab-03_AD-M09'!C39</f>
        <v>0</v>
      </c>
      <c r="D16" s="740">
        <f>'Tab-03_AD-M09'!E39+'Tab-03_AD-M09'!H39</f>
        <v>0</v>
      </c>
      <c r="E16" s="741">
        <f>IF('Tab-03_AD-M09'!F39=0.001,0,ROUNDUP(IF('Tab-03_AD-M09'!H39&gt;0,'Tab-03_AD-M09'!J39,'Tab-03_AD-M09'!F39),0))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'Tab-03_AD-M09'!B40</f>
        <v>Credit Card #13</v>
      </c>
      <c r="C17" s="740">
        <f>'Tab-03_AD-M09'!C40</f>
        <v>0</v>
      </c>
      <c r="D17" s="740">
        <f>'Tab-03_AD-M09'!E40+'Tab-03_AD-M09'!H40</f>
        <v>0</v>
      </c>
      <c r="E17" s="741">
        <f>IF('Tab-03_AD-M09'!F40=0.001,0,ROUNDUP(IF('Tab-03_AD-M09'!H40&gt;0,'Tab-03_AD-M09'!J40,'Tab-03_AD-M09'!F40),0))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'Tab-03_AD-M09'!B41</f>
        <v>Credit Card #14</v>
      </c>
      <c r="C18" s="740">
        <f>'Tab-03_AD-M09'!C41</f>
        <v>0</v>
      </c>
      <c r="D18" s="740">
        <f>'Tab-03_AD-M09'!E41+'Tab-03_AD-M09'!H41</f>
        <v>0</v>
      </c>
      <c r="E18" s="741">
        <f>IF('Tab-03_AD-M09'!F41=0.001,0,ROUNDUP(IF('Tab-03_AD-M09'!H41&gt;0,'Tab-03_AD-M09'!J41,'Tab-03_AD-M09'!F41),0))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'Tab-03_AD-M09'!B42</f>
        <v>Credit Card #15</v>
      </c>
      <c r="C19" s="740">
        <f>'Tab-03_AD-M09'!C42</f>
        <v>0</v>
      </c>
      <c r="D19" s="740">
        <f>'Tab-03_AD-M09'!E42+'Tab-03_AD-M09'!H42</f>
        <v>0</v>
      </c>
      <c r="E19" s="741">
        <f>IF('Tab-03_AD-M09'!F42=0.001,0,ROUNDUP(IF('Tab-03_AD-M09'!H42&gt;0,'Tab-03_AD-M09'!J42,'Tab-03_AD-M09'!F42),0))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'Tab-03_AD-M09'!B46</f>
        <v>Auto #1</v>
      </c>
      <c r="C20" s="740">
        <f>'Tab-03_AD-M09'!C46</f>
        <v>0</v>
      </c>
      <c r="D20" s="740">
        <f>'Tab-03_AD-M09'!E46+'Tab-03_AD-M09'!H46</f>
        <v>0</v>
      </c>
      <c r="E20" s="741">
        <f>IF('Tab-03_AD-M09'!F46=0.001,0,ROUNDUP(IF('Tab-03_AD-M09'!H46&gt;0,'Tab-03_AD-M09'!J46,'Tab-03_AD-M09'!F46),0))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'Tab-03_AD-M09'!B47</f>
        <v>Auto #2</v>
      </c>
      <c r="C21" s="740">
        <f>'Tab-03_AD-M09'!C47</f>
        <v>0</v>
      </c>
      <c r="D21" s="740">
        <f>'Tab-03_AD-M09'!E47+'Tab-03_AD-M09'!H47</f>
        <v>0</v>
      </c>
      <c r="E21" s="741">
        <f>IF('Tab-03_AD-M09'!F47=0.001,0,ROUNDUP(IF('Tab-03_AD-M09'!H47&gt;0,'Tab-03_AD-M09'!J47,'Tab-03_AD-M09'!F47),0))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'Tab-03_AD-M09'!B48</f>
        <v>Other Loan</v>
      </c>
      <c r="C22" s="740">
        <f>'Tab-03_AD-M09'!C48</f>
        <v>0</v>
      </c>
      <c r="D22" s="740">
        <f>'Tab-03_AD-M09'!E48+'Tab-03_AD-M09'!H48</f>
        <v>0</v>
      </c>
      <c r="E22" s="741">
        <f>IF('Tab-03_AD-M09'!F48=0.001,0,ROUNDUP(IF('Tab-03_AD-M09'!H48&gt;0,'Tab-03_AD-M09'!J48,'Tab-03_AD-M09'!F48),0))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'Tab-03_AD-M09'!B51</f>
        <v>Mortgage 1 (only principle/interest)</v>
      </c>
      <c r="C23" s="740">
        <f>'Tab-03_AD-M09'!C51</f>
        <v>0</v>
      </c>
      <c r="D23" s="740">
        <f>'Tab-03_AD-M09'!E51+'Tab-03_AD-M09'!H51</f>
        <v>0</v>
      </c>
      <c r="E23" s="741">
        <f>IF('Tab-03_AD-M09'!F51=0.001,0,ROUNDUP(IF('Tab-03_AD-M09'!H51&gt;0,'Tab-03_AD-M09'!J51,'Tab-03_AD-M09'!F51),0))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'Tab-03_AD-M09'!B52</f>
        <v>Mortgage 2 (only principle/interest)</v>
      </c>
      <c r="C24" s="740">
        <f>'Tab-03_AD-M09'!C52</f>
        <v>0</v>
      </c>
      <c r="D24" s="740">
        <f>'Tab-03_AD-M09'!E52+'Tab-03_AD-M09'!H52</f>
        <v>0</v>
      </c>
      <c r="E24" s="741">
        <f>IF('Tab-03_AD-M09'!F52=0.001,0,ROUNDUP(IF('Tab-03_AD-M09'!H52&gt;0,'Tab-03_AD-M09'!J52,'Tab-03_AD-M09'!F52),0))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'Tab-03_AD-M09'!B53</f>
        <v>Line of Credit</v>
      </c>
      <c r="C25" s="740">
        <f>'Tab-03_AD-M09'!C53</f>
        <v>0</v>
      </c>
      <c r="D25" s="740">
        <f>'Tab-03_AD-M09'!E53+'Tab-03_AD-M09'!H53</f>
        <v>0</v>
      </c>
      <c r="E25" s="741">
        <f>IF('Tab-03_AD-M09'!F53=0.001,0,ROUNDUP(IF('Tab-03_AD-M09'!H53&gt;0,'Tab-03_AD-M09'!J53,'Tab-03_AD-M09'!F53),0))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'Tab-03_AD-M09'!B57</f>
        <v>Miscellaneous #1</v>
      </c>
      <c r="C26" s="740">
        <f>'Tab-03_AD-M09'!C57</f>
        <v>0</v>
      </c>
      <c r="D26" s="740">
        <f>'Tab-03_AD-M09'!E57+'Tab-03_AD-M09'!H57</f>
        <v>0</v>
      </c>
      <c r="E26" s="741">
        <f>IF('Tab-03_AD-M09'!F57=0.001,0,ROUNDUP(IF('Tab-03_AD-M09'!H57&gt;0,'Tab-03_AD-M09'!J57,'Tab-03_AD-M09'!F57),0))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'Tab-03_AD-M09'!B58</f>
        <v>Miscellaneous #2</v>
      </c>
      <c r="C27" s="740">
        <f>'Tab-03_AD-M09'!C58</f>
        <v>0</v>
      </c>
      <c r="D27" s="740">
        <f>'Tab-03_AD-M09'!E58+'Tab-03_AD-M09'!H58</f>
        <v>0</v>
      </c>
      <c r="E27" s="741">
        <f>IF('Tab-03_AD-M09'!F58=0.001,0,ROUNDUP(IF('Tab-03_AD-M09'!H58&gt;0,'Tab-03_AD-M09'!J58,'Tab-03_AD-M09'!F58),0))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'Tab-03_AD-M09'!B59</f>
        <v>Miscellaneous #3</v>
      </c>
      <c r="C28" s="740">
        <f>'Tab-03_AD-M09'!C59</f>
        <v>0</v>
      </c>
      <c r="D28" s="740">
        <f>'Tab-03_AD-M09'!E59+'Tab-03_AD-M09'!H59</f>
        <v>0</v>
      </c>
      <c r="E28" s="741">
        <f>IF('Tab-03_AD-M09'!F59=0.001,0,ROUNDUP(IF('Tab-03_AD-M09'!H59&gt;0,'Tab-03_AD-M09'!J59,'Tab-03_AD-M09'!F59),0))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'Tab-03_AD-M09'!B60</f>
        <v>Miscellaneous #4</v>
      </c>
      <c r="C29" s="740">
        <f>'Tab-03_AD-M09'!C60</f>
        <v>0</v>
      </c>
      <c r="D29" s="740">
        <f>'Tab-03_AD-M09'!E60+'Tab-03_AD-M09'!H60</f>
        <v>0</v>
      </c>
      <c r="E29" s="741">
        <f>IF('Tab-03_AD-M09'!F60=0.001,0,ROUNDUP(IF('Tab-03_AD-M09'!H60&gt;0,'Tab-03_AD-M09'!J60,'Tab-03_AD-M09'!F60),0))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'Tab-03_AD-M09'!B61</f>
        <v>Miscellaneous #5</v>
      </c>
      <c r="C30" s="740">
        <f>'Tab-03_AD-M09'!C61</f>
        <v>0</v>
      </c>
      <c r="D30" s="740">
        <f>'Tab-03_AD-M09'!E61+'Tab-03_AD-M09'!H61</f>
        <v>0</v>
      </c>
      <c r="E30" s="741">
        <f>IF('Tab-03_AD-M09'!F61=0.001,0,ROUNDUP(IF('Tab-03_AD-M09'!H61&gt;0,'Tab-03_AD-M09'!J61,'Tab-03_AD-M09'!F61),0))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'Tab-03_AD-M09'!B62</f>
        <v>Miscellaneous #6</v>
      </c>
      <c r="C31" s="740">
        <f>'Tab-03_AD-M09'!C62</f>
        <v>0</v>
      </c>
      <c r="D31" s="740">
        <f>'Tab-03_AD-M09'!E62+'Tab-03_AD-M09'!H62</f>
        <v>0</v>
      </c>
      <c r="E31" s="741">
        <f>IF('Tab-03_AD-M09'!F62=0.001,0,ROUNDUP(IF('Tab-03_AD-M09'!H62&gt;0,'Tab-03_AD-M09'!J62,'Tab-03_AD-M09'!F62),0))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'Tab-03_AD-M09'!B63</f>
        <v>Miscellaneous #7</v>
      </c>
      <c r="C32" s="740">
        <f>'Tab-03_AD-M09'!C63</f>
        <v>0</v>
      </c>
      <c r="D32" s="740">
        <f>'Tab-03_AD-M09'!E63+'Tab-03_AD-M09'!H63</f>
        <v>0</v>
      </c>
      <c r="E32" s="741">
        <f>IF('Tab-03_AD-M09'!F63=0.001,0,ROUNDUP(IF('Tab-03_AD-M09'!H63&gt;0,'Tab-03_AD-M09'!J63,'Tab-03_AD-M09'!F63),0))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'Tab-03_AD-M09'!B64</f>
        <v>Miscellaneous #8</v>
      </c>
      <c r="C33" s="740">
        <f>'Tab-03_AD-M09'!C64</f>
        <v>0</v>
      </c>
      <c r="D33" s="740">
        <f>'Tab-03_AD-M09'!E64+'Tab-03_AD-M09'!H64</f>
        <v>0</v>
      </c>
      <c r="E33" s="741">
        <f>IF('Tab-03_AD-M09'!F64=0.001,0,ROUNDUP(IF('Tab-03_AD-M09'!H64&gt;0,'Tab-03_AD-M09'!J64,'Tab-03_AD-M09'!F64),0))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'Tab-03_AD-M09'!B65</f>
        <v>Miscellaneous #9</v>
      </c>
      <c r="C34" s="740">
        <f>'Tab-03_AD-M09'!C65</f>
        <v>0</v>
      </c>
      <c r="D34" s="740">
        <f>'Tab-03_AD-M09'!E65+'Tab-03_AD-M09'!H65</f>
        <v>0</v>
      </c>
      <c r="E34" s="741">
        <f>IF('Tab-03_AD-M09'!F65=0.001,0,ROUNDUP(IF('Tab-03_AD-M09'!H65&gt;0,'Tab-03_AD-M09'!J65,'Tab-03_AD-M09'!F65),0))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'Tab-03_AD-M09'!B66</f>
        <v>Miscellaneous #10</v>
      </c>
      <c r="C35" s="740">
        <f>'Tab-03_AD-M09'!C66</f>
        <v>0</v>
      </c>
      <c r="D35" s="740">
        <f>'Tab-03_AD-M09'!E66+'Tab-03_AD-M09'!H66</f>
        <v>0</v>
      </c>
      <c r="E35" s="741">
        <f>IF('Tab-03_AD-M09'!F66=0.001,0,ROUNDUP(IF('Tab-03_AD-M09'!H66&gt;0,'Tab-03_AD-M09'!J66,'Tab-03_AD-M09'!F66),0))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6" priority="1" stopIfTrue="1">
      <formula>$E5&gt;=F5</formula>
    </cfRule>
  </conditionalFormatting>
  <pageMargins left="0.24" right="0.2" top="0.2" bottom="0.3" header="0.1" footer="0.1"/>
  <pageSetup scale="9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729</v>
      </c>
      <c r="C3" s="777">
        <f>'Tab-03_AD_index'!G28</f>
        <v>43374</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'Tab-03_AD-M10'!B28</f>
        <v>Credit Card #1</v>
      </c>
      <c r="C5" s="740">
        <f>'Tab-03_AD-M10'!C28</f>
        <v>0</v>
      </c>
      <c r="D5" s="740">
        <f>'Tab-03_AD-M10'!E28+'Tab-03_AD-M10'!H28</f>
        <v>0</v>
      </c>
      <c r="E5" s="741">
        <f>IF('Tab-03_AD-M10'!F28=0.001,0,ROUNDUP(IF('Tab-03_AD-M10'!H28&gt;0,'Tab-03_AD-M10'!J28,'Tab-03_AD-M10'!F28),0))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'Tab-03_AD-M10'!B29</f>
        <v>Credit Card #2</v>
      </c>
      <c r="C6" s="740">
        <f>'Tab-03_AD-M10'!C29</f>
        <v>0</v>
      </c>
      <c r="D6" s="740">
        <f>'Tab-03_AD-M10'!E29+'Tab-03_AD-M10'!H29</f>
        <v>0</v>
      </c>
      <c r="E6" s="741">
        <f>IF('Tab-03_AD-M10'!F29=0.001,0,ROUNDUP(IF('Tab-03_AD-M10'!H29&gt;0,'Tab-03_AD-M10'!J29,'Tab-03_AD-M10'!F29),0))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'Tab-03_AD-M10'!B30</f>
        <v>Credit Card #3</v>
      </c>
      <c r="C7" s="740">
        <f>'Tab-03_AD-M10'!C30</f>
        <v>0</v>
      </c>
      <c r="D7" s="740">
        <f>'Tab-03_AD-M10'!E30+'Tab-03_AD-M10'!H30</f>
        <v>0</v>
      </c>
      <c r="E7" s="741">
        <f>IF('Tab-03_AD-M10'!F30=0.001,0,ROUNDUP(IF('Tab-03_AD-M10'!H30&gt;0,'Tab-03_AD-M10'!J30,'Tab-03_AD-M10'!F30),0))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'Tab-03_AD-M10'!B31</f>
        <v>Credit Card #4</v>
      </c>
      <c r="C8" s="740">
        <f>'Tab-03_AD-M10'!C31</f>
        <v>0</v>
      </c>
      <c r="D8" s="740">
        <f>'Tab-03_AD-M10'!E31+'Tab-03_AD-M10'!H31</f>
        <v>0</v>
      </c>
      <c r="E8" s="741">
        <f>IF('Tab-03_AD-M10'!F31=0.001,0,ROUNDUP(IF('Tab-03_AD-M10'!H31&gt;0,'Tab-03_AD-M10'!J31,'Tab-03_AD-M10'!F31),0))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'Tab-03_AD-M10'!B32</f>
        <v>Credit Card #5</v>
      </c>
      <c r="C9" s="740">
        <f>'Tab-03_AD-M10'!C32</f>
        <v>0</v>
      </c>
      <c r="D9" s="740">
        <f>'Tab-03_AD-M10'!E32+'Tab-03_AD-M10'!H32</f>
        <v>0</v>
      </c>
      <c r="E9" s="741">
        <f>IF('Tab-03_AD-M10'!F32=0.001,0,ROUNDUP(IF('Tab-03_AD-M10'!H32&gt;0,'Tab-03_AD-M10'!J32,'Tab-03_AD-M10'!F32),0))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'Tab-03_AD-M10'!B33</f>
        <v>Credit Card #6</v>
      </c>
      <c r="C10" s="740">
        <f>'Tab-03_AD-M10'!C33</f>
        <v>0</v>
      </c>
      <c r="D10" s="740">
        <f>'Tab-03_AD-M10'!E33+'Tab-03_AD-M10'!H33</f>
        <v>0</v>
      </c>
      <c r="E10" s="741">
        <f>IF('Tab-03_AD-M10'!F33=0.001,0,ROUNDUP(IF('Tab-03_AD-M10'!H33&gt;0,'Tab-03_AD-M10'!J33,'Tab-03_AD-M10'!F33),0))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'Tab-03_AD-M10'!B34</f>
        <v>Credit Card #7</v>
      </c>
      <c r="C11" s="740">
        <f>'Tab-03_AD-M10'!C34</f>
        <v>0</v>
      </c>
      <c r="D11" s="740">
        <f>'Tab-03_AD-M10'!E34+'Tab-03_AD-M10'!H34</f>
        <v>0</v>
      </c>
      <c r="E11" s="741">
        <f>IF('Tab-03_AD-M10'!F34=0.001,0,ROUNDUP(IF('Tab-03_AD-M10'!H34&gt;0,'Tab-03_AD-M10'!J34,'Tab-03_AD-M10'!F34),0))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'Tab-03_AD-M10'!B35</f>
        <v>Credit Card #8</v>
      </c>
      <c r="C12" s="740">
        <f>'Tab-03_AD-M10'!C35</f>
        <v>0</v>
      </c>
      <c r="D12" s="740">
        <f>'Tab-03_AD-M10'!E35+'Tab-03_AD-M10'!H35</f>
        <v>0</v>
      </c>
      <c r="E12" s="741">
        <f>IF('Tab-03_AD-M10'!F35=0.001,0,ROUNDUP(IF('Tab-03_AD-M10'!H35&gt;0,'Tab-03_AD-M10'!J35,'Tab-03_AD-M10'!F35),0))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'Tab-03_AD-M10'!B36</f>
        <v>Credit Card #9</v>
      </c>
      <c r="C13" s="740">
        <f>'Tab-03_AD-M10'!C36</f>
        <v>0</v>
      </c>
      <c r="D13" s="740">
        <f>'Tab-03_AD-M10'!E36+'Tab-03_AD-M10'!H36</f>
        <v>0</v>
      </c>
      <c r="E13" s="741">
        <f>IF('Tab-03_AD-M10'!F36=0.001,0,ROUNDUP(IF('Tab-03_AD-M10'!H36&gt;0,'Tab-03_AD-M10'!J36,'Tab-03_AD-M10'!F36),0))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'Tab-03_AD-M10'!B37</f>
        <v>Credit Card #10</v>
      </c>
      <c r="C14" s="740">
        <f>'Tab-03_AD-M10'!C37</f>
        <v>0</v>
      </c>
      <c r="D14" s="740">
        <f>'Tab-03_AD-M10'!E37+'Tab-03_AD-M10'!H37</f>
        <v>0</v>
      </c>
      <c r="E14" s="741">
        <f>IF('Tab-03_AD-M10'!F37=0.001,0,ROUNDUP(IF('Tab-03_AD-M10'!H37&gt;0,'Tab-03_AD-M10'!J37,'Tab-03_AD-M10'!F37),0))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'Tab-03_AD-M10'!B38</f>
        <v>Credit Card #11</v>
      </c>
      <c r="C15" s="740">
        <f>'Tab-03_AD-M10'!C38</f>
        <v>0</v>
      </c>
      <c r="D15" s="740">
        <f>'Tab-03_AD-M10'!E38+'Tab-03_AD-M10'!H38</f>
        <v>0</v>
      </c>
      <c r="E15" s="741">
        <f>IF('Tab-03_AD-M10'!F38=0.001,0,ROUNDUP(IF('Tab-03_AD-M10'!H38&gt;0,'Tab-03_AD-M10'!J38,'Tab-03_AD-M10'!F38),0))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'Tab-03_AD-M10'!B39</f>
        <v>Credit Card #12</v>
      </c>
      <c r="C16" s="740">
        <f>'Tab-03_AD-M10'!C39</f>
        <v>0</v>
      </c>
      <c r="D16" s="740">
        <f>'Tab-03_AD-M10'!E39+'Tab-03_AD-M10'!H39</f>
        <v>0</v>
      </c>
      <c r="E16" s="741">
        <f>IF('Tab-03_AD-M10'!F39=0.001,0,ROUNDUP(IF('Tab-03_AD-M10'!H39&gt;0,'Tab-03_AD-M10'!J39,'Tab-03_AD-M10'!F39),0))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'Tab-03_AD-M10'!B40</f>
        <v>Credit Card #13</v>
      </c>
      <c r="C17" s="740">
        <f>'Tab-03_AD-M10'!C40</f>
        <v>0</v>
      </c>
      <c r="D17" s="740">
        <f>'Tab-03_AD-M10'!E40+'Tab-03_AD-M10'!H40</f>
        <v>0</v>
      </c>
      <c r="E17" s="741">
        <f>IF('Tab-03_AD-M10'!F40=0.001,0,ROUNDUP(IF('Tab-03_AD-M10'!H40&gt;0,'Tab-03_AD-M10'!J40,'Tab-03_AD-M10'!F40),0))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'Tab-03_AD-M10'!B41</f>
        <v>Credit Card #14</v>
      </c>
      <c r="C18" s="740">
        <f>'Tab-03_AD-M10'!C41</f>
        <v>0</v>
      </c>
      <c r="D18" s="740">
        <f>'Tab-03_AD-M10'!E41+'Tab-03_AD-M10'!H41</f>
        <v>0</v>
      </c>
      <c r="E18" s="741">
        <f>IF('Tab-03_AD-M10'!F41=0.001,0,ROUNDUP(IF('Tab-03_AD-M10'!H41&gt;0,'Tab-03_AD-M10'!J41,'Tab-03_AD-M10'!F41),0))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'Tab-03_AD-M10'!B42</f>
        <v>Credit Card #15</v>
      </c>
      <c r="C19" s="740">
        <f>'Tab-03_AD-M10'!C42</f>
        <v>0</v>
      </c>
      <c r="D19" s="740">
        <f>'Tab-03_AD-M10'!E42+'Tab-03_AD-M10'!H42</f>
        <v>0</v>
      </c>
      <c r="E19" s="741">
        <f>IF('Tab-03_AD-M10'!F42=0.001,0,ROUNDUP(IF('Tab-03_AD-M10'!H42&gt;0,'Tab-03_AD-M10'!J42,'Tab-03_AD-M10'!F42),0))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'Tab-03_AD-M10'!B46</f>
        <v>Auto #1</v>
      </c>
      <c r="C20" s="740">
        <f>'Tab-03_AD-M10'!C46</f>
        <v>0</v>
      </c>
      <c r="D20" s="740">
        <f>'Tab-03_AD-M10'!E46+'Tab-03_AD-M10'!H46</f>
        <v>0</v>
      </c>
      <c r="E20" s="741">
        <f>IF('Tab-03_AD-M10'!F46=0.001,0,ROUNDUP(IF('Tab-03_AD-M10'!H46&gt;0,'Tab-03_AD-M10'!J46,'Tab-03_AD-M10'!F46),0))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'Tab-03_AD-M10'!B47</f>
        <v>Auto #2</v>
      </c>
      <c r="C21" s="740">
        <f>'Tab-03_AD-M10'!C47</f>
        <v>0</v>
      </c>
      <c r="D21" s="740">
        <f>'Tab-03_AD-M10'!E47+'Tab-03_AD-M10'!H47</f>
        <v>0</v>
      </c>
      <c r="E21" s="741">
        <f>IF('Tab-03_AD-M10'!F47=0.001,0,ROUNDUP(IF('Tab-03_AD-M10'!H47&gt;0,'Tab-03_AD-M10'!J47,'Tab-03_AD-M10'!F47),0))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'Tab-03_AD-M10'!B48</f>
        <v>Other Loan</v>
      </c>
      <c r="C22" s="740">
        <f>'Tab-03_AD-M10'!C48</f>
        <v>0</v>
      </c>
      <c r="D22" s="740">
        <f>'Tab-03_AD-M10'!E48+'Tab-03_AD-M10'!H48</f>
        <v>0</v>
      </c>
      <c r="E22" s="741">
        <f>IF('Tab-03_AD-M10'!F48=0.001,0,ROUNDUP(IF('Tab-03_AD-M10'!H48&gt;0,'Tab-03_AD-M10'!J48,'Tab-03_AD-M10'!F48),0))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'Tab-03_AD-M10'!B51</f>
        <v>Mortgage 1 (only principle/interest)</v>
      </c>
      <c r="C23" s="740">
        <f>'Tab-03_AD-M10'!C51</f>
        <v>0</v>
      </c>
      <c r="D23" s="740">
        <f>'Tab-03_AD-M10'!E51+'Tab-03_AD-M10'!H51</f>
        <v>0</v>
      </c>
      <c r="E23" s="741">
        <f>IF('Tab-03_AD-M10'!F51=0.001,0,ROUNDUP(IF('Tab-03_AD-M10'!H51&gt;0,'Tab-03_AD-M10'!J51,'Tab-03_AD-M10'!F51),0))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'Tab-03_AD-M10'!B52</f>
        <v>Mortgage 2 (only principle/interest)</v>
      </c>
      <c r="C24" s="740">
        <f>'Tab-03_AD-M10'!C52</f>
        <v>0</v>
      </c>
      <c r="D24" s="740">
        <f>'Tab-03_AD-M10'!E52+'Tab-03_AD-M10'!H52</f>
        <v>0</v>
      </c>
      <c r="E24" s="741">
        <f>IF('Tab-03_AD-M10'!F52=0.001,0,ROUNDUP(IF('Tab-03_AD-M10'!H52&gt;0,'Tab-03_AD-M10'!J52,'Tab-03_AD-M10'!F52),0))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'Tab-03_AD-M10'!B53</f>
        <v>Line of Credit</v>
      </c>
      <c r="C25" s="740">
        <f>'Tab-03_AD-M10'!C53</f>
        <v>0</v>
      </c>
      <c r="D25" s="740">
        <f>'Tab-03_AD-M10'!E53+'Tab-03_AD-M10'!H53</f>
        <v>0</v>
      </c>
      <c r="E25" s="741">
        <f>IF('Tab-03_AD-M10'!F53=0.001,0,ROUNDUP(IF('Tab-03_AD-M10'!H53&gt;0,'Tab-03_AD-M10'!J53,'Tab-03_AD-M10'!F53),0))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'Tab-03_AD-M10'!B57</f>
        <v>Miscellaneous #1</v>
      </c>
      <c r="C26" s="740">
        <f>'Tab-03_AD-M10'!C57</f>
        <v>0</v>
      </c>
      <c r="D26" s="740">
        <f>'Tab-03_AD-M10'!E57+'Tab-03_AD-M10'!H57</f>
        <v>0</v>
      </c>
      <c r="E26" s="741">
        <f>IF('Tab-03_AD-M10'!F57=0.001,0,ROUNDUP(IF('Tab-03_AD-M10'!H57&gt;0,'Tab-03_AD-M10'!J57,'Tab-03_AD-M10'!F57),0))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'Tab-03_AD-M10'!B58</f>
        <v>Miscellaneous #2</v>
      </c>
      <c r="C27" s="740">
        <f>'Tab-03_AD-M10'!C58</f>
        <v>0</v>
      </c>
      <c r="D27" s="740">
        <f>'Tab-03_AD-M10'!E58+'Tab-03_AD-M10'!H58</f>
        <v>0</v>
      </c>
      <c r="E27" s="741">
        <f>IF('Tab-03_AD-M10'!F58=0.001,0,ROUNDUP(IF('Tab-03_AD-M10'!H58&gt;0,'Tab-03_AD-M10'!J58,'Tab-03_AD-M10'!F58),0))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'Tab-03_AD-M10'!B59</f>
        <v>Miscellaneous #3</v>
      </c>
      <c r="C28" s="740">
        <f>'Tab-03_AD-M10'!C59</f>
        <v>0</v>
      </c>
      <c r="D28" s="740">
        <f>'Tab-03_AD-M10'!E59+'Tab-03_AD-M10'!H59</f>
        <v>0</v>
      </c>
      <c r="E28" s="741">
        <f>IF('Tab-03_AD-M10'!F59=0.001,0,ROUNDUP(IF('Tab-03_AD-M10'!H59&gt;0,'Tab-03_AD-M10'!J59,'Tab-03_AD-M10'!F59),0))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'Tab-03_AD-M10'!B60</f>
        <v>Miscellaneous #4</v>
      </c>
      <c r="C29" s="740">
        <f>'Tab-03_AD-M10'!C60</f>
        <v>0</v>
      </c>
      <c r="D29" s="740">
        <f>'Tab-03_AD-M10'!E60+'Tab-03_AD-M10'!H60</f>
        <v>0</v>
      </c>
      <c r="E29" s="741">
        <f>IF('Tab-03_AD-M10'!F60=0.001,0,ROUNDUP(IF('Tab-03_AD-M10'!H60&gt;0,'Tab-03_AD-M10'!J60,'Tab-03_AD-M10'!F60),0))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'Tab-03_AD-M10'!B61</f>
        <v>Miscellaneous #5</v>
      </c>
      <c r="C30" s="740">
        <f>'Tab-03_AD-M10'!C61</f>
        <v>0</v>
      </c>
      <c r="D30" s="740">
        <f>'Tab-03_AD-M10'!E61+'Tab-03_AD-M10'!H61</f>
        <v>0</v>
      </c>
      <c r="E30" s="741">
        <f>IF('Tab-03_AD-M10'!F61=0.001,0,ROUNDUP(IF('Tab-03_AD-M10'!H61&gt;0,'Tab-03_AD-M10'!J61,'Tab-03_AD-M10'!F61),0))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'Tab-03_AD-M10'!B62</f>
        <v>Miscellaneous #6</v>
      </c>
      <c r="C31" s="740">
        <f>'Tab-03_AD-M10'!C62</f>
        <v>0</v>
      </c>
      <c r="D31" s="740">
        <f>'Tab-03_AD-M10'!E62+'Tab-03_AD-M10'!H62</f>
        <v>0</v>
      </c>
      <c r="E31" s="741">
        <f>IF('Tab-03_AD-M10'!F62=0.001,0,ROUNDUP(IF('Tab-03_AD-M10'!H62&gt;0,'Tab-03_AD-M10'!J62,'Tab-03_AD-M10'!F62),0))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'Tab-03_AD-M10'!B63</f>
        <v>Miscellaneous #7</v>
      </c>
      <c r="C32" s="740">
        <f>'Tab-03_AD-M10'!C63</f>
        <v>0</v>
      </c>
      <c r="D32" s="740">
        <f>'Tab-03_AD-M10'!E63+'Tab-03_AD-M10'!H63</f>
        <v>0</v>
      </c>
      <c r="E32" s="741">
        <f>IF('Tab-03_AD-M10'!F63=0.001,0,ROUNDUP(IF('Tab-03_AD-M10'!H63&gt;0,'Tab-03_AD-M10'!J63,'Tab-03_AD-M10'!F63),0))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'Tab-03_AD-M10'!B64</f>
        <v>Miscellaneous #8</v>
      </c>
      <c r="C33" s="740">
        <f>'Tab-03_AD-M10'!C64</f>
        <v>0</v>
      </c>
      <c r="D33" s="740">
        <f>'Tab-03_AD-M10'!E64+'Tab-03_AD-M10'!H64</f>
        <v>0</v>
      </c>
      <c r="E33" s="741">
        <f>IF('Tab-03_AD-M10'!F64=0.001,0,ROUNDUP(IF('Tab-03_AD-M10'!H64&gt;0,'Tab-03_AD-M10'!J64,'Tab-03_AD-M10'!F64),0))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'Tab-03_AD-M10'!B65</f>
        <v>Miscellaneous #9</v>
      </c>
      <c r="C34" s="740">
        <f>'Tab-03_AD-M10'!C65</f>
        <v>0</v>
      </c>
      <c r="D34" s="740">
        <f>'Tab-03_AD-M10'!E65+'Tab-03_AD-M10'!H65</f>
        <v>0</v>
      </c>
      <c r="E34" s="741">
        <f>IF('Tab-03_AD-M10'!F65=0.001,0,ROUNDUP(IF('Tab-03_AD-M10'!H65&gt;0,'Tab-03_AD-M10'!J65,'Tab-03_AD-M10'!F65),0))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'Tab-03_AD-M10'!B66</f>
        <v>Miscellaneous #10</v>
      </c>
      <c r="C35" s="740">
        <f>'Tab-03_AD-M10'!C66</f>
        <v>0</v>
      </c>
      <c r="D35" s="740">
        <f>'Tab-03_AD-M10'!E66+'Tab-03_AD-M10'!H66</f>
        <v>0</v>
      </c>
      <c r="E35" s="741">
        <f>IF('Tab-03_AD-M10'!F66=0.001,0,ROUNDUP(IF('Tab-03_AD-M10'!H66&gt;0,'Tab-03_AD-M10'!J66,'Tab-03_AD-M10'!F66),0))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5" priority="1" stopIfTrue="1">
      <formula>$E5&gt;=F5</formula>
    </cfRule>
  </conditionalFormatting>
  <pageMargins left="0.24" right="0.2" top="0.2" bottom="0.3" header="0.1" footer="0.1"/>
  <pageSetup scale="9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I86"/>
  <sheetViews>
    <sheetView showGridLines="0" showRowColHeaders="0" workbookViewId="0"/>
  </sheetViews>
  <sheetFormatPr baseColWidth="10" defaultColWidth="8.83203125" defaultRowHeight="13"/>
  <cols>
    <col min="1" max="1" width="3.33203125" customWidth="1"/>
    <col min="2" max="2" width="16.83203125" customWidth="1"/>
    <col min="4" max="4" width="45.5" customWidth="1"/>
  </cols>
  <sheetData>
    <row r="1" spans="2:9" ht="30" customHeight="1"/>
    <row r="2" spans="2:9" ht="30" customHeight="1">
      <c r="B2" s="21" t="s">
        <v>739</v>
      </c>
      <c r="E2" s="131" t="str">
        <f>Intro!L3</f>
        <v>Version 4.0.9 Revised 2015-0128</v>
      </c>
      <c r="F2" s="7"/>
      <c r="I2" s="83"/>
    </row>
    <row r="3" spans="2:9" ht="30" customHeight="1">
      <c r="B3" s="21"/>
      <c r="C3" s="133" t="s">
        <v>473</v>
      </c>
      <c r="F3" s="7"/>
      <c r="H3" s="131"/>
      <c r="I3" s="83"/>
    </row>
    <row r="4" spans="2:9">
      <c r="B4" s="125"/>
      <c r="F4" s="7"/>
    </row>
    <row r="5" spans="2:9" ht="16">
      <c r="B5" s="334" t="s">
        <v>472</v>
      </c>
      <c r="C5" s="335"/>
      <c r="D5" s="336"/>
      <c r="E5" s="335"/>
      <c r="F5" s="337"/>
      <c r="G5" s="338"/>
      <c r="H5" s="174"/>
      <c r="I5" s="174"/>
    </row>
    <row r="6" spans="2:9" ht="10" customHeight="1">
      <c r="B6" s="174"/>
      <c r="C6" s="174"/>
      <c r="D6" s="174"/>
      <c r="E6" s="322"/>
      <c r="F6" s="174"/>
      <c r="G6" s="174"/>
      <c r="H6" s="174"/>
      <c r="I6" s="174"/>
    </row>
    <row r="7" spans="2:9" ht="16" customHeight="1">
      <c r="B7" s="339" t="s">
        <v>481</v>
      </c>
      <c r="C7" s="174"/>
      <c r="D7" s="340"/>
      <c r="E7" s="340"/>
      <c r="F7" s="174"/>
      <c r="G7" s="174"/>
      <c r="H7" s="174"/>
      <c r="I7" s="174"/>
    </row>
    <row r="8" spans="2:9" ht="16" customHeight="1">
      <c r="B8" s="174" t="s">
        <v>483</v>
      </c>
      <c r="C8" s="174"/>
      <c r="D8" s="341"/>
      <c r="E8" s="340"/>
      <c r="F8" s="174"/>
      <c r="G8" s="174"/>
      <c r="H8" s="174"/>
      <c r="I8" s="174"/>
    </row>
    <row r="9" spans="2:9" ht="16" customHeight="1">
      <c r="B9" s="174" t="s">
        <v>482</v>
      </c>
      <c r="C9" s="174"/>
      <c r="D9" s="323"/>
      <c r="E9" s="174"/>
      <c r="F9" s="174"/>
      <c r="G9" s="174"/>
      <c r="H9" s="174"/>
      <c r="I9" s="174"/>
    </row>
    <row r="10" spans="2:9" ht="4" customHeight="1">
      <c r="B10" s="342"/>
      <c r="C10" s="174"/>
      <c r="D10" s="343"/>
      <c r="E10" s="174"/>
      <c r="F10" s="174"/>
      <c r="G10" s="174"/>
      <c r="H10" s="174"/>
      <c r="I10" s="174"/>
    </row>
    <row r="11" spans="2:9" ht="16" customHeight="1">
      <c r="B11" s="339" t="s">
        <v>484</v>
      </c>
      <c r="C11" s="174"/>
      <c r="D11" s="340"/>
      <c r="E11" s="340"/>
      <c r="F11" s="174"/>
      <c r="G11" s="174"/>
      <c r="H11" s="174"/>
      <c r="I11" s="174"/>
    </row>
    <row r="12" spans="2:9" ht="16" customHeight="1">
      <c r="B12" s="174" t="s">
        <v>485</v>
      </c>
      <c r="C12" s="174"/>
      <c r="D12" s="341"/>
      <c r="E12" s="340"/>
      <c r="F12" s="174"/>
      <c r="G12" s="174"/>
      <c r="H12" s="174"/>
      <c r="I12" s="174"/>
    </row>
    <row r="13" spans="2:9" ht="16" customHeight="1">
      <c r="B13" s="174" t="s">
        <v>486</v>
      </c>
      <c r="C13" s="174"/>
      <c r="D13" s="341"/>
      <c r="E13" s="340"/>
      <c r="F13" s="174"/>
      <c r="G13" s="174"/>
      <c r="H13" s="174"/>
      <c r="I13" s="174"/>
    </row>
    <row r="14" spans="2:9" ht="16" customHeight="1">
      <c r="B14" s="174"/>
      <c r="C14" s="174"/>
      <c r="D14" s="323"/>
      <c r="E14" s="174"/>
      <c r="F14" s="174"/>
      <c r="G14" s="174"/>
      <c r="H14" s="174"/>
      <c r="I14" s="174"/>
    </row>
    <row r="15" spans="2:9" ht="16">
      <c r="B15" s="334" t="s">
        <v>474</v>
      </c>
      <c r="C15" s="335"/>
      <c r="D15" s="336"/>
      <c r="E15" s="335"/>
      <c r="F15" s="337"/>
      <c r="G15" s="338"/>
      <c r="H15" s="174"/>
      <c r="I15" s="174"/>
    </row>
    <row r="16" spans="2:9" ht="10" customHeight="1">
      <c r="B16" s="174"/>
      <c r="C16" s="174"/>
      <c r="D16" s="174"/>
      <c r="E16" s="322"/>
      <c r="F16" s="174"/>
      <c r="G16" s="174"/>
      <c r="H16" s="174"/>
      <c r="I16" s="174"/>
    </row>
    <row r="17" spans="2:9" ht="16">
      <c r="B17" s="174"/>
      <c r="C17" s="334" t="s">
        <v>394</v>
      </c>
      <c r="D17" s="336"/>
      <c r="E17" s="335"/>
      <c r="F17" s="337"/>
      <c r="G17" s="338"/>
      <c r="H17" s="174"/>
      <c r="I17" s="174"/>
    </row>
    <row r="18" spans="2:9" ht="14">
      <c r="B18" s="174"/>
      <c r="C18" s="174"/>
      <c r="D18" s="174"/>
      <c r="E18" s="322"/>
      <c r="F18" s="174"/>
      <c r="G18" s="174"/>
      <c r="H18" s="174"/>
      <c r="I18" s="174"/>
    </row>
    <row r="19" spans="2:9" ht="13" customHeight="1">
      <c r="B19" s="174" t="s">
        <v>419</v>
      </c>
      <c r="C19" s="174"/>
      <c r="D19" s="174"/>
      <c r="E19" s="323"/>
      <c r="F19" s="174"/>
      <c r="G19" s="174"/>
      <c r="H19" s="174"/>
      <c r="I19" s="174"/>
    </row>
    <row r="20" spans="2:9" ht="13" customHeight="1">
      <c r="B20" s="174" t="s">
        <v>404</v>
      </c>
      <c r="C20" s="174"/>
      <c r="D20" s="174"/>
      <c r="E20" s="343"/>
      <c r="F20" s="174"/>
      <c r="G20" s="174"/>
      <c r="H20" s="174"/>
      <c r="I20" s="174"/>
    </row>
    <row r="21" spans="2:9" ht="13" customHeight="1">
      <c r="B21" s="339" t="s">
        <v>405</v>
      </c>
      <c r="C21" s="174"/>
      <c r="D21" s="174"/>
      <c r="E21" s="343"/>
      <c r="F21" s="174"/>
      <c r="G21" s="174"/>
      <c r="H21" s="174"/>
      <c r="I21" s="174"/>
    </row>
    <row r="22" spans="2:9" ht="13" customHeight="1">
      <c r="B22" s="339" t="s">
        <v>406</v>
      </c>
      <c r="C22" s="174"/>
      <c r="D22" s="344"/>
      <c r="E22" s="341"/>
      <c r="F22" s="174"/>
      <c r="G22" s="174"/>
      <c r="H22" s="174"/>
      <c r="I22" s="174"/>
    </row>
    <row r="23" spans="2:9" ht="13" customHeight="1">
      <c r="B23" s="174" t="s">
        <v>407</v>
      </c>
      <c r="C23" s="174"/>
      <c r="D23" s="340"/>
      <c r="E23" s="340"/>
      <c r="F23" s="174"/>
      <c r="G23" s="174"/>
      <c r="H23" s="174"/>
      <c r="I23" s="174"/>
    </row>
    <row r="24" spans="2:9" ht="13" customHeight="1">
      <c r="B24" s="174"/>
      <c r="C24" s="174"/>
      <c r="D24" s="341"/>
      <c r="E24" s="340"/>
      <c r="F24" s="174"/>
      <c r="G24" s="174"/>
      <c r="H24" s="174"/>
      <c r="I24" s="174"/>
    </row>
    <row r="25" spans="2:9" ht="13" customHeight="1">
      <c r="B25" s="174"/>
      <c r="C25" s="174"/>
      <c r="D25" s="323"/>
      <c r="E25" s="174"/>
      <c r="F25" s="174"/>
      <c r="G25" s="174"/>
      <c r="H25" s="174"/>
      <c r="I25" s="174"/>
    </row>
    <row r="26" spans="2:9" ht="13" customHeight="1">
      <c r="B26" s="342" t="s">
        <v>401</v>
      </c>
      <c r="C26" s="174"/>
      <c r="D26" s="343"/>
      <c r="E26" s="174"/>
      <c r="F26" s="174"/>
      <c r="G26" s="174"/>
      <c r="H26" s="174"/>
      <c r="I26" s="174"/>
    </row>
    <row r="27" spans="2:9" ht="13" customHeight="1">
      <c r="B27" s="342" t="s">
        <v>402</v>
      </c>
      <c r="C27" s="174"/>
      <c r="D27" s="343"/>
      <c r="E27" s="174"/>
      <c r="F27" s="174"/>
      <c r="G27" s="174"/>
      <c r="H27" s="174"/>
      <c r="I27" s="174"/>
    </row>
    <row r="28" spans="2:9" ht="13" customHeight="1">
      <c r="B28" s="342" t="s">
        <v>403</v>
      </c>
      <c r="C28" s="174"/>
      <c r="D28" s="174"/>
      <c r="E28" s="174"/>
      <c r="F28" s="174"/>
      <c r="G28" s="174"/>
      <c r="H28" s="174"/>
      <c r="I28" s="174"/>
    </row>
    <row r="29" spans="2:9" ht="13" customHeight="1">
      <c r="B29" s="339"/>
      <c r="C29" s="174"/>
      <c r="D29" s="340"/>
      <c r="E29" s="340"/>
      <c r="F29" s="174"/>
      <c r="G29" s="174"/>
      <c r="H29" s="174"/>
      <c r="I29" s="174"/>
    </row>
    <row r="30" spans="2:9" ht="13" customHeight="1">
      <c r="B30" s="174"/>
      <c r="C30" s="174"/>
      <c r="D30" s="174"/>
      <c r="E30" s="174"/>
      <c r="F30" s="174"/>
      <c r="G30" s="174"/>
      <c r="H30" s="174"/>
      <c r="I30" s="174"/>
    </row>
    <row r="31" spans="2:9" ht="13" customHeight="1">
      <c r="B31" s="174"/>
      <c r="C31" s="174"/>
      <c r="D31" s="174"/>
      <c r="E31" s="174"/>
      <c r="F31" s="174"/>
      <c r="G31" s="174"/>
      <c r="H31" s="174"/>
      <c r="I31" s="174"/>
    </row>
    <row r="32" spans="2:9" ht="16">
      <c r="B32" s="334" t="s">
        <v>475</v>
      </c>
      <c r="C32" s="335"/>
      <c r="D32" s="336"/>
      <c r="E32" s="335"/>
      <c r="F32" s="337"/>
      <c r="G32" s="338"/>
      <c r="H32" s="174"/>
      <c r="I32" s="174"/>
    </row>
    <row r="33" spans="2:9" ht="10" customHeight="1">
      <c r="B33" s="174"/>
      <c r="C33" s="174"/>
      <c r="D33" s="174"/>
      <c r="E33" s="322"/>
      <c r="F33" s="174"/>
      <c r="G33" s="174"/>
      <c r="H33" s="174"/>
      <c r="I33" s="174"/>
    </row>
    <row r="34" spans="2:9" ht="22" customHeight="1">
      <c r="B34" s="174" t="s">
        <v>212</v>
      </c>
      <c r="C34" s="174"/>
      <c r="D34" s="340"/>
      <c r="E34" s="340"/>
      <c r="F34" s="174"/>
      <c r="G34" s="174"/>
      <c r="H34" s="174"/>
      <c r="I34" s="174"/>
    </row>
    <row r="35" spans="2:9" ht="22" customHeight="1">
      <c r="B35" s="174" t="s">
        <v>213</v>
      </c>
      <c r="C35" s="174"/>
      <c r="D35" s="341"/>
      <c r="E35" s="340"/>
      <c r="F35" s="174"/>
      <c r="G35" s="174"/>
      <c r="H35" s="174"/>
      <c r="I35" s="174"/>
    </row>
    <row r="36" spans="2:9" ht="22" customHeight="1">
      <c r="B36" s="174" t="s">
        <v>214</v>
      </c>
      <c r="C36" s="174"/>
      <c r="D36" s="323"/>
      <c r="E36" s="174"/>
      <c r="F36" s="174"/>
      <c r="G36" s="174"/>
      <c r="H36" s="174"/>
      <c r="I36" s="174"/>
    </row>
    <row r="37" spans="2:9" ht="15" thickBot="1">
      <c r="B37" s="174"/>
      <c r="C37" s="174"/>
      <c r="D37" s="174"/>
      <c r="E37" s="174"/>
      <c r="F37" s="174"/>
      <c r="G37" s="174"/>
      <c r="H37" s="174"/>
      <c r="I37" s="174"/>
    </row>
    <row r="38" spans="2:9" ht="15" thickBot="1">
      <c r="B38" s="345" t="s">
        <v>439</v>
      </c>
      <c r="C38" s="346" t="s">
        <v>447</v>
      </c>
      <c r="D38" s="347"/>
      <c r="E38" s="348"/>
      <c r="F38" s="174"/>
      <c r="G38" s="174"/>
      <c r="H38" s="174"/>
      <c r="I38" s="174"/>
    </row>
    <row r="39" spans="2:9" ht="14">
      <c r="B39" s="349" t="s">
        <v>389</v>
      </c>
      <c r="C39" s="350" t="s">
        <v>442</v>
      </c>
      <c r="D39" s="350"/>
      <c r="E39" s="351"/>
      <c r="F39" s="174"/>
      <c r="G39" s="174"/>
      <c r="H39" s="174"/>
      <c r="I39" s="174"/>
    </row>
    <row r="40" spans="2:9" ht="14">
      <c r="B40" s="352" t="s">
        <v>388</v>
      </c>
      <c r="C40" s="353" t="s">
        <v>443</v>
      </c>
      <c r="D40" s="354"/>
      <c r="E40" s="355"/>
      <c r="F40" s="174"/>
      <c r="G40" s="174"/>
      <c r="H40" s="174"/>
      <c r="I40" s="174"/>
    </row>
    <row r="41" spans="2:9" ht="14">
      <c r="B41" s="352" t="s">
        <v>390</v>
      </c>
      <c r="C41" s="353" t="s">
        <v>444</v>
      </c>
      <c r="D41" s="354"/>
      <c r="E41" s="355"/>
      <c r="F41" s="174"/>
      <c r="G41" s="174"/>
      <c r="H41" s="174"/>
      <c r="I41" s="174"/>
    </row>
    <row r="42" spans="2:9" ht="14">
      <c r="B42" s="352" t="s">
        <v>440</v>
      </c>
      <c r="C42" s="353" t="s">
        <v>445</v>
      </c>
      <c r="D42" s="354"/>
      <c r="E42" s="355"/>
      <c r="F42" s="174"/>
      <c r="G42" s="174"/>
      <c r="H42" s="174"/>
      <c r="I42" s="174"/>
    </row>
    <row r="43" spans="2:9" ht="14">
      <c r="B43" s="352" t="s">
        <v>441</v>
      </c>
      <c r="C43" s="353" t="s">
        <v>446</v>
      </c>
      <c r="D43" s="354"/>
      <c r="E43" s="355"/>
      <c r="F43" s="174"/>
      <c r="G43" s="174"/>
      <c r="H43" s="174"/>
      <c r="I43" s="174"/>
    </row>
    <row r="44" spans="2:9" ht="22" customHeight="1">
      <c r="B44" s="174"/>
      <c r="C44" s="174"/>
      <c r="D44" s="341"/>
      <c r="E44" s="340"/>
      <c r="F44" s="174"/>
      <c r="G44" s="174"/>
      <c r="H44" s="174"/>
      <c r="I44" s="174"/>
    </row>
    <row r="45" spans="2:9" ht="16">
      <c r="B45" s="334" t="s">
        <v>476</v>
      </c>
      <c r="C45" s="335"/>
      <c r="D45" s="336"/>
      <c r="E45" s="335"/>
      <c r="F45" s="337"/>
      <c r="G45" s="338"/>
      <c r="H45" s="174"/>
      <c r="I45" s="174"/>
    </row>
    <row r="46" spans="2:9" ht="10" customHeight="1">
      <c r="B46" s="174"/>
      <c r="C46" s="174"/>
      <c r="D46" s="174"/>
      <c r="E46" s="322"/>
      <c r="F46" s="174"/>
      <c r="G46" s="174"/>
      <c r="H46" s="174"/>
      <c r="I46" s="174"/>
    </row>
    <row r="47" spans="2:9" ht="22" customHeight="1">
      <c r="B47" s="174" t="s">
        <v>69</v>
      </c>
      <c r="C47" s="174"/>
      <c r="D47" s="340"/>
      <c r="E47" s="340"/>
      <c r="F47" s="174"/>
      <c r="G47" s="174"/>
      <c r="H47" s="174"/>
      <c r="I47" s="174"/>
    </row>
    <row r="48" spans="2:9" ht="22" customHeight="1">
      <c r="B48" s="174" t="s">
        <v>70</v>
      </c>
      <c r="C48" s="174"/>
      <c r="D48" s="341"/>
      <c r="E48" s="340"/>
      <c r="F48" s="174"/>
      <c r="G48" s="174"/>
      <c r="H48" s="174"/>
      <c r="I48" s="174"/>
    </row>
    <row r="49" spans="2:9" ht="22" customHeight="1">
      <c r="B49" s="174" t="s">
        <v>698</v>
      </c>
      <c r="C49" s="174"/>
      <c r="D49" s="323"/>
      <c r="E49" s="174"/>
      <c r="F49" s="174"/>
      <c r="G49" s="174"/>
      <c r="H49" s="174"/>
      <c r="I49" s="174"/>
    </row>
    <row r="50" spans="2:9" ht="22" customHeight="1">
      <c r="B50" s="342"/>
      <c r="C50" s="174"/>
      <c r="D50" s="343"/>
      <c r="E50" s="174"/>
      <c r="F50" s="174"/>
      <c r="G50" s="174"/>
      <c r="H50" s="174"/>
      <c r="I50" s="174"/>
    </row>
    <row r="51" spans="2:9" ht="16">
      <c r="B51" s="334" t="s">
        <v>477</v>
      </c>
      <c r="C51" s="335"/>
      <c r="D51" s="336"/>
      <c r="E51" s="335"/>
      <c r="F51" s="337"/>
      <c r="G51" s="338"/>
      <c r="H51" s="174"/>
      <c r="I51" s="174"/>
    </row>
    <row r="52" spans="2:9" ht="10" customHeight="1">
      <c r="B52" s="174"/>
      <c r="C52" s="174"/>
      <c r="D52" s="174"/>
      <c r="E52" s="322"/>
      <c r="F52" s="174"/>
      <c r="G52" s="174"/>
      <c r="H52" s="174"/>
      <c r="I52" s="174"/>
    </row>
    <row r="53" spans="2:9" ht="22" customHeight="1">
      <c r="B53" s="174" t="s">
        <v>86</v>
      </c>
      <c r="C53" s="174"/>
      <c r="D53" s="340"/>
      <c r="E53" s="340"/>
      <c r="F53" s="174"/>
      <c r="G53" s="174"/>
      <c r="H53" s="174"/>
      <c r="I53" s="174"/>
    </row>
    <row r="54" spans="2:9" ht="22" customHeight="1">
      <c r="B54" s="174" t="s">
        <v>700</v>
      </c>
      <c r="C54" s="174"/>
      <c r="D54" s="341"/>
      <c r="E54" s="340"/>
      <c r="F54" s="174"/>
      <c r="G54" s="174"/>
      <c r="H54" s="174"/>
      <c r="I54" s="174"/>
    </row>
    <row r="55" spans="2:9" ht="22" customHeight="1">
      <c r="B55" s="322" t="s">
        <v>699</v>
      </c>
      <c r="C55" s="174"/>
      <c r="D55" s="323"/>
      <c r="E55" s="174"/>
      <c r="F55" s="174"/>
      <c r="G55" s="174"/>
      <c r="H55" s="174"/>
      <c r="I55" s="174"/>
    </row>
    <row r="56" spans="2:9" ht="22" customHeight="1">
      <c r="B56" s="342"/>
      <c r="C56" s="174"/>
      <c r="D56" s="343"/>
      <c r="E56" s="174"/>
      <c r="F56" s="174"/>
      <c r="G56" s="174"/>
      <c r="H56" s="174"/>
      <c r="I56" s="174"/>
    </row>
    <row r="57" spans="2:9" ht="16">
      <c r="B57" s="334" t="s">
        <v>478</v>
      </c>
      <c r="C57" s="335"/>
      <c r="D57" s="336"/>
      <c r="E57" s="335"/>
      <c r="F57" s="337"/>
      <c r="G57" s="338"/>
      <c r="H57" s="174"/>
      <c r="I57" s="174"/>
    </row>
    <row r="58" spans="2:9" ht="10" customHeight="1">
      <c r="B58" s="174"/>
      <c r="C58" s="174"/>
      <c r="D58" s="174"/>
      <c r="E58" s="322"/>
      <c r="F58" s="174"/>
      <c r="G58" s="174"/>
      <c r="H58" s="174"/>
      <c r="I58" s="174"/>
    </row>
    <row r="59" spans="2:9" ht="22" customHeight="1">
      <c r="B59" s="174" t="s">
        <v>83</v>
      </c>
      <c r="C59" s="174"/>
      <c r="D59" s="340"/>
      <c r="E59" s="340"/>
      <c r="F59" s="174"/>
      <c r="G59" s="174"/>
      <c r="H59" s="174"/>
      <c r="I59" s="174"/>
    </row>
    <row r="60" spans="2:9" ht="22" customHeight="1">
      <c r="B60" s="174" t="s">
        <v>84</v>
      </c>
      <c r="C60" s="174"/>
      <c r="D60" s="341"/>
      <c r="E60" s="340"/>
      <c r="F60" s="174"/>
      <c r="G60" s="174"/>
      <c r="H60" s="174"/>
      <c r="I60" s="174"/>
    </row>
    <row r="61" spans="2:9" ht="22" customHeight="1">
      <c r="B61" s="174" t="s">
        <v>85</v>
      </c>
      <c r="C61" s="174"/>
      <c r="D61" s="323"/>
      <c r="E61" s="174"/>
      <c r="F61" s="174"/>
      <c r="G61" s="174"/>
      <c r="H61" s="174"/>
      <c r="I61" s="174"/>
    </row>
    <row r="62" spans="2:9" ht="22" customHeight="1">
      <c r="B62" s="342"/>
      <c r="C62" s="174"/>
      <c r="D62" s="343"/>
      <c r="E62" s="174"/>
      <c r="F62" s="174"/>
      <c r="G62" s="174"/>
      <c r="H62" s="174"/>
      <c r="I62" s="174"/>
    </row>
    <row r="63" spans="2:9" ht="16">
      <c r="B63" s="334" t="s">
        <v>479</v>
      </c>
      <c r="C63" s="335"/>
      <c r="D63" s="336"/>
      <c r="E63" s="335"/>
      <c r="F63" s="337"/>
      <c r="G63" s="338"/>
      <c r="H63" s="174"/>
      <c r="I63" s="174"/>
    </row>
    <row r="64" spans="2:9" ht="10" customHeight="1">
      <c r="B64" s="174"/>
      <c r="C64" s="174"/>
      <c r="D64" s="174"/>
      <c r="E64" s="322"/>
      <c r="F64" s="174"/>
      <c r="G64" s="174"/>
      <c r="H64" s="174"/>
      <c r="I64" s="174"/>
    </row>
    <row r="65" spans="2:9" ht="22" customHeight="1">
      <c r="B65" s="174" t="s">
        <v>306</v>
      </c>
      <c r="C65" s="174"/>
      <c r="D65" s="340"/>
      <c r="E65" s="340"/>
      <c r="F65" s="174"/>
      <c r="G65" s="174"/>
      <c r="H65" s="174"/>
      <c r="I65" s="174"/>
    </row>
    <row r="66" spans="2:9" ht="22" customHeight="1">
      <c r="B66" s="174" t="s">
        <v>307</v>
      </c>
      <c r="C66" s="174"/>
      <c r="D66" s="341"/>
      <c r="E66" s="340"/>
      <c r="F66" s="174"/>
      <c r="G66" s="174"/>
      <c r="H66" s="174"/>
      <c r="I66" s="174"/>
    </row>
    <row r="67" spans="2:9" ht="22" customHeight="1">
      <c r="B67" s="174" t="s">
        <v>386</v>
      </c>
      <c r="C67" s="174"/>
      <c r="D67" s="323"/>
      <c r="E67" s="174"/>
      <c r="F67" s="174"/>
      <c r="G67" s="174"/>
      <c r="H67" s="174"/>
      <c r="I67" s="174"/>
    </row>
    <row r="68" spans="2:9" ht="22" customHeight="1">
      <c r="B68" s="342"/>
      <c r="C68" s="174"/>
      <c r="D68" s="343"/>
      <c r="E68" s="174"/>
      <c r="F68" s="174"/>
      <c r="G68" s="174"/>
      <c r="H68" s="174"/>
      <c r="I68" s="174"/>
    </row>
    <row r="69" spans="2:9" ht="16">
      <c r="B69" s="334" t="s">
        <v>480</v>
      </c>
      <c r="C69" s="335"/>
      <c r="D69" s="336"/>
      <c r="E69" s="335"/>
      <c r="F69" s="337"/>
      <c r="G69" s="338"/>
      <c r="H69" s="174"/>
      <c r="I69" s="174"/>
    </row>
    <row r="70" spans="2:9" ht="10" customHeight="1">
      <c r="B70" s="174"/>
      <c r="C70" s="174"/>
      <c r="D70" s="174"/>
      <c r="E70" s="322"/>
      <c r="F70" s="174"/>
      <c r="G70" s="174"/>
      <c r="H70" s="174"/>
      <c r="I70" s="174"/>
    </row>
    <row r="71" spans="2:9" ht="22" customHeight="1">
      <c r="B71" s="174" t="s">
        <v>190</v>
      </c>
      <c r="C71" s="174"/>
      <c r="D71" s="340"/>
      <c r="E71" s="340"/>
      <c r="F71" s="174"/>
      <c r="G71" s="174"/>
      <c r="H71" s="174"/>
      <c r="I71" s="174"/>
    </row>
    <row r="72" spans="2:9" ht="22" customHeight="1">
      <c r="B72" s="174"/>
      <c r="C72" s="174"/>
      <c r="D72" s="341"/>
      <c r="E72" s="340"/>
      <c r="F72" s="174"/>
      <c r="G72" s="174"/>
      <c r="H72" s="174"/>
      <c r="I72" s="174"/>
    </row>
    <row r="73" spans="2:9" ht="22" customHeight="1">
      <c r="B73" s="334" t="s">
        <v>487</v>
      </c>
      <c r="C73" s="335"/>
      <c r="D73" s="336"/>
      <c r="E73" s="335"/>
      <c r="F73" s="337"/>
      <c r="G73" s="338"/>
      <c r="H73" s="174"/>
      <c r="I73" s="174"/>
    </row>
    <row r="74" spans="2:9" ht="22" customHeight="1">
      <c r="B74" s="174"/>
      <c r="C74" s="174"/>
      <c r="D74" s="174"/>
      <c r="E74" s="322"/>
      <c r="F74" s="174"/>
      <c r="G74" s="174"/>
      <c r="H74" s="174"/>
      <c r="I74" s="174"/>
    </row>
    <row r="75" spans="2:9" ht="14">
      <c r="B75" s="174" t="s">
        <v>190</v>
      </c>
      <c r="C75" s="174"/>
      <c r="D75" s="340"/>
      <c r="E75" s="340"/>
      <c r="F75" s="174"/>
      <c r="G75" s="174"/>
      <c r="H75" s="174"/>
      <c r="I75" s="174"/>
    </row>
    <row r="76" spans="2:9" ht="14">
      <c r="B76" s="174"/>
      <c r="C76" s="174"/>
      <c r="D76" s="174"/>
      <c r="E76" s="174"/>
      <c r="F76" s="174"/>
      <c r="G76" s="174"/>
      <c r="H76" s="174"/>
      <c r="I76" s="174"/>
    </row>
    <row r="77" spans="2:9" ht="14">
      <c r="B77" s="174"/>
      <c r="C77" s="174"/>
      <c r="D77" s="174"/>
      <c r="E77" s="174"/>
      <c r="F77" s="174"/>
      <c r="G77" s="174"/>
      <c r="H77" s="174"/>
      <c r="I77" s="174"/>
    </row>
    <row r="78" spans="2:9" ht="14">
      <c r="B78" s="174"/>
      <c r="C78" s="174"/>
      <c r="D78" s="174"/>
      <c r="E78" s="174"/>
      <c r="F78" s="174"/>
      <c r="G78" s="174"/>
      <c r="H78" s="174"/>
      <c r="I78" s="174"/>
    </row>
    <row r="79" spans="2:9" ht="14">
      <c r="B79" s="174"/>
      <c r="C79" s="174"/>
      <c r="D79" s="174"/>
      <c r="E79" s="174"/>
      <c r="F79" s="174"/>
      <c r="G79" s="174"/>
      <c r="H79" s="174"/>
      <c r="I79" s="174"/>
    </row>
    <row r="80" spans="2:9" ht="14">
      <c r="B80" s="174"/>
      <c r="C80" s="174"/>
      <c r="D80" s="174"/>
      <c r="E80" s="174"/>
      <c r="F80" s="174"/>
      <c r="G80" s="174"/>
      <c r="H80" s="174"/>
      <c r="I80" s="174"/>
    </row>
    <row r="81" spans="2:9" ht="14">
      <c r="B81" s="174"/>
      <c r="C81" s="174"/>
      <c r="D81" s="174"/>
      <c r="E81" s="174"/>
      <c r="F81" s="174"/>
      <c r="G81" s="174"/>
      <c r="H81" s="174"/>
      <c r="I81" s="174"/>
    </row>
    <row r="82" spans="2:9" ht="14">
      <c r="B82" s="174"/>
      <c r="C82" s="174"/>
      <c r="D82" s="174"/>
      <c r="E82" s="174"/>
      <c r="F82" s="174"/>
      <c r="G82" s="174"/>
      <c r="H82" s="174"/>
      <c r="I82" s="174"/>
    </row>
    <row r="83" spans="2:9" ht="14">
      <c r="B83" s="174"/>
      <c r="C83" s="174"/>
      <c r="D83" s="174"/>
      <c r="E83" s="174"/>
      <c r="F83" s="174"/>
      <c r="G83" s="174"/>
      <c r="H83" s="174"/>
      <c r="I83" s="174"/>
    </row>
    <row r="84" spans="2:9" ht="14">
      <c r="B84" s="174"/>
      <c r="C84" s="174"/>
      <c r="D84" s="174"/>
      <c r="E84" s="174"/>
      <c r="F84" s="174"/>
      <c r="G84" s="174"/>
      <c r="H84" s="174"/>
      <c r="I84" s="174"/>
    </row>
    <row r="85" spans="2:9" ht="14">
      <c r="B85" s="174"/>
      <c r="C85" s="174"/>
      <c r="D85" s="174"/>
      <c r="E85" s="174"/>
      <c r="F85" s="174"/>
      <c r="G85" s="174"/>
      <c r="H85" s="174"/>
      <c r="I85" s="174"/>
    </row>
    <row r="86" spans="2:9" ht="14">
      <c r="B86" s="174"/>
      <c r="C86" s="174"/>
      <c r="D86" s="174"/>
      <c r="E86" s="174"/>
      <c r="F86" s="174"/>
      <c r="G86" s="174"/>
      <c r="H86" s="174"/>
      <c r="I86" s="174"/>
    </row>
  </sheetData>
  <sheetProtection password="D20A" sheet="1" objects="1" scenarios="1"/>
  <customSheetViews>
    <customSheetView guid="{43ADE452-16C1-48AF-BAAE-CBF08858B664}" scale="91" showGridLines="0" showRowCol="0">
      <selection activeCell="J13" sqref="J13"/>
      <pageMargins left="0.75" right="0.75" top="0.37" bottom="0.5" header="0.23" footer="0.5"/>
      <pageSetup orientation="landscape" verticalDpi="2400" r:id="rId1"/>
      <headerFooter alignWithMargins="0"/>
    </customSheetView>
    <customSheetView guid="{3D49E59F-0664-4008-BC41-60EB5048CD87}" scale="130" showGridLines="0" showRowCol="0">
      <selection activeCell="D84" sqref="D84"/>
      <rowBreaks count="2" manualBreakCount="2">
        <brk id="31" max="16383" man="1"/>
        <brk id="62" max="16383" man="1"/>
      </rowBreaks>
      <pageMargins left="0.75" right="0.75" top="0.37" bottom="0.5" header="0.23" footer="0.5"/>
      <pageSetup scale="98" orientation="landscape" verticalDpi="2400" r:id="rId2"/>
      <headerFooter alignWithMargins="0"/>
    </customSheetView>
    <customSheetView guid="{9611838A-1C53-47F1-8140-A6F69DDCF4B6}" scale="130" showGridLines="0" showRowCol="0">
      <selection activeCell="D84" sqref="D84"/>
      <rowBreaks count="2" manualBreakCount="2">
        <brk id="31" max="16383" man="1"/>
        <brk id="62" max="16383" man="1"/>
      </rowBreaks>
      <pageMargins left="0.75" right="0.75" top="0.37" bottom="0.5" header="0.23" footer="0.5"/>
      <pageSetup scale="98" orientation="landscape" verticalDpi="2400" r:id="rId3"/>
      <headerFooter alignWithMargins="0"/>
    </customSheetView>
  </customSheetViews>
  <phoneticPr fontId="2" type="noConversion"/>
  <pageMargins left="0.75" right="0.75" top="0.37" bottom="0.5" header="0.23" footer="0.5"/>
  <pageSetup scale="86" orientation="landscape" verticalDpi="2400" r:id="rId4"/>
  <headerFooter alignWithMargins="0"/>
  <rowBreaks count="1" manualBreakCount="1">
    <brk id="44" max="16383" man="1"/>
  </rowBreaks>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730</v>
      </c>
      <c r="C3" s="777">
        <f>'Tab-03_AD_index'!G30</f>
        <v>43405</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'Tab-03_AD-M11'!B28</f>
        <v>Credit Card #1</v>
      </c>
      <c r="C5" s="740">
        <f>'Tab-03_AD-M11'!C28</f>
        <v>0</v>
      </c>
      <c r="D5" s="740">
        <f>'Tab-03_AD-M11'!E28+'Tab-03_AD-M11'!H28</f>
        <v>0</v>
      </c>
      <c r="E5" s="741">
        <f>IF('Tab-03_AD-M11'!F28=0.001,0,ROUNDUP(IF('Tab-03_AD-M11'!H28&gt;0,'Tab-03_AD-M11'!J28,'Tab-03_AD-M11'!F28),0))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'Tab-03_AD-M11'!B29</f>
        <v>Credit Card #2</v>
      </c>
      <c r="C6" s="740">
        <f>'Tab-03_AD-M11'!C29</f>
        <v>0</v>
      </c>
      <c r="D6" s="740">
        <f>'Tab-03_AD-M11'!E29+'Tab-03_AD-M11'!H29</f>
        <v>0</v>
      </c>
      <c r="E6" s="741">
        <f>IF('Tab-03_AD-M11'!F29=0.001,0,ROUNDUP(IF('Tab-03_AD-M11'!H29&gt;0,'Tab-03_AD-M11'!J29,'Tab-03_AD-M11'!F29),0))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'Tab-03_AD-M11'!B30</f>
        <v>Credit Card #3</v>
      </c>
      <c r="C7" s="740">
        <f>'Tab-03_AD-M11'!C30</f>
        <v>0</v>
      </c>
      <c r="D7" s="740">
        <f>'Tab-03_AD-M11'!E30+'Tab-03_AD-M11'!H30</f>
        <v>0</v>
      </c>
      <c r="E7" s="741">
        <f>IF('Tab-03_AD-M11'!F30=0.001,0,ROUNDUP(IF('Tab-03_AD-M11'!H30&gt;0,'Tab-03_AD-M11'!J30,'Tab-03_AD-M11'!F30),0))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'Tab-03_AD-M11'!B31</f>
        <v>Credit Card #4</v>
      </c>
      <c r="C8" s="740">
        <f>'Tab-03_AD-M11'!C31</f>
        <v>0</v>
      </c>
      <c r="D8" s="740">
        <f>'Tab-03_AD-M11'!E31+'Tab-03_AD-M11'!H31</f>
        <v>0</v>
      </c>
      <c r="E8" s="741">
        <f>IF('Tab-03_AD-M11'!F31=0.001,0,ROUNDUP(IF('Tab-03_AD-M11'!H31&gt;0,'Tab-03_AD-M11'!J31,'Tab-03_AD-M11'!F31),0))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'Tab-03_AD-M11'!B32</f>
        <v>Credit Card #5</v>
      </c>
      <c r="C9" s="740">
        <f>'Tab-03_AD-M11'!C32</f>
        <v>0</v>
      </c>
      <c r="D9" s="740">
        <f>'Tab-03_AD-M11'!E32+'Tab-03_AD-M11'!H32</f>
        <v>0</v>
      </c>
      <c r="E9" s="741">
        <f>IF('Tab-03_AD-M11'!F32=0.001,0,ROUNDUP(IF('Tab-03_AD-M11'!H32&gt;0,'Tab-03_AD-M11'!J32,'Tab-03_AD-M11'!F32),0))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'Tab-03_AD-M11'!B33</f>
        <v>Credit Card #6</v>
      </c>
      <c r="C10" s="740">
        <f>'Tab-03_AD-M11'!C33</f>
        <v>0</v>
      </c>
      <c r="D10" s="740">
        <f>'Tab-03_AD-M11'!E33+'Tab-03_AD-M11'!H33</f>
        <v>0</v>
      </c>
      <c r="E10" s="741">
        <f>IF('Tab-03_AD-M11'!F33=0.001,0,ROUNDUP(IF('Tab-03_AD-M11'!H33&gt;0,'Tab-03_AD-M11'!J33,'Tab-03_AD-M11'!F33),0))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'Tab-03_AD-M11'!B34</f>
        <v>Credit Card #7</v>
      </c>
      <c r="C11" s="740">
        <f>'Tab-03_AD-M11'!C34</f>
        <v>0</v>
      </c>
      <c r="D11" s="740">
        <f>'Tab-03_AD-M11'!E34+'Tab-03_AD-M11'!H34</f>
        <v>0</v>
      </c>
      <c r="E11" s="741">
        <f>IF('Tab-03_AD-M11'!F34=0.001,0,ROUNDUP(IF('Tab-03_AD-M11'!H34&gt;0,'Tab-03_AD-M11'!J34,'Tab-03_AD-M11'!F34),0))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'Tab-03_AD-M11'!B35</f>
        <v>Credit Card #8</v>
      </c>
      <c r="C12" s="740">
        <f>'Tab-03_AD-M11'!C35</f>
        <v>0</v>
      </c>
      <c r="D12" s="740">
        <f>'Tab-03_AD-M11'!E35+'Tab-03_AD-M11'!H35</f>
        <v>0</v>
      </c>
      <c r="E12" s="741">
        <f>IF('Tab-03_AD-M11'!F35=0.001,0,ROUNDUP(IF('Tab-03_AD-M11'!H35&gt;0,'Tab-03_AD-M11'!J35,'Tab-03_AD-M11'!F35),0))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'Tab-03_AD-M11'!B36</f>
        <v>Credit Card #9</v>
      </c>
      <c r="C13" s="740">
        <f>'Tab-03_AD-M11'!C36</f>
        <v>0</v>
      </c>
      <c r="D13" s="740">
        <f>'Tab-03_AD-M11'!E36+'Tab-03_AD-M11'!H36</f>
        <v>0</v>
      </c>
      <c r="E13" s="741">
        <f>IF('Tab-03_AD-M11'!F36=0.001,0,ROUNDUP(IF('Tab-03_AD-M11'!H36&gt;0,'Tab-03_AD-M11'!J36,'Tab-03_AD-M11'!F36),0))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'Tab-03_AD-M11'!B37</f>
        <v>Credit Card #10</v>
      </c>
      <c r="C14" s="740">
        <f>'Tab-03_AD-M11'!C37</f>
        <v>0</v>
      </c>
      <c r="D14" s="740">
        <f>'Tab-03_AD-M11'!E37+'Tab-03_AD-M11'!H37</f>
        <v>0</v>
      </c>
      <c r="E14" s="741">
        <f>IF('Tab-03_AD-M11'!F37=0.001,0,ROUNDUP(IF('Tab-03_AD-M11'!H37&gt;0,'Tab-03_AD-M11'!J37,'Tab-03_AD-M11'!F37),0))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'Tab-03_AD-M11'!B38</f>
        <v>Credit Card #11</v>
      </c>
      <c r="C15" s="740">
        <f>'Tab-03_AD-M11'!C38</f>
        <v>0</v>
      </c>
      <c r="D15" s="740">
        <f>'Tab-03_AD-M11'!E38+'Tab-03_AD-M11'!H38</f>
        <v>0</v>
      </c>
      <c r="E15" s="741">
        <f>IF('Tab-03_AD-M11'!F38=0.001,0,ROUNDUP(IF('Tab-03_AD-M11'!H38&gt;0,'Tab-03_AD-M11'!J38,'Tab-03_AD-M11'!F38),0))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'Tab-03_AD-M11'!B39</f>
        <v>Credit Card #12</v>
      </c>
      <c r="C16" s="740">
        <f>'Tab-03_AD-M11'!C39</f>
        <v>0</v>
      </c>
      <c r="D16" s="740">
        <f>'Tab-03_AD-M11'!E39+'Tab-03_AD-M11'!H39</f>
        <v>0</v>
      </c>
      <c r="E16" s="741">
        <f>IF('Tab-03_AD-M11'!F39=0.001,0,ROUNDUP(IF('Tab-03_AD-M11'!H39&gt;0,'Tab-03_AD-M11'!J39,'Tab-03_AD-M11'!F39),0))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'Tab-03_AD-M11'!B40</f>
        <v>Credit Card #13</v>
      </c>
      <c r="C17" s="740">
        <f>'Tab-03_AD-M11'!C40</f>
        <v>0</v>
      </c>
      <c r="D17" s="740">
        <f>'Tab-03_AD-M11'!E40+'Tab-03_AD-M11'!H40</f>
        <v>0</v>
      </c>
      <c r="E17" s="741">
        <f>IF('Tab-03_AD-M11'!F40=0.001,0,ROUNDUP(IF('Tab-03_AD-M11'!H40&gt;0,'Tab-03_AD-M11'!J40,'Tab-03_AD-M11'!F40),0))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'Tab-03_AD-M11'!B41</f>
        <v>Credit Card #14</v>
      </c>
      <c r="C18" s="740">
        <f>'Tab-03_AD-M11'!C41</f>
        <v>0</v>
      </c>
      <c r="D18" s="740">
        <f>'Tab-03_AD-M11'!E41+'Tab-03_AD-M11'!H41</f>
        <v>0</v>
      </c>
      <c r="E18" s="741">
        <f>IF('Tab-03_AD-M11'!F41=0.001,0,ROUNDUP(IF('Tab-03_AD-M11'!H41&gt;0,'Tab-03_AD-M11'!J41,'Tab-03_AD-M11'!F41),0))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'Tab-03_AD-M11'!B42</f>
        <v>Credit Card #15</v>
      </c>
      <c r="C19" s="740">
        <f>'Tab-03_AD-M11'!C42</f>
        <v>0</v>
      </c>
      <c r="D19" s="740">
        <f>'Tab-03_AD-M11'!E42+'Tab-03_AD-M11'!H42</f>
        <v>0</v>
      </c>
      <c r="E19" s="741">
        <f>IF('Tab-03_AD-M11'!F42=0.001,0,ROUNDUP(IF('Tab-03_AD-M11'!H42&gt;0,'Tab-03_AD-M11'!J42,'Tab-03_AD-M11'!F42),0))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'Tab-03_AD-M11'!B46</f>
        <v>Auto #1</v>
      </c>
      <c r="C20" s="740">
        <f>'Tab-03_AD-M11'!C46</f>
        <v>0</v>
      </c>
      <c r="D20" s="740">
        <f>'Tab-03_AD-M11'!E46+'Tab-03_AD-M11'!H46</f>
        <v>0</v>
      </c>
      <c r="E20" s="741">
        <f>IF('Tab-03_AD-M11'!F46=0.001,0,ROUNDUP(IF('Tab-03_AD-M11'!H46&gt;0,'Tab-03_AD-M11'!J46,'Tab-03_AD-M11'!F46),0))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'Tab-03_AD-M11'!B47</f>
        <v>Auto #2</v>
      </c>
      <c r="C21" s="740">
        <f>'Tab-03_AD-M11'!C47</f>
        <v>0</v>
      </c>
      <c r="D21" s="740">
        <f>'Tab-03_AD-M11'!E47+'Tab-03_AD-M11'!H47</f>
        <v>0</v>
      </c>
      <c r="E21" s="741">
        <f>IF('Tab-03_AD-M11'!F47=0.001,0,ROUNDUP(IF('Tab-03_AD-M11'!H47&gt;0,'Tab-03_AD-M11'!J47,'Tab-03_AD-M11'!F47),0))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'Tab-03_AD-M11'!B48</f>
        <v>Other Loan</v>
      </c>
      <c r="C22" s="740">
        <f>'Tab-03_AD-M11'!C48</f>
        <v>0</v>
      </c>
      <c r="D22" s="740">
        <f>'Tab-03_AD-M11'!E48+'Tab-03_AD-M11'!H48</f>
        <v>0</v>
      </c>
      <c r="E22" s="741">
        <f>IF('Tab-03_AD-M11'!F48=0.001,0,ROUNDUP(IF('Tab-03_AD-M11'!H48&gt;0,'Tab-03_AD-M11'!J48,'Tab-03_AD-M11'!F48),0))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'Tab-03_AD-M11'!B51</f>
        <v>Mortgage 1 (only principle/interest)</v>
      </c>
      <c r="C23" s="740">
        <f>'Tab-03_AD-M11'!C51</f>
        <v>0</v>
      </c>
      <c r="D23" s="740">
        <f>'Tab-03_AD-M11'!E51+'Tab-03_AD-M11'!H51</f>
        <v>0</v>
      </c>
      <c r="E23" s="741">
        <f>IF('Tab-03_AD-M11'!F51=0.001,0,ROUNDUP(IF('Tab-03_AD-M11'!H51&gt;0,'Tab-03_AD-M11'!J51,'Tab-03_AD-M11'!F51),0))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'Tab-03_AD-M11'!B52</f>
        <v>Mortgage 2 (only principle/interest)</v>
      </c>
      <c r="C24" s="740">
        <f>'Tab-03_AD-M11'!C52</f>
        <v>0</v>
      </c>
      <c r="D24" s="740">
        <f>'Tab-03_AD-M11'!E52+'Tab-03_AD-M11'!H52</f>
        <v>0</v>
      </c>
      <c r="E24" s="741">
        <f>IF('Tab-03_AD-M11'!F52=0.001,0,ROUNDUP(IF('Tab-03_AD-M11'!H52&gt;0,'Tab-03_AD-M11'!J52,'Tab-03_AD-M11'!F52),0))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'Tab-03_AD-M11'!B53</f>
        <v>Line of Credit</v>
      </c>
      <c r="C25" s="740">
        <f>'Tab-03_AD-M11'!C53</f>
        <v>0</v>
      </c>
      <c r="D25" s="740">
        <f>'Tab-03_AD-M11'!E53+'Tab-03_AD-M11'!H53</f>
        <v>0</v>
      </c>
      <c r="E25" s="741">
        <f>IF('Tab-03_AD-M11'!F53=0.001,0,ROUNDUP(IF('Tab-03_AD-M11'!H53&gt;0,'Tab-03_AD-M11'!J53,'Tab-03_AD-M11'!F53),0))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'Tab-03_AD-M11'!B57</f>
        <v>Miscellaneous #1</v>
      </c>
      <c r="C26" s="740">
        <f>'Tab-03_AD-M11'!C57</f>
        <v>0</v>
      </c>
      <c r="D26" s="740">
        <f>'Tab-03_AD-M11'!E57+'Tab-03_AD-M11'!H57</f>
        <v>0</v>
      </c>
      <c r="E26" s="741">
        <f>IF('Tab-03_AD-M11'!F57=0.001,0,ROUNDUP(IF('Tab-03_AD-M11'!H57&gt;0,'Tab-03_AD-M11'!J57,'Tab-03_AD-M11'!F57),0))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'Tab-03_AD-M11'!B58</f>
        <v>Miscellaneous #2</v>
      </c>
      <c r="C27" s="740">
        <f>'Tab-03_AD-M11'!C58</f>
        <v>0</v>
      </c>
      <c r="D27" s="740">
        <f>'Tab-03_AD-M11'!E58+'Tab-03_AD-M11'!H58</f>
        <v>0</v>
      </c>
      <c r="E27" s="741">
        <f>IF('Tab-03_AD-M11'!F58=0.001,0,ROUNDUP(IF('Tab-03_AD-M11'!H58&gt;0,'Tab-03_AD-M11'!J58,'Tab-03_AD-M11'!F58),0))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'Tab-03_AD-M11'!B59</f>
        <v>Miscellaneous #3</v>
      </c>
      <c r="C28" s="740">
        <f>'Tab-03_AD-M11'!C59</f>
        <v>0</v>
      </c>
      <c r="D28" s="740">
        <f>'Tab-03_AD-M11'!E59+'Tab-03_AD-M11'!H59</f>
        <v>0</v>
      </c>
      <c r="E28" s="741">
        <f>IF('Tab-03_AD-M11'!F59=0.001,0,ROUNDUP(IF('Tab-03_AD-M11'!H59&gt;0,'Tab-03_AD-M11'!J59,'Tab-03_AD-M11'!F59),0))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'Tab-03_AD-M11'!B60</f>
        <v>Miscellaneous #4</v>
      </c>
      <c r="C29" s="740">
        <f>'Tab-03_AD-M11'!C60</f>
        <v>0</v>
      </c>
      <c r="D29" s="740">
        <f>'Tab-03_AD-M11'!E60+'Tab-03_AD-M11'!H60</f>
        <v>0</v>
      </c>
      <c r="E29" s="741">
        <f>IF('Tab-03_AD-M11'!F60=0.001,0,ROUNDUP(IF('Tab-03_AD-M11'!H60&gt;0,'Tab-03_AD-M11'!J60,'Tab-03_AD-M11'!F60),0))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'Tab-03_AD-M11'!B61</f>
        <v>Miscellaneous #5</v>
      </c>
      <c r="C30" s="740">
        <f>'Tab-03_AD-M11'!C61</f>
        <v>0</v>
      </c>
      <c r="D30" s="740">
        <f>'Tab-03_AD-M11'!E61+'Tab-03_AD-M11'!H61</f>
        <v>0</v>
      </c>
      <c r="E30" s="741">
        <f>IF('Tab-03_AD-M11'!F61=0.001,0,ROUNDUP(IF('Tab-03_AD-M11'!H61&gt;0,'Tab-03_AD-M11'!J61,'Tab-03_AD-M11'!F61),0))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'Tab-03_AD-M11'!B62</f>
        <v>Miscellaneous #6</v>
      </c>
      <c r="C31" s="740">
        <f>'Tab-03_AD-M11'!C62</f>
        <v>0</v>
      </c>
      <c r="D31" s="740">
        <f>'Tab-03_AD-M11'!E62+'Tab-03_AD-M11'!H62</f>
        <v>0</v>
      </c>
      <c r="E31" s="741">
        <f>IF('Tab-03_AD-M11'!F62=0.001,0,ROUNDUP(IF('Tab-03_AD-M11'!H62&gt;0,'Tab-03_AD-M11'!J62,'Tab-03_AD-M11'!F62),0))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'Tab-03_AD-M11'!B63</f>
        <v>Miscellaneous #7</v>
      </c>
      <c r="C32" s="740">
        <f>'Tab-03_AD-M11'!C63</f>
        <v>0</v>
      </c>
      <c r="D32" s="740">
        <f>'Tab-03_AD-M11'!E63+'Tab-03_AD-M11'!H63</f>
        <v>0</v>
      </c>
      <c r="E32" s="741">
        <f>IF('Tab-03_AD-M11'!F63=0.001,0,ROUNDUP(IF('Tab-03_AD-M11'!H63&gt;0,'Tab-03_AD-M11'!J63,'Tab-03_AD-M11'!F63),0))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'Tab-03_AD-M11'!B64</f>
        <v>Miscellaneous #8</v>
      </c>
      <c r="C33" s="740">
        <f>'Tab-03_AD-M11'!C64</f>
        <v>0</v>
      </c>
      <c r="D33" s="740">
        <f>'Tab-03_AD-M11'!E64+'Tab-03_AD-M11'!H64</f>
        <v>0</v>
      </c>
      <c r="E33" s="741">
        <f>IF('Tab-03_AD-M11'!F64=0.001,0,ROUNDUP(IF('Tab-03_AD-M11'!H64&gt;0,'Tab-03_AD-M11'!J64,'Tab-03_AD-M11'!F64),0))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'Tab-03_AD-M11'!B65</f>
        <v>Miscellaneous #9</v>
      </c>
      <c r="C34" s="740">
        <f>'Tab-03_AD-M11'!C65</f>
        <v>0</v>
      </c>
      <c r="D34" s="740">
        <f>'Tab-03_AD-M11'!E65+'Tab-03_AD-M11'!H65</f>
        <v>0</v>
      </c>
      <c r="E34" s="741">
        <f>IF('Tab-03_AD-M11'!F65=0.001,0,ROUNDUP(IF('Tab-03_AD-M11'!H65&gt;0,'Tab-03_AD-M11'!J65,'Tab-03_AD-M11'!F65),0))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'Tab-03_AD-M11'!B66</f>
        <v>Miscellaneous #10</v>
      </c>
      <c r="C35" s="740">
        <f>'Tab-03_AD-M11'!C66</f>
        <v>0</v>
      </c>
      <c r="D35" s="740">
        <f>'Tab-03_AD-M11'!E66+'Tab-03_AD-M11'!H66</f>
        <v>0</v>
      </c>
      <c r="E35" s="741">
        <f>IF('Tab-03_AD-M11'!F66=0.001,0,ROUNDUP(IF('Tab-03_AD-M11'!H66&gt;0,'Tab-03_AD-M11'!J66,'Tab-03_AD-M11'!F66),0))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4" priority="1" stopIfTrue="1">
      <formula>$E5&gt;=F5</formula>
    </cfRule>
  </conditionalFormatting>
  <pageMargins left="0.24" right="0.2" top="0.2" bottom="0.3" header="0.1" footer="0.1"/>
  <pageSetup scale="97"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O128"/>
  <sheetViews>
    <sheetView showGridLines="0" showRowColHeaders="0" zoomScale="130" zoomScaleNormal="130" zoomScalePageLayoutView="130" workbookViewId="0">
      <pane ySplit="4" topLeftCell="A5" activePane="bottomLeft" state="frozen"/>
      <selection pane="bottomLeft" activeCell="C3" sqref="C3"/>
    </sheetView>
  </sheetViews>
  <sheetFormatPr baseColWidth="10" defaultColWidth="9.1640625" defaultRowHeight="14"/>
  <cols>
    <col min="1" max="1" width="3.33203125" style="174" customWidth="1"/>
    <col min="2" max="2" width="17.6640625" style="174" customWidth="1"/>
    <col min="3" max="4" width="12.6640625" style="174" customWidth="1"/>
    <col min="5" max="5" width="10.6640625" style="174" customWidth="1"/>
    <col min="6" max="65" width="1.1640625" style="174" customWidth="1"/>
    <col min="66" max="66" width="0.5" style="174" customWidth="1"/>
    <col min="67" max="67" width="10.5" style="174" customWidth="1"/>
    <col min="68" max="16384" width="9.1640625" style="174"/>
  </cols>
  <sheetData>
    <row r="1" spans="1:67" ht="30" customHeight="1"/>
    <row r="2" spans="1:67" ht="18">
      <c r="B2" s="134" t="s">
        <v>392</v>
      </c>
      <c r="E2" s="380" t="s">
        <v>701</v>
      </c>
    </row>
    <row r="3" spans="1:67" ht="20" thickBot="1">
      <c r="B3" s="742" t="s">
        <v>731</v>
      </c>
      <c r="C3" s="777">
        <f>'Tab-03_AD_index'!G32</f>
        <v>43435</v>
      </c>
      <c r="D3" s="295"/>
    </row>
    <row r="4" spans="1:67" ht="40.5" customHeight="1" thickBot="1">
      <c r="A4" s="296" t="s">
        <v>189</v>
      </c>
      <c r="B4" s="297" t="s">
        <v>33</v>
      </c>
      <c r="C4" s="298" t="s">
        <v>178</v>
      </c>
      <c r="D4" s="298" t="s">
        <v>183</v>
      </c>
      <c r="E4" s="298" t="s">
        <v>180</v>
      </c>
      <c r="H4" s="299" t="s">
        <v>191</v>
      </c>
      <c r="K4" s="299" t="s">
        <v>191</v>
      </c>
      <c r="N4" s="299" t="s">
        <v>191</v>
      </c>
      <c r="Q4" s="299" t="s">
        <v>184</v>
      </c>
      <c r="R4" s="300"/>
      <c r="S4" s="300"/>
      <c r="T4" s="299" t="s">
        <v>191</v>
      </c>
      <c r="U4" s="300"/>
      <c r="V4" s="300"/>
      <c r="W4" s="299" t="s">
        <v>191</v>
      </c>
      <c r="X4" s="300"/>
      <c r="Y4" s="300"/>
      <c r="Z4" s="299" t="s">
        <v>191</v>
      </c>
      <c r="AA4" s="300"/>
      <c r="AB4" s="300"/>
      <c r="AC4" s="299" t="s">
        <v>185</v>
      </c>
      <c r="AD4" s="300"/>
      <c r="AE4" s="300"/>
      <c r="AF4" s="299" t="s">
        <v>191</v>
      </c>
      <c r="AG4" s="300"/>
      <c r="AH4" s="300"/>
      <c r="AI4" s="299" t="s">
        <v>191</v>
      </c>
      <c r="AJ4" s="300"/>
      <c r="AK4" s="300"/>
      <c r="AL4" s="299" t="s">
        <v>191</v>
      </c>
      <c r="AM4" s="300"/>
      <c r="AN4" s="300"/>
      <c r="AO4" s="299" t="s">
        <v>186</v>
      </c>
      <c r="AP4" s="300"/>
      <c r="AQ4" s="300"/>
      <c r="AR4" s="299" t="s">
        <v>191</v>
      </c>
      <c r="AS4" s="300"/>
      <c r="AT4" s="300"/>
      <c r="AU4" s="299" t="s">
        <v>191</v>
      </c>
      <c r="AV4" s="300"/>
      <c r="AW4" s="300"/>
      <c r="AX4" s="299" t="s">
        <v>191</v>
      </c>
      <c r="AY4" s="300"/>
      <c r="AZ4" s="300"/>
      <c r="BA4" s="299" t="s">
        <v>187</v>
      </c>
      <c r="BB4" s="300"/>
      <c r="BC4" s="300"/>
      <c r="BD4" s="299" t="s">
        <v>191</v>
      </c>
      <c r="BE4" s="300"/>
      <c r="BF4" s="300"/>
      <c r="BG4" s="299" t="s">
        <v>191</v>
      </c>
      <c r="BH4" s="300"/>
      <c r="BI4" s="300"/>
      <c r="BJ4" s="299" t="s">
        <v>191</v>
      </c>
      <c r="BK4" s="300"/>
      <c r="BL4" s="300"/>
      <c r="BM4" s="299" t="s">
        <v>188</v>
      </c>
      <c r="BO4" s="301" t="s">
        <v>696</v>
      </c>
    </row>
    <row r="5" spans="1:67" ht="14" customHeight="1">
      <c r="A5" s="174">
        <v>1</v>
      </c>
      <c r="B5" s="739" t="str">
        <f>'Tab-03_AD-M12'!B28</f>
        <v>Credit Card #1</v>
      </c>
      <c r="C5" s="740">
        <f>'Tab-03_AD-M12'!C28</f>
        <v>0</v>
      </c>
      <c r="D5" s="740">
        <f>'Tab-03_AD-M12'!E28+'Tab-03_AD-M12'!H28</f>
        <v>0</v>
      </c>
      <c r="E5" s="741">
        <f>IF('Tab-03_AD-M12'!F28=0.001,0,ROUNDUP(IF('Tab-03_AD-M12'!H28&gt;0,'Tab-03_AD-M12'!J28,'Tab-03_AD-M12'!F28),0))</f>
        <v>0</v>
      </c>
      <c r="F5" s="302">
        <v>1</v>
      </c>
      <c r="G5" s="302">
        <v>2</v>
      </c>
      <c r="H5" s="302">
        <v>3</v>
      </c>
      <c r="I5" s="302">
        <v>4</v>
      </c>
      <c r="J5" s="302">
        <v>5</v>
      </c>
      <c r="K5" s="302">
        <v>6</v>
      </c>
      <c r="L5" s="302">
        <v>7</v>
      </c>
      <c r="M5" s="302">
        <v>8</v>
      </c>
      <c r="N5" s="302">
        <v>9</v>
      </c>
      <c r="O5" s="302">
        <v>10</v>
      </c>
      <c r="P5" s="302">
        <v>11</v>
      </c>
      <c r="Q5" s="302">
        <v>12</v>
      </c>
      <c r="R5" s="302">
        <v>13</v>
      </c>
      <c r="S5" s="302">
        <v>14</v>
      </c>
      <c r="T5" s="302">
        <v>15</v>
      </c>
      <c r="U5" s="302">
        <v>16</v>
      </c>
      <c r="V5" s="302">
        <v>17</v>
      </c>
      <c r="W5" s="302">
        <v>18</v>
      </c>
      <c r="X5" s="302">
        <v>19</v>
      </c>
      <c r="Y5" s="302">
        <v>20</v>
      </c>
      <c r="Z5" s="302">
        <v>21</v>
      </c>
      <c r="AA5" s="302">
        <v>22</v>
      </c>
      <c r="AB5" s="302">
        <v>23</v>
      </c>
      <c r="AC5" s="302">
        <v>24</v>
      </c>
      <c r="AD5" s="302">
        <v>25</v>
      </c>
      <c r="AE5" s="302">
        <v>26</v>
      </c>
      <c r="AF5" s="302">
        <v>27</v>
      </c>
      <c r="AG5" s="302">
        <v>28</v>
      </c>
      <c r="AH5" s="302">
        <v>29</v>
      </c>
      <c r="AI5" s="302">
        <v>30</v>
      </c>
      <c r="AJ5" s="302">
        <v>31</v>
      </c>
      <c r="AK5" s="302">
        <v>32</v>
      </c>
      <c r="AL5" s="302">
        <v>33</v>
      </c>
      <c r="AM5" s="302">
        <v>34</v>
      </c>
      <c r="AN5" s="302">
        <v>35</v>
      </c>
      <c r="AO5" s="302">
        <v>36</v>
      </c>
      <c r="AP5" s="302">
        <v>37</v>
      </c>
      <c r="AQ5" s="302">
        <v>38</v>
      </c>
      <c r="AR5" s="302">
        <v>39</v>
      </c>
      <c r="AS5" s="302">
        <v>40</v>
      </c>
      <c r="AT5" s="302">
        <v>41</v>
      </c>
      <c r="AU5" s="302">
        <v>42</v>
      </c>
      <c r="AV5" s="302">
        <v>43</v>
      </c>
      <c r="AW5" s="302">
        <v>44</v>
      </c>
      <c r="AX5" s="302">
        <v>45</v>
      </c>
      <c r="AY5" s="302">
        <v>46</v>
      </c>
      <c r="AZ5" s="302">
        <v>47</v>
      </c>
      <c r="BA5" s="302">
        <v>48</v>
      </c>
      <c r="BB5" s="302">
        <v>49</v>
      </c>
      <c r="BC5" s="302">
        <v>50</v>
      </c>
      <c r="BD5" s="302">
        <v>51</v>
      </c>
      <c r="BE5" s="302">
        <v>52</v>
      </c>
      <c r="BF5" s="302">
        <v>53</v>
      </c>
      <c r="BG5" s="302">
        <v>54</v>
      </c>
      <c r="BH5" s="302">
        <v>55</v>
      </c>
      <c r="BI5" s="302">
        <v>56</v>
      </c>
      <c r="BJ5" s="302">
        <v>57</v>
      </c>
      <c r="BK5" s="302">
        <v>58</v>
      </c>
      <c r="BL5" s="302">
        <v>59</v>
      </c>
      <c r="BM5" s="302">
        <v>60</v>
      </c>
      <c r="BN5" s="303"/>
      <c r="BO5" s="304" t="str">
        <f>IF(E5&gt;0,E5*30+$C$3,"")</f>
        <v/>
      </c>
    </row>
    <row r="6" spans="1:67" ht="14" customHeight="1">
      <c r="A6" s="174">
        <v>2</v>
      </c>
      <c r="B6" s="739" t="str">
        <f>'Tab-03_AD-M12'!B29</f>
        <v>Credit Card #2</v>
      </c>
      <c r="C6" s="740">
        <f>'Tab-03_AD-M12'!C29</f>
        <v>0</v>
      </c>
      <c r="D6" s="740">
        <f>'Tab-03_AD-M12'!E29+'Tab-03_AD-M12'!H29</f>
        <v>0</v>
      </c>
      <c r="E6" s="741">
        <f>IF('Tab-03_AD-M12'!F29=0.001,0,ROUNDUP(IF('Tab-03_AD-M12'!H29&gt;0,'Tab-03_AD-M12'!J29,'Tab-03_AD-M12'!F29),0))</f>
        <v>0</v>
      </c>
      <c r="F6" s="302">
        <v>1</v>
      </c>
      <c r="G6" s="302">
        <v>2</v>
      </c>
      <c r="H6" s="302">
        <v>3</v>
      </c>
      <c r="I6" s="302">
        <v>4</v>
      </c>
      <c r="J6" s="302">
        <v>5</v>
      </c>
      <c r="K6" s="302">
        <v>6</v>
      </c>
      <c r="L6" s="302">
        <v>7</v>
      </c>
      <c r="M6" s="302">
        <v>8</v>
      </c>
      <c r="N6" s="302">
        <v>9</v>
      </c>
      <c r="O6" s="302">
        <v>10</v>
      </c>
      <c r="P6" s="302">
        <v>11</v>
      </c>
      <c r="Q6" s="302">
        <v>12</v>
      </c>
      <c r="R6" s="302">
        <v>13</v>
      </c>
      <c r="S6" s="302">
        <v>14</v>
      </c>
      <c r="T6" s="302">
        <v>15</v>
      </c>
      <c r="U6" s="302">
        <v>16</v>
      </c>
      <c r="V6" s="302">
        <v>17</v>
      </c>
      <c r="W6" s="302">
        <v>18</v>
      </c>
      <c r="X6" s="302">
        <v>19</v>
      </c>
      <c r="Y6" s="302">
        <v>20</v>
      </c>
      <c r="Z6" s="302">
        <v>21</v>
      </c>
      <c r="AA6" s="302">
        <v>22</v>
      </c>
      <c r="AB6" s="302">
        <v>23</v>
      </c>
      <c r="AC6" s="302">
        <v>24</v>
      </c>
      <c r="AD6" s="302">
        <v>25</v>
      </c>
      <c r="AE6" s="302">
        <v>26</v>
      </c>
      <c r="AF6" s="302">
        <v>27</v>
      </c>
      <c r="AG6" s="302">
        <v>28</v>
      </c>
      <c r="AH6" s="302">
        <v>29</v>
      </c>
      <c r="AI6" s="302">
        <v>30</v>
      </c>
      <c r="AJ6" s="302">
        <v>31</v>
      </c>
      <c r="AK6" s="302">
        <v>32</v>
      </c>
      <c r="AL6" s="302">
        <v>33</v>
      </c>
      <c r="AM6" s="302">
        <v>34</v>
      </c>
      <c r="AN6" s="302">
        <v>35</v>
      </c>
      <c r="AO6" s="302">
        <v>36</v>
      </c>
      <c r="AP6" s="302">
        <v>37</v>
      </c>
      <c r="AQ6" s="302">
        <v>38</v>
      </c>
      <c r="AR6" s="302">
        <v>39</v>
      </c>
      <c r="AS6" s="302">
        <v>40</v>
      </c>
      <c r="AT6" s="302">
        <v>41</v>
      </c>
      <c r="AU6" s="302">
        <v>42</v>
      </c>
      <c r="AV6" s="302">
        <v>43</v>
      </c>
      <c r="AW6" s="302">
        <v>44</v>
      </c>
      <c r="AX6" s="302">
        <v>45</v>
      </c>
      <c r="AY6" s="302">
        <v>46</v>
      </c>
      <c r="AZ6" s="302">
        <v>47</v>
      </c>
      <c r="BA6" s="302">
        <v>48</v>
      </c>
      <c r="BB6" s="302">
        <v>49</v>
      </c>
      <c r="BC6" s="302">
        <v>50</v>
      </c>
      <c r="BD6" s="302">
        <v>51</v>
      </c>
      <c r="BE6" s="302">
        <v>52</v>
      </c>
      <c r="BF6" s="302">
        <v>53</v>
      </c>
      <c r="BG6" s="302">
        <v>54</v>
      </c>
      <c r="BH6" s="302">
        <v>55</v>
      </c>
      <c r="BI6" s="302">
        <v>56</v>
      </c>
      <c r="BJ6" s="302">
        <v>57</v>
      </c>
      <c r="BK6" s="302">
        <v>58</v>
      </c>
      <c r="BL6" s="302">
        <v>59</v>
      </c>
      <c r="BM6" s="302">
        <v>60</v>
      </c>
      <c r="BN6" s="303"/>
      <c r="BO6" s="305" t="str">
        <f t="shared" ref="BO6:BO35" si="0">IF(E6&gt;0,E6*30+$C$3,"")</f>
        <v/>
      </c>
    </row>
    <row r="7" spans="1:67" ht="14" customHeight="1">
      <c r="A7" s="174">
        <v>3</v>
      </c>
      <c r="B7" s="739" t="str">
        <f>'Tab-03_AD-M12'!B30</f>
        <v>Credit Card #3</v>
      </c>
      <c r="C7" s="740">
        <f>'Tab-03_AD-M12'!C30</f>
        <v>0</v>
      </c>
      <c r="D7" s="740">
        <f>'Tab-03_AD-M12'!E30+'Tab-03_AD-M12'!H30</f>
        <v>0</v>
      </c>
      <c r="E7" s="741">
        <f>IF('Tab-03_AD-M12'!F30=0.001,0,ROUNDUP(IF('Tab-03_AD-M12'!H30&gt;0,'Tab-03_AD-M12'!J30,'Tab-03_AD-M12'!F30),0))</f>
        <v>0</v>
      </c>
      <c r="F7" s="302">
        <v>1</v>
      </c>
      <c r="G7" s="302">
        <v>2</v>
      </c>
      <c r="H7" s="302">
        <v>3</v>
      </c>
      <c r="I7" s="302">
        <v>4</v>
      </c>
      <c r="J7" s="302">
        <v>5</v>
      </c>
      <c r="K7" s="302">
        <v>6</v>
      </c>
      <c r="L7" s="302">
        <v>7</v>
      </c>
      <c r="M7" s="302">
        <v>8</v>
      </c>
      <c r="N7" s="302">
        <v>9</v>
      </c>
      <c r="O7" s="302">
        <v>10</v>
      </c>
      <c r="P7" s="302">
        <v>11</v>
      </c>
      <c r="Q7" s="302">
        <v>12</v>
      </c>
      <c r="R7" s="302">
        <v>13</v>
      </c>
      <c r="S7" s="302">
        <v>14</v>
      </c>
      <c r="T7" s="302">
        <v>15</v>
      </c>
      <c r="U7" s="302">
        <v>16</v>
      </c>
      <c r="V7" s="302">
        <v>17</v>
      </c>
      <c r="W7" s="302">
        <v>18</v>
      </c>
      <c r="X7" s="302">
        <v>19</v>
      </c>
      <c r="Y7" s="302">
        <v>20</v>
      </c>
      <c r="Z7" s="302">
        <v>21</v>
      </c>
      <c r="AA7" s="302">
        <v>22</v>
      </c>
      <c r="AB7" s="302">
        <v>23</v>
      </c>
      <c r="AC7" s="302">
        <v>24</v>
      </c>
      <c r="AD7" s="302">
        <v>25</v>
      </c>
      <c r="AE7" s="302">
        <v>26</v>
      </c>
      <c r="AF7" s="302">
        <v>27</v>
      </c>
      <c r="AG7" s="302">
        <v>28</v>
      </c>
      <c r="AH7" s="302">
        <v>29</v>
      </c>
      <c r="AI7" s="302">
        <v>30</v>
      </c>
      <c r="AJ7" s="302">
        <v>31</v>
      </c>
      <c r="AK7" s="302">
        <v>32</v>
      </c>
      <c r="AL7" s="302">
        <v>33</v>
      </c>
      <c r="AM7" s="302">
        <v>34</v>
      </c>
      <c r="AN7" s="302">
        <v>35</v>
      </c>
      <c r="AO7" s="302">
        <v>36</v>
      </c>
      <c r="AP7" s="302">
        <v>37</v>
      </c>
      <c r="AQ7" s="302">
        <v>38</v>
      </c>
      <c r="AR7" s="302">
        <v>39</v>
      </c>
      <c r="AS7" s="302">
        <v>40</v>
      </c>
      <c r="AT7" s="302">
        <v>41</v>
      </c>
      <c r="AU7" s="302">
        <v>42</v>
      </c>
      <c r="AV7" s="302">
        <v>43</v>
      </c>
      <c r="AW7" s="302">
        <v>44</v>
      </c>
      <c r="AX7" s="302">
        <v>45</v>
      </c>
      <c r="AY7" s="302">
        <v>46</v>
      </c>
      <c r="AZ7" s="302">
        <v>47</v>
      </c>
      <c r="BA7" s="302">
        <v>48</v>
      </c>
      <c r="BB7" s="302">
        <v>49</v>
      </c>
      <c r="BC7" s="302">
        <v>50</v>
      </c>
      <c r="BD7" s="302">
        <v>51</v>
      </c>
      <c r="BE7" s="302">
        <v>52</v>
      </c>
      <c r="BF7" s="302">
        <v>53</v>
      </c>
      <c r="BG7" s="302">
        <v>54</v>
      </c>
      <c r="BH7" s="302">
        <v>55</v>
      </c>
      <c r="BI7" s="302">
        <v>56</v>
      </c>
      <c r="BJ7" s="302">
        <v>57</v>
      </c>
      <c r="BK7" s="302">
        <v>58</v>
      </c>
      <c r="BL7" s="302">
        <v>59</v>
      </c>
      <c r="BM7" s="302">
        <v>60</v>
      </c>
      <c r="BN7" s="303"/>
      <c r="BO7" s="305" t="str">
        <f t="shared" si="0"/>
        <v/>
      </c>
    </row>
    <row r="8" spans="1:67" ht="14" customHeight="1">
      <c r="A8" s="174">
        <v>4</v>
      </c>
      <c r="B8" s="739" t="str">
        <f>'Tab-03_AD-M12'!B31</f>
        <v>Credit Card #4</v>
      </c>
      <c r="C8" s="740">
        <f>'Tab-03_AD-M12'!C31</f>
        <v>0</v>
      </c>
      <c r="D8" s="740">
        <f>'Tab-03_AD-M12'!E31+'Tab-03_AD-M12'!H31</f>
        <v>0</v>
      </c>
      <c r="E8" s="741">
        <f>IF('Tab-03_AD-M12'!F31=0.001,0,ROUNDUP(IF('Tab-03_AD-M12'!H31&gt;0,'Tab-03_AD-M12'!J31,'Tab-03_AD-M12'!F31),0))</f>
        <v>0</v>
      </c>
      <c r="F8" s="302">
        <v>1</v>
      </c>
      <c r="G8" s="302">
        <v>2</v>
      </c>
      <c r="H8" s="302">
        <v>3</v>
      </c>
      <c r="I8" s="302">
        <v>4</v>
      </c>
      <c r="J8" s="302">
        <v>5</v>
      </c>
      <c r="K8" s="302">
        <v>6</v>
      </c>
      <c r="L8" s="302">
        <v>7</v>
      </c>
      <c r="M8" s="302">
        <v>8</v>
      </c>
      <c r="N8" s="302">
        <v>9</v>
      </c>
      <c r="O8" s="302">
        <v>10</v>
      </c>
      <c r="P8" s="302">
        <v>11</v>
      </c>
      <c r="Q8" s="302">
        <v>12</v>
      </c>
      <c r="R8" s="302">
        <v>13</v>
      </c>
      <c r="S8" s="302">
        <v>14</v>
      </c>
      <c r="T8" s="302">
        <v>15</v>
      </c>
      <c r="U8" s="302">
        <v>16</v>
      </c>
      <c r="V8" s="302">
        <v>17</v>
      </c>
      <c r="W8" s="302">
        <v>18</v>
      </c>
      <c r="X8" s="302">
        <v>19</v>
      </c>
      <c r="Y8" s="302">
        <v>20</v>
      </c>
      <c r="Z8" s="302">
        <v>21</v>
      </c>
      <c r="AA8" s="302">
        <v>22</v>
      </c>
      <c r="AB8" s="302">
        <v>23</v>
      </c>
      <c r="AC8" s="302">
        <v>24</v>
      </c>
      <c r="AD8" s="302">
        <v>25</v>
      </c>
      <c r="AE8" s="302">
        <v>26</v>
      </c>
      <c r="AF8" s="302">
        <v>27</v>
      </c>
      <c r="AG8" s="302">
        <v>28</v>
      </c>
      <c r="AH8" s="302">
        <v>29</v>
      </c>
      <c r="AI8" s="302">
        <v>30</v>
      </c>
      <c r="AJ8" s="302">
        <v>31</v>
      </c>
      <c r="AK8" s="302">
        <v>32</v>
      </c>
      <c r="AL8" s="302">
        <v>33</v>
      </c>
      <c r="AM8" s="302">
        <v>34</v>
      </c>
      <c r="AN8" s="302">
        <v>35</v>
      </c>
      <c r="AO8" s="302">
        <v>36</v>
      </c>
      <c r="AP8" s="302">
        <v>37</v>
      </c>
      <c r="AQ8" s="302">
        <v>38</v>
      </c>
      <c r="AR8" s="302">
        <v>39</v>
      </c>
      <c r="AS8" s="302">
        <v>40</v>
      </c>
      <c r="AT8" s="302">
        <v>41</v>
      </c>
      <c r="AU8" s="302">
        <v>42</v>
      </c>
      <c r="AV8" s="302">
        <v>43</v>
      </c>
      <c r="AW8" s="302">
        <v>44</v>
      </c>
      <c r="AX8" s="302">
        <v>45</v>
      </c>
      <c r="AY8" s="302">
        <v>46</v>
      </c>
      <c r="AZ8" s="302">
        <v>47</v>
      </c>
      <c r="BA8" s="302">
        <v>48</v>
      </c>
      <c r="BB8" s="302">
        <v>49</v>
      </c>
      <c r="BC8" s="302">
        <v>50</v>
      </c>
      <c r="BD8" s="302">
        <v>51</v>
      </c>
      <c r="BE8" s="302">
        <v>52</v>
      </c>
      <c r="BF8" s="302">
        <v>53</v>
      </c>
      <c r="BG8" s="302">
        <v>54</v>
      </c>
      <c r="BH8" s="302">
        <v>55</v>
      </c>
      <c r="BI8" s="302">
        <v>56</v>
      </c>
      <c r="BJ8" s="302">
        <v>57</v>
      </c>
      <c r="BK8" s="302">
        <v>58</v>
      </c>
      <c r="BL8" s="302">
        <v>59</v>
      </c>
      <c r="BM8" s="302">
        <v>60</v>
      </c>
      <c r="BN8" s="306"/>
      <c r="BO8" s="305" t="str">
        <f t="shared" si="0"/>
        <v/>
      </c>
    </row>
    <row r="9" spans="1:67" ht="14" customHeight="1">
      <c r="A9" s="174">
        <v>5</v>
      </c>
      <c r="B9" s="739" t="str">
        <f>'Tab-03_AD-M12'!B32</f>
        <v>Credit Card #5</v>
      </c>
      <c r="C9" s="740">
        <f>'Tab-03_AD-M12'!C32</f>
        <v>0</v>
      </c>
      <c r="D9" s="740">
        <f>'Tab-03_AD-M12'!E32+'Tab-03_AD-M12'!H32</f>
        <v>0</v>
      </c>
      <c r="E9" s="741">
        <f>IF('Tab-03_AD-M12'!F32=0.001,0,ROUNDUP(IF('Tab-03_AD-M12'!H32&gt;0,'Tab-03_AD-M12'!J32,'Tab-03_AD-M12'!F32),0))</f>
        <v>0</v>
      </c>
      <c r="F9" s="302">
        <v>1</v>
      </c>
      <c r="G9" s="302">
        <v>2</v>
      </c>
      <c r="H9" s="302">
        <v>3</v>
      </c>
      <c r="I9" s="302">
        <v>4</v>
      </c>
      <c r="J9" s="302">
        <v>5</v>
      </c>
      <c r="K9" s="302">
        <v>6</v>
      </c>
      <c r="L9" s="302">
        <v>7</v>
      </c>
      <c r="M9" s="302">
        <v>8</v>
      </c>
      <c r="N9" s="302">
        <v>9</v>
      </c>
      <c r="O9" s="302">
        <v>10</v>
      </c>
      <c r="P9" s="302">
        <v>11</v>
      </c>
      <c r="Q9" s="302">
        <v>12</v>
      </c>
      <c r="R9" s="302">
        <v>13</v>
      </c>
      <c r="S9" s="302">
        <v>14</v>
      </c>
      <c r="T9" s="302">
        <v>15</v>
      </c>
      <c r="U9" s="302">
        <v>16</v>
      </c>
      <c r="V9" s="302">
        <v>17</v>
      </c>
      <c r="W9" s="302">
        <v>18</v>
      </c>
      <c r="X9" s="302">
        <v>19</v>
      </c>
      <c r="Y9" s="302">
        <v>20</v>
      </c>
      <c r="Z9" s="302">
        <v>21</v>
      </c>
      <c r="AA9" s="302">
        <v>22</v>
      </c>
      <c r="AB9" s="302">
        <v>23</v>
      </c>
      <c r="AC9" s="302">
        <v>24</v>
      </c>
      <c r="AD9" s="302">
        <v>25</v>
      </c>
      <c r="AE9" s="302">
        <v>26</v>
      </c>
      <c r="AF9" s="302">
        <v>27</v>
      </c>
      <c r="AG9" s="302">
        <v>28</v>
      </c>
      <c r="AH9" s="302">
        <v>29</v>
      </c>
      <c r="AI9" s="302">
        <v>30</v>
      </c>
      <c r="AJ9" s="302">
        <v>31</v>
      </c>
      <c r="AK9" s="302">
        <v>32</v>
      </c>
      <c r="AL9" s="302">
        <v>33</v>
      </c>
      <c r="AM9" s="302">
        <v>34</v>
      </c>
      <c r="AN9" s="302">
        <v>35</v>
      </c>
      <c r="AO9" s="302">
        <v>36</v>
      </c>
      <c r="AP9" s="302">
        <v>37</v>
      </c>
      <c r="AQ9" s="302">
        <v>38</v>
      </c>
      <c r="AR9" s="302">
        <v>39</v>
      </c>
      <c r="AS9" s="302">
        <v>40</v>
      </c>
      <c r="AT9" s="302">
        <v>41</v>
      </c>
      <c r="AU9" s="302">
        <v>42</v>
      </c>
      <c r="AV9" s="302">
        <v>43</v>
      </c>
      <c r="AW9" s="302">
        <v>44</v>
      </c>
      <c r="AX9" s="302">
        <v>45</v>
      </c>
      <c r="AY9" s="302">
        <v>46</v>
      </c>
      <c r="AZ9" s="302">
        <v>47</v>
      </c>
      <c r="BA9" s="302">
        <v>48</v>
      </c>
      <c r="BB9" s="302">
        <v>49</v>
      </c>
      <c r="BC9" s="302">
        <v>50</v>
      </c>
      <c r="BD9" s="302">
        <v>51</v>
      </c>
      <c r="BE9" s="302">
        <v>52</v>
      </c>
      <c r="BF9" s="302">
        <v>53</v>
      </c>
      <c r="BG9" s="302">
        <v>54</v>
      </c>
      <c r="BH9" s="302">
        <v>55</v>
      </c>
      <c r="BI9" s="302">
        <v>56</v>
      </c>
      <c r="BJ9" s="302">
        <v>57</v>
      </c>
      <c r="BK9" s="302">
        <v>58</v>
      </c>
      <c r="BL9" s="302">
        <v>59</v>
      </c>
      <c r="BM9" s="302">
        <v>60</v>
      </c>
      <c r="BN9" s="306"/>
      <c r="BO9" s="305" t="str">
        <f t="shared" si="0"/>
        <v/>
      </c>
    </row>
    <row r="10" spans="1:67" ht="14" customHeight="1">
      <c r="A10" s="174">
        <v>6</v>
      </c>
      <c r="B10" s="739" t="str">
        <f>'Tab-03_AD-M12'!B33</f>
        <v>Credit Card #6</v>
      </c>
      <c r="C10" s="740">
        <f>'Tab-03_AD-M12'!C33</f>
        <v>0</v>
      </c>
      <c r="D10" s="740">
        <f>'Tab-03_AD-M12'!E33+'Tab-03_AD-M12'!H33</f>
        <v>0</v>
      </c>
      <c r="E10" s="741">
        <f>IF('Tab-03_AD-M12'!F33=0.001,0,ROUNDUP(IF('Tab-03_AD-M12'!H33&gt;0,'Tab-03_AD-M12'!J33,'Tab-03_AD-M12'!F33),0))</f>
        <v>0</v>
      </c>
      <c r="F10" s="302">
        <v>1</v>
      </c>
      <c r="G10" s="302">
        <v>2</v>
      </c>
      <c r="H10" s="302">
        <v>3</v>
      </c>
      <c r="I10" s="302">
        <v>4</v>
      </c>
      <c r="J10" s="302">
        <v>5</v>
      </c>
      <c r="K10" s="302">
        <v>6</v>
      </c>
      <c r="L10" s="302">
        <v>7</v>
      </c>
      <c r="M10" s="302">
        <v>8</v>
      </c>
      <c r="N10" s="302">
        <v>9</v>
      </c>
      <c r="O10" s="302">
        <v>10</v>
      </c>
      <c r="P10" s="302">
        <v>11</v>
      </c>
      <c r="Q10" s="302">
        <v>12</v>
      </c>
      <c r="R10" s="302">
        <v>13</v>
      </c>
      <c r="S10" s="302">
        <v>14</v>
      </c>
      <c r="T10" s="302">
        <v>15</v>
      </c>
      <c r="U10" s="302">
        <v>16</v>
      </c>
      <c r="V10" s="302">
        <v>17</v>
      </c>
      <c r="W10" s="302">
        <v>18</v>
      </c>
      <c r="X10" s="302">
        <v>19</v>
      </c>
      <c r="Y10" s="302">
        <v>20</v>
      </c>
      <c r="Z10" s="302">
        <v>21</v>
      </c>
      <c r="AA10" s="302">
        <v>22</v>
      </c>
      <c r="AB10" s="302">
        <v>23</v>
      </c>
      <c r="AC10" s="302">
        <v>24</v>
      </c>
      <c r="AD10" s="302">
        <v>25</v>
      </c>
      <c r="AE10" s="302">
        <v>26</v>
      </c>
      <c r="AF10" s="302">
        <v>27</v>
      </c>
      <c r="AG10" s="302">
        <v>28</v>
      </c>
      <c r="AH10" s="302">
        <v>29</v>
      </c>
      <c r="AI10" s="302">
        <v>30</v>
      </c>
      <c r="AJ10" s="302">
        <v>31</v>
      </c>
      <c r="AK10" s="302">
        <v>32</v>
      </c>
      <c r="AL10" s="302">
        <v>33</v>
      </c>
      <c r="AM10" s="302">
        <v>34</v>
      </c>
      <c r="AN10" s="302">
        <v>35</v>
      </c>
      <c r="AO10" s="302">
        <v>36</v>
      </c>
      <c r="AP10" s="302">
        <v>37</v>
      </c>
      <c r="AQ10" s="302">
        <v>38</v>
      </c>
      <c r="AR10" s="302">
        <v>39</v>
      </c>
      <c r="AS10" s="302">
        <v>40</v>
      </c>
      <c r="AT10" s="302">
        <v>41</v>
      </c>
      <c r="AU10" s="302">
        <v>42</v>
      </c>
      <c r="AV10" s="302">
        <v>43</v>
      </c>
      <c r="AW10" s="302">
        <v>44</v>
      </c>
      <c r="AX10" s="302">
        <v>45</v>
      </c>
      <c r="AY10" s="302">
        <v>46</v>
      </c>
      <c r="AZ10" s="302">
        <v>47</v>
      </c>
      <c r="BA10" s="302">
        <v>48</v>
      </c>
      <c r="BB10" s="302">
        <v>49</v>
      </c>
      <c r="BC10" s="302">
        <v>50</v>
      </c>
      <c r="BD10" s="302">
        <v>51</v>
      </c>
      <c r="BE10" s="302">
        <v>52</v>
      </c>
      <c r="BF10" s="302">
        <v>53</v>
      </c>
      <c r="BG10" s="302">
        <v>54</v>
      </c>
      <c r="BH10" s="302">
        <v>55</v>
      </c>
      <c r="BI10" s="302">
        <v>56</v>
      </c>
      <c r="BJ10" s="302">
        <v>57</v>
      </c>
      <c r="BK10" s="302">
        <v>58</v>
      </c>
      <c r="BL10" s="302">
        <v>59</v>
      </c>
      <c r="BM10" s="302">
        <v>60</v>
      </c>
      <c r="BN10" s="306"/>
      <c r="BO10" s="305" t="str">
        <f t="shared" si="0"/>
        <v/>
      </c>
    </row>
    <row r="11" spans="1:67" ht="14" customHeight="1">
      <c r="A11" s="174">
        <v>7</v>
      </c>
      <c r="B11" s="739" t="str">
        <f>'Tab-03_AD-M12'!B34</f>
        <v>Credit Card #7</v>
      </c>
      <c r="C11" s="740">
        <f>'Tab-03_AD-M12'!C34</f>
        <v>0</v>
      </c>
      <c r="D11" s="740">
        <f>'Tab-03_AD-M12'!E34+'Tab-03_AD-M12'!H34</f>
        <v>0</v>
      </c>
      <c r="E11" s="741">
        <f>IF('Tab-03_AD-M12'!F34=0.001,0,ROUNDUP(IF('Tab-03_AD-M12'!H34&gt;0,'Tab-03_AD-M12'!J34,'Tab-03_AD-M12'!F34),0))</f>
        <v>0</v>
      </c>
      <c r="F11" s="302">
        <v>1</v>
      </c>
      <c r="G11" s="302">
        <v>2</v>
      </c>
      <c r="H11" s="302">
        <v>3</v>
      </c>
      <c r="I11" s="302">
        <v>4</v>
      </c>
      <c r="J11" s="302">
        <v>5</v>
      </c>
      <c r="K11" s="302">
        <v>6</v>
      </c>
      <c r="L11" s="302">
        <v>7</v>
      </c>
      <c r="M11" s="302">
        <v>8</v>
      </c>
      <c r="N11" s="302">
        <v>9</v>
      </c>
      <c r="O11" s="302">
        <v>10</v>
      </c>
      <c r="P11" s="302">
        <v>11</v>
      </c>
      <c r="Q11" s="302">
        <v>12</v>
      </c>
      <c r="R11" s="302">
        <v>13</v>
      </c>
      <c r="S11" s="302">
        <v>14</v>
      </c>
      <c r="T11" s="302">
        <v>15</v>
      </c>
      <c r="U11" s="302">
        <v>16</v>
      </c>
      <c r="V11" s="302">
        <v>17</v>
      </c>
      <c r="W11" s="302">
        <v>18</v>
      </c>
      <c r="X11" s="302">
        <v>19</v>
      </c>
      <c r="Y11" s="302">
        <v>20</v>
      </c>
      <c r="Z11" s="302">
        <v>21</v>
      </c>
      <c r="AA11" s="302">
        <v>22</v>
      </c>
      <c r="AB11" s="302">
        <v>23</v>
      </c>
      <c r="AC11" s="302">
        <v>24</v>
      </c>
      <c r="AD11" s="302">
        <v>25</v>
      </c>
      <c r="AE11" s="302">
        <v>26</v>
      </c>
      <c r="AF11" s="302">
        <v>27</v>
      </c>
      <c r="AG11" s="302">
        <v>28</v>
      </c>
      <c r="AH11" s="302">
        <v>29</v>
      </c>
      <c r="AI11" s="302">
        <v>30</v>
      </c>
      <c r="AJ11" s="302">
        <v>31</v>
      </c>
      <c r="AK11" s="302">
        <v>32</v>
      </c>
      <c r="AL11" s="302">
        <v>33</v>
      </c>
      <c r="AM11" s="302">
        <v>34</v>
      </c>
      <c r="AN11" s="302">
        <v>35</v>
      </c>
      <c r="AO11" s="302">
        <v>36</v>
      </c>
      <c r="AP11" s="302">
        <v>37</v>
      </c>
      <c r="AQ11" s="302">
        <v>38</v>
      </c>
      <c r="AR11" s="302">
        <v>39</v>
      </c>
      <c r="AS11" s="302">
        <v>40</v>
      </c>
      <c r="AT11" s="302">
        <v>41</v>
      </c>
      <c r="AU11" s="302">
        <v>42</v>
      </c>
      <c r="AV11" s="302">
        <v>43</v>
      </c>
      <c r="AW11" s="302">
        <v>44</v>
      </c>
      <c r="AX11" s="302">
        <v>45</v>
      </c>
      <c r="AY11" s="302">
        <v>46</v>
      </c>
      <c r="AZ11" s="302">
        <v>47</v>
      </c>
      <c r="BA11" s="302">
        <v>48</v>
      </c>
      <c r="BB11" s="302">
        <v>49</v>
      </c>
      <c r="BC11" s="302">
        <v>50</v>
      </c>
      <c r="BD11" s="302">
        <v>51</v>
      </c>
      <c r="BE11" s="302">
        <v>52</v>
      </c>
      <c r="BF11" s="302">
        <v>53</v>
      </c>
      <c r="BG11" s="302">
        <v>54</v>
      </c>
      <c r="BH11" s="302">
        <v>55</v>
      </c>
      <c r="BI11" s="302">
        <v>56</v>
      </c>
      <c r="BJ11" s="302">
        <v>57</v>
      </c>
      <c r="BK11" s="302">
        <v>58</v>
      </c>
      <c r="BL11" s="302">
        <v>59</v>
      </c>
      <c r="BM11" s="302">
        <v>60</v>
      </c>
      <c r="BN11" s="306"/>
      <c r="BO11" s="305" t="str">
        <f t="shared" si="0"/>
        <v/>
      </c>
    </row>
    <row r="12" spans="1:67" ht="14" customHeight="1">
      <c r="A12" s="174">
        <v>8</v>
      </c>
      <c r="B12" s="739" t="str">
        <f>'Tab-03_AD-M12'!B35</f>
        <v>Credit Card #8</v>
      </c>
      <c r="C12" s="740">
        <f>'Tab-03_AD-M12'!C35</f>
        <v>0</v>
      </c>
      <c r="D12" s="740">
        <f>'Tab-03_AD-M12'!E35+'Tab-03_AD-M12'!H35</f>
        <v>0</v>
      </c>
      <c r="E12" s="741">
        <f>IF('Tab-03_AD-M12'!F35=0.001,0,ROUNDUP(IF('Tab-03_AD-M12'!H35&gt;0,'Tab-03_AD-M12'!J35,'Tab-03_AD-M12'!F35),0))</f>
        <v>0</v>
      </c>
      <c r="F12" s="302">
        <v>1</v>
      </c>
      <c r="G12" s="302">
        <v>2</v>
      </c>
      <c r="H12" s="302">
        <v>3</v>
      </c>
      <c r="I12" s="302">
        <v>4</v>
      </c>
      <c r="J12" s="302">
        <v>5</v>
      </c>
      <c r="K12" s="302">
        <v>6</v>
      </c>
      <c r="L12" s="302">
        <v>7</v>
      </c>
      <c r="M12" s="302">
        <v>8</v>
      </c>
      <c r="N12" s="302">
        <v>9</v>
      </c>
      <c r="O12" s="302">
        <v>10</v>
      </c>
      <c r="P12" s="302">
        <v>11</v>
      </c>
      <c r="Q12" s="302">
        <v>12</v>
      </c>
      <c r="R12" s="302">
        <v>13</v>
      </c>
      <c r="S12" s="302">
        <v>14</v>
      </c>
      <c r="T12" s="302">
        <v>15</v>
      </c>
      <c r="U12" s="302">
        <v>16</v>
      </c>
      <c r="V12" s="302">
        <v>17</v>
      </c>
      <c r="W12" s="302">
        <v>18</v>
      </c>
      <c r="X12" s="302">
        <v>19</v>
      </c>
      <c r="Y12" s="302">
        <v>20</v>
      </c>
      <c r="Z12" s="302">
        <v>21</v>
      </c>
      <c r="AA12" s="302">
        <v>22</v>
      </c>
      <c r="AB12" s="302">
        <v>23</v>
      </c>
      <c r="AC12" s="302">
        <v>24</v>
      </c>
      <c r="AD12" s="302">
        <v>25</v>
      </c>
      <c r="AE12" s="302">
        <v>26</v>
      </c>
      <c r="AF12" s="302">
        <v>27</v>
      </c>
      <c r="AG12" s="302">
        <v>28</v>
      </c>
      <c r="AH12" s="302">
        <v>29</v>
      </c>
      <c r="AI12" s="302">
        <v>30</v>
      </c>
      <c r="AJ12" s="302">
        <v>31</v>
      </c>
      <c r="AK12" s="302">
        <v>32</v>
      </c>
      <c r="AL12" s="302">
        <v>33</v>
      </c>
      <c r="AM12" s="302">
        <v>34</v>
      </c>
      <c r="AN12" s="302">
        <v>35</v>
      </c>
      <c r="AO12" s="302">
        <v>36</v>
      </c>
      <c r="AP12" s="302">
        <v>37</v>
      </c>
      <c r="AQ12" s="302">
        <v>38</v>
      </c>
      <c r="AR12" s="302">
        <v>39</v>
      </c>
      <c r="AS12" s="302">
        <v>40</v>
      </c>
      <c r="AT12" s="302">
        <v>41</v>
      </c>
      <c r="AU12" s="302">
        <v>42</v>
      </c>
      <c r="AV12" s="302">
        <v>43</v>
      </c>
      <c r="AW12" s="302">
        <v>44</v>
      </c>
      <c r="AX12" s="302">
        <v>45</v>
      </c>
      <c r="AY12" s="302">
        <v>46</v>
      </c>
      <c r="AZ12" s="302">
        <v>47</v>
      </c>
      <c r="BA12" s="302">
        <v>48</v>
      </c>
      <c r="BB12" s="302">
        <v>49</v>
      </c>
      <c r="BC12" s="302">
        <v>50</v>
      </c>
      <c r="BD12" s="302">
        <v>51</v>
      </c>
      <c r="BE12" s="302">
        <v>52</v>
      </c>
      <c r="BF12" s="302">
        <v>53</v>
      </c>
      <c r="BG12" s="302">
        <v>54</v>
      </c>
      <c r="BH12" s="302">
        <v>55</v>
      </c>
      <c r="BI12" s="302">
        <v>56</v>
      </c>
      <c r="BJ12" s="302">
        <v>57</v>
      </c>
      <c r="BK12" s="302">
        <v>58</v>
      </c>
      <c r="BL12" s="302">
        <v>59</v>
      </c>
      <c r="BM12" s="302">
        <v>60</v>
      </c>
      <c r="BN12" s="306"/>
      <c r="BO12" s="305" t="str">
        <f t="shared" si="0"/>
        <v/>
      </c>
    </row>
    <row r="13" spans="1:67" ht="14" customHeight="1">
      <c r="A13" s="174">
        <v>9</v>
      </c>
      <c r="B13" s="739" t="str">
        <f>'Tab-03_AD-M12'!B36</f>
        <v>Credit Card #9</v>
      </c>
      <c r="C13" s="740">
        <f>'Tab-03_AD-M12'!C36</f>
        <v>0</v>
      </c>
      <c r="D13" s="740">
        <f>'Tab-03_AD-M12'!E36+'Tab-03_AD-M12'!H36</f>
        <v>0</v>
      </c>
      <c r="E13" s="741">
        <f>IF('Tab-03_AD-M12'!F36=0.001,0,ROUNDUP(IF('Tab-03_AD-M12'!H36&gt;0,'Tab-03_AD-M12'!J36,'Tab-03_AD-M12'!F36),0))</f>
        <v>0</v>
      </c>
      <c r="F13" s="302">
        <v>1</v>
      </c>
      <c r="G13" s="302">
        <v>2</v>
      </c>
      <c r="H13" s="302">
        <v>3</v>
      </c>
      <c r="I13" s="302">
        <v>4</v>
      </c>
      <c r="J13" s="302">
        <v>5</v>
      </c>
      <c r="K13" s="302">
        <v>6</v>
      </c>
      <c r="L13" s="302">
        <v>7</v>
      </c>
      <c r="M13" s="302">
        <v>8</v>
      </c>
      <c r="N13" s="302">
        <v>9</v>
      </c>
      <c r="O13" s="302">
        <v>10</v>
      </c>
      <c r="P13" s="302">
        <v>11</v>
      </c>
      <c r="Q13" s="302">
        <v>12</v>
      </c>
      <c r="R13" s="302">
        <v>13</v>
      </c>
      <c r="S13" s="302">
        <v>14</v>
      </c>
      <c r="T13" s="302">
        <v>15</v>
      </c>
      <c r="U13" s="302">
        <v>16</v>
      </c>
      <c r="V13" s="302">
        <v>17</v>
      </c>
      <c r="W13" s="302">
        <v>18</v>
      </c>
      <c r="X13" s="302">
        <v>19</v>
      </c>
      <c r="Y13" s="302">
        <v>20</v>
      </c>
      <c r="Z13" s="302">
        <v>21</v>
      </c>
      <c r="AA13" s="302">
        <v>22</v>
      </c>
      <c r="AB13" s="302">
        <v>23</v>
      </c>
      <c r="AC13" s="302">
        <v>24</v>
      </c>
      <c r="AD13" s="302">
        <v>25</v>
      </c>
      <c r="AE13" s="302">
        <v>26</v>
      </c>
      <c r="AF13" s="302">
        <v>27</v>
      </c>
      <c r="AG13" s="302">
        <v>28</v>
      </c>
      <c r="AH13" s="302">
        <v>29</v>
      </c>
      <c r="AI13" s="302">
        <v>30</v>
      </c>
      <c r="AJ13" s="302">
        <v>31</v>
      </c>
      <c r="AK13" s="302">
        <v>32</v>
      </c>
      <c r="AL13" s="302">
        <v>33</v>
      </c>
      <c r="AM13" s="302">
        <v>34</v>
      </c>
      <c r="AN13" s="302">
        <v>35</v>
      </c>
      <c r="AO13" s="302">
        <v>36</v>
      </c>
      <c r="AP13" s="302">
        <v>37</v>
      </c>
      <c r="AQ13" s="302">
        <v>38</v>
      </c>
      <c r="AR13" s="302">
        <v>39</v>
      </c>
      <c r="AS13" s="302">
        <v>40</v>
      </c>
      <c r="AT13" s="302">
        <v>41</v>
      </c>
      <c r="AU13" s="302">
        <v>42</v>
      </c>
      <c r="AV13" s="302">
        <v>43</v>
      </c>
      <c r="AW13" s="302">
        <v>44</v>
      </c>
      <c r="AX13" s="302">
        <v>45</v>
      </c>
      <c r="AY13" s="302">
        <v>46</v>
      </c>
      <c r="AZ13" s="302">
        <v>47</v>
      </c>
      <c r="BA13" s="302">
        <v>48</v>
      </c>
      <c r="BB13" s="302">
        <v>49</v>
      </c>
      <c r="BC13" s="302">
        <v>50</v>
      </c>
      <c r="BD13" s="302">
        <v>51</v>
      </c>
      <c r="BE13" s="302">
        <v>52</v>
      </c>
      <c r="BF13" s="302">
        <v>53</v>
      </c>
      <c r="BG13" s="302">
        <v>54</v>
      </c>
      <c r="BH13" s="302">
        <v>55</v>
      </c>
      <c r="BI13" s="302">
        <v>56</v>
      </c>
      <c r="BJ13" s="302">
        <v>57</v>
      </c>
      <c r="BK13" s="302">
        <v>58</v>
      </c>
      <c r="BL13" s="302">
        <v>59</v>
      </c>
      <c r="BM13" s="302">
        <v>60</v>
      </c>
      <c r="BN13" s="306"/>
      <c r="BO13" s="305" t="str">
        <f t="shared" si="0"/>
        <v/>
      </c>
    </row>
    <row r="14" spans="1:67" ht="14" customHeight="1">
      <c r="A14" s="174">
        <v>10</v>
      </c>
      <c r="B14" s="739" t="str">
        <f>'Tab-03_AD-M12'!B37</f>
        <v>Credit Card #10</v>
      </c>
      <c r="C14" s="740">
        <f>'Tab-03_AD-M12'!C37</f>
        <v>0</v>
      </c>
      <c r="D14" s="740">
        <f>'Tab-03_AD-M12'!E37+'Tab-03_AD-M12'!H37</f>
        <v>0</v>
      </c>
      <c r="E14" s="741">
        <f>IF('Tab-03_AD-M12'!F37=0.001,0,ROUNDUP(IF('Tab-03_AD-M12'!H37&gt;0,'Tab-03_AD-M12'!J37,'Tab-03_AD-M12'!F37),0))</f>
        <v>0</v>
      </c>
      <c r="F14" s="302">
        <v>1</v>
      </c>
      <c r="G14" s="302">
        <v>2</v>
      </c>
      <c r="H14" s="302">
        <v>3</v>
      </c>
      <c r="I14" s="302">
        <v>4</v>
      </c>
      <c r="J14" s="302">
        <v>5</v>
      </c>
      <c r="K14" s="302">
        <v>6</v>
      </c>
      <c r="L14" s="302">
        <v>7</v>
      </c>
      <c r="M14" s="302">
        <v>8</v>
      </c>
      <c r="N14" s="302">
        <v>9</v>
      </c>
      <c r="O14" s="302">
        <v>10</v>
      </c>
      <c r="P14" s="302">
        <v>11</v>
      </c>
      <c r="Q14" s="302">
        <v>12</v>
      </c>
      <c r="R14" s="302">
        <v>13</v>
      </c>
      <c r="S14" s="302">
        <v>14</v>
      </c>
      <c r="T14" s="302">
        <v>15</v>
      </c>
      <c r="U14" s="302">
        <v>16</v>
      </c>
      <c r="V14" s="302">
        <v>17</v>
      </c>
      <c r="W14" s="302">
        <v>18</v>
      </c>
      <c r="X14" s="302">
        <v>19</v>
      </c>
      <c r="Y14" s="302">
        <v>20</v>
      </c>
      <c r="Z14" s="302">
        <v>21</v>
      </c>
      <c r="AA14" s="302">
        <v>22</v>
      </c>
      <c r="AB14" s="302">
        <v>23</v>
      </c>
      <c r="AC14" s="302">
        <v>24</v>
      </c>
      <c r="AD14" s="302">
        <v>25</v>
      </c>
      <c r="AE14" s="302">
        <v>26</v>
      </c>
      <c r="AF14" s="302">
        <v>27</v>
      </c>
      <c r="AG14" s="302">
        <v>28</v>
      </c>
      <c r="AH14" s="302">
        <v>29</v>
      </c>
      <c r="AI14" s="302">
        <v>30</v>
      </c>
      <c r="AJ14" s="302">
        <v>31</v>
      </c>
      <c r="AK14" s="302">
        <v>32</v>
      </c>
      <c r="AL14" s="302">
        <v>33</v>
      </c>
      <c r="AM14" s="302">
        <v>34</v>
      </c>
      <c r="AN14" s="302">
        <v>35</v>
      </c>
      <c r="AO14" s="302">
        <v>36</v>
      </c>
      <c r="AP14" s="302">
        <v>37</v>
      </c>
      <c r="AQ14" s="302">
        <v>38</v>
      </c>
      <c r="AR14" s="302">
        <v>39</v>
      </c>
      <c r="AS14" s="302">
        <v>40</v>
      </c>
      <c r="AT14" s="302">
        <v>41</v>
      </c>
      <c r="AU14" s="302">
        <v>42</v>
      </c>
      <c r="AV14" s="302">
        <v>43</v>
      </c>
      <c r="AW14" s="302">
        <v>44</v>
      </c>
      <c r="AX14" s="302">
        <v>45</v>
      </c>
      <c r="AY14" s="302">
        <v>46</v>
      </c>
      <c r="AZ14" s="302">
        <v>47</v>
      </c>
      <c r="BA14" s="302">
        <v>48</v>
      </c>
      <c r="BB14" s="302">
        <v>49</v>
      </c>
      <c r="BC14" s="302">
        <v>50</v>
      </c>
      <c r="BD14" s="302">
        <v>51</v>
      </c>
      <c r="BE14" s="302">
        <v>52</v>
      </c>
      <c r="BF14" s="302">
        <v>53</v>
      </c>
      <c r="BG14" s="302">
        <v>54</v>
      </c>
      <c r="BH14" s="302">
        <v>55</v>
      </c>
      <c r="BI14" s="302">
        <v>56</v>
      </c>
      <c r="BJ14" s="302">
        <v>57</v>
      </c>
      <c r="BK14" s="302">
        <v>58</v>
      </c>
      <c r="BL14" s="302">
        <v>59</v>
      </c>
      <c r="BM14" s="302">
        <v>60</v>
      </c>
      <c r="BN14" s="306"/>
      <c r="BO14" s="305" t="str">
        <f t="shared" si="0"/>
        <v/>
      </c>
    </row>
    <row r="15" spans="1:67" ht="14" customHeight="1">
      <c r="A15" s="174">
        <v>11</v>
      </c>
      <c r="B15" s="739" t="str">
        <f>'Tab-03_AD-M12'!B38</f>
        <v>Credit Card #11</v>
      </c>
      <c r="C15" s="740">
        <f>'Tab-03_AD-M12'!C38</f>
        <v>0</v>
      </c>
      <c r="D15" s="740">
        <f>'Tab-03_AD-M12'!E38+'Tab-03_AD-M12'!H38</f>
        <v>0</v>
      </c>
      <c r="E15" s="741">
        <f>IF('Tab-03_AD-M12'!F38=0.001,0,ROUNDUP(IF('Tab-03_AD-M12'!H38&gt;0,'Tab-03_AD-M12'!J38,'Tab-03_AD-M12'!F38),0))</f>
        <v>0</v>
      </c>
      <c r="F15" s="302">
        <v>1</v>
      </c>
      <c r="G15" s="302">
        <v>2</v>
      </c>
      <c r="H15" s="302">
        <v>3</v>
      </c>
      <c r="I15" s="302">
        <v>4</v>
      </c>
      <c r="J15" s="302">
        <v>5</v>
      </c>
      <c r="K15" s="302">
        <v>6</v>
      </c>
      <c r="L15" s="302">
        <v>7</v>
      </c>
      <c r="M15" s="302">
        <v>8</v>
      </c>
      <c r="N15" s="302">
        <v>9</v>
      </c>
      <c r="O15" s="302">
        <v>10</v>
      </c>
      <c r="P15" s="302">
        <v>11</v>
      </c>
      <c r="Q15" s="302">
        <v>12</v>
      </c>
      <c r="R15" s="302">
        <v>13</v>
      </c>
      <c r="S15" s="302">
        <v>14</v>
      </c>
      <c r="T15" s="302">
        <v>15</v>
      </c>
      <c r="U15" s="302">
        <v>16</v>
      </c>
      <c r="V15" s="302">
        <v>17</v>
      </c>
      <c r="W15" s="302">
        <v>18</v>
      </c>
      <c r="X15" s="302">
        <v>19</v>
      </c>
      <c r="Y15" s="302">
        <v>20</v>
      </c>
      <c r="Z15" s="302">
        <v>21</v>
      </c>
      <c r="AA15" s="302">
        <v>22</v>
      </c>
      <c r="AB15" s="302">
        <v>23</v>
      </c>
      <c r="AC15" s="302">
        <v>24</v>
      </c>
      <c r="AD15" s="302">
        <v>25</v>
      </c>
      <c r="AE15" s="302">
        <v>26</v>
      </c>
      <c r="AF15" s="302">
        <v>27</v>
      </c>
      <c r="AG15" s="302">
        <v>28</v>
      </c>
      <c r="AH15" s="302">
        <v>29</v>
      </c>
      <c r="AI15" s="302">
        <v>30</v>
      </c>
      <c r="AJ15" s="302">
        <v>31</v>
      </c>
      <c r="AK15" s="302">
        <v>32</v>
      </c>
      <c r="AL15" s="302">
        <v>33</v>
      </c>
      <c r="AM15" s="302">
        <v>34</v>
      </c>
      <c r="AN15" s="302">
        <v>35</v>
      </c>
      <c r="AO15" s="302">
        <v>36</v>
      </c>
      <c r="AP15" s="302">
        <v>37</v>
      </c>
      <c r="AQ15" s="302">
        <v>38</v>
      </c>
      <c r="AR15" s="302">
        <v>39</v>
      </c>
      <c r="AS15" s="302">
        <v>40</v>
      </c>
      <c r="AT15" s="302">
        <v>41</v>
      </c>
      <c r="AU15" s="302">
        <v>42</v>
      </c>
      <c r="AV15" s="302">
        <v>43</v>
      </c>
      <c r="AW15" s="302">
        <v>44</v>
      </c>
      <c r="AX15" s="302">
        <v>45</v>
      </c>
      <c r="AY15" s="302">
        <v>46</v>
      </c>
      <c r="AZ15" s="302">
        <v>47</v>
      </c>
      <c r="BA15" s="302">
        <v>48</v>
      </c>
      <c r="BB15" s="302">
        <v>49</v>
      </c>
      <c r="BC15" s="302">
        <v>50</v>
      </c>
      <c r="BD15" s="302">
        <v>51</v>
      </c>
      <c r="BE15" s="302">
        <v>52</v>
      </c>
      <c r="BF15" s="302">
        <v>53</v>
      </c>
      <c r="BG15" s="302">
        <v>54</v>
      </c>
      <c r="BH15" s="302">
        <v>55</v>
      </c>
      <c r="BI15" s="302">
        <v>56</v>
      </c>
      <c r="BJ15" s="302">
        <v>57</v>
      </c>
      <c r="BK15" s="302">
        <v>58</v>
      </c>
      <c r="BL15" s="302">
        <v>59</v>
      </c>
      <c r="BM15" s="302">
        <v>60</v>
      </c>
      <c r="BN15" s="306"/>
      <c r="BO15" s="305" t="str">
        <f t="shared" si="0"/>
        <v/>
      </c>
    </row>
    <row r="16" spans="1:67" ht="14" customHeight="1">
      <c r="A16" s="174">
        <v>12</v>
      </c>
      <c r="B16" s="739" t="str">
        <f>'Tab-03_AD-M12'!B39</f>
        <v>Credit Card #12</v>
      </c>
      <c r="C16" s="740">
        <f>'Tab-03_AD-M12'!C39</f>
        <v>0</v>
      </c>
      <c r="D16" s="740">
        <f>'Tab-03_AD-M12'!E39+'Tab-03_AD-M12'!H39</f>
        <v>0</v>
      </c>
      <c r="E16" s="741">
        <f>IF('Tab-03_AD-M12'!F39=0.001,0,ROUNDUP(IF('Tab-03_AD-M12'!H39&gt;0,'Tab-03_AD-M12'!J39,'Tab-03_AD-M12'!F39),0))</f>
        <v>0</v>
      </c>
      <c r="F16" s="302">
        <v>1</v>
      </c>
      <c r="G16" s="302">
        <v>2</v>
      </c>
      <c r="H16" s="302">
        <v>3</v>
      </c>
      <c r="I16" s="302">
        <v>4</v>
      </c>
      <c r="J16" s="302">
        <v>5</v>
      </c>
      <c r="K16" s="302">
        <v>6</v>
      </c>
      <c r="L16" s="302">
        <v>7</v>
      </c>
      <c r="M16" s="302">
        <v>8</v>
      </c>
      <c r="N16" s="302">
        <v>9</v>
      </c>
      <c r="O16" s="302">
        <v>10</v>
      </c>
      <c r="P16" s="302">
        <v>11</v>
      </c>
      <c r="Q16" s="302">
        <v>12</v>
      </c>
      <c r="R16" s="302">
        <v>13</v>
      </c>
      <c r="S16" s="302">
        <v>14</v>
      </c>
      <c r="T16" s="302">
        <v>15</v>
      </c>
      <c r="U16" s="302">
        <v>16</v>
      </c>
      <c r="V16" s="302">
        <v>17</v>
      </c>
      <c r="W16" s="302">
        <v>18</v>
      </c>
      <c r="X16" s="302">
        <v>19</v>
      </c>
      <c r="Y16" s="302">
        <v>20</v>
      </c>
      <c r="Z16" s="302">
        <v>21</v>
      </c>
      <c r="AA16" s="302">
        <v>22</v>
      </c>
      <c r="AB16" s="302">
        <v>23</v>
      </c>
      <c r="AC16" s="302">
        <v>24</v>
      </c>
      <c r="AD16" s="302">
        <v>25</v>
      </c>
      <c r="AE16" s="302">
        <v>26</v>
      </c>
      <c r="AF16" s="302">
        <v>27</v>
      </c>
      <c r="AG16" s="302">
        <v>28</v>
      </c>
      <c r="AH16" s="302">
        <v>29</v>
      </c>
      <c r="AI16" s="302">
        <v>30</v>
      </c>
      <c r="AJ16" s="302">
        <v>31</v>
      </c>
      <c r="AK16" s="302">
        <v>32</v>
      </c>
      <c r="AL16" s="302">
        <v>33</v>
      </c>
      <c r="AM16" s="302">
        <v>34</v>
      </c>
      <c r="AN16" s="302">
        <v>35</v>
      </c>
      <c r="AO16" s="302">
        <v>36</v>
      </c>
      <c r="AP16" s="302">
        <v>37</v>
      </c>
      <c r="AQ16" s="302">
        <v>38</v>
      </c>
      <c r="AR16" s="302">
        <v>39</v>
      </c>
      <c r="AS16" s="302">
        <v>40</v>
      </c>
      <c r="AT16" s="302">
        <v>41</v>
      </c>
      <c r="AU16" s="302">
        <v>42</v>
      </c>
      <c r="AV16" s="302">
        <v>43</v>
      </c>
      <c r="AW16" s="302">
        <v>44</v>
      </c>
      <c r="AX16" s="302">
        <v>45</v>
      </c>
      <c r="AY16" s="302">
        <v>46</v>
      </c>
      <c r="AZ16" s="302">
        <v>47</v>
      </c>
      <c r="BA16" s="302">
        <v>48</v>
      </c>
      <c r="BB16" s="302">
        <v>49</v>
      </c>
      <c r="BC16" s="302">
        <v>50</v>
      </c>
      <c r="BD16" s="302">
        <v>51</v>
      </c>
      <c r="BE16" s="302">
        <v>52</v>
      </c>
      <c r="BF16" s="302">
        <v>53</v>
      </c>
      <c r="BG16" s="302">
        <v>54</v>
      </c>
      <c r="BH16" s="302">
        <v>55</v>
      </c>
      <c r="BI16" s="302">
        <v>56</v>
      </c>
      <c r="BJ16" s="302">
        <v>57</v>
      </c>
      <c r="BK16" s="302">
        <v>58</v>
      </c>
      <c r="BL16" s="302">
        <v>59</v>
      </c>
      <c r="BM16" s="302">
        <v>60</v>
      </c>
      <c r="BN16" s="306"/>
      <c r="BO16" s="305" t="str">
        <f t="shared" si="0"/>
        <v/>
      </c>
    </row>
    <row r="17" spans="1:67" ht="14" customHeight="1">
      <c r="A17" s="174">
        <v>13</v>
      </c>
      <c r="B17" s="739" t="str">
        <f>'Tab-03_AD-M12'!B40</f>
        <v>Credit Card #13</v>
      </c>
      <c r="C17" s="740">
        <f>'Tab-03_AD-M12'!C40</f>
        <v>0</v>
      </c>
      <c r="D17" s="740">
        <f>'Tab-03_AD-M12'!E40+'Tab-03_AD-M12'!H40</f>
        <v>0</v>
      </c>
      <c r="E17" s="741">
        <f>IF('Tab-03_AD-M12'!F40=0.001,0,ROUNDUP(IF('Tab-03_AD-M12'!H40&gt;0,'Tab-03_AD-M12'!J40,'Tab-03_AD-M12'!F40),0))</f>
        <v>0</v>
      </c>
      <c r="F17" s="302">
        <v>1</v>
      </c>
      <c r="G17" s="302">
        <v>2</v>
      </c>
      <c r="H17" s="302">
        <v>3</v>
      </c>
      <c r="I17" s="302">
        <v>4</v>
      </c>
      <c r="J17" s="302">
        <v>5</v>
      </c>
      <c r="K17" s="302">
        <v>6</v>
      </c>
      <c r="L17" s="302">
        <v>7</v>
      </c>
      <c r="M17" s="302">
        <v>8</v>
      </c>
      <c r="N17" s="302">
        <v>9</v>
      </c>
      <c r="O17" s="302">
        <v>10</v>
      </c>
      <c r="P17" s="302">
        <v>11</v>
      </c>
      <c r="Q17" s="302">
        <v>12</v>
      </c>
      <c r="R17" s="302">
        <v>13</v>
      </c>
      <c r="S17" s="302">
        <v>14</v>
      </c>
      <c r="T17" s="302">
        <v>15</v>
      </c>
      <c r="U17" s="302">
        <v>16</v>
      </c>
      <c r="V17" s="302">
        <v>17</v>
      </c>
      <c r="W17" s="302">
        <v>18</v>
      </c>
      <c r="X17" s="302">
        <v>19</v>
      </c>
      <c r="Y17" s="302">
        <v>20</v>
      </c>
      <c r="Z17" s="302">
        <v>21</v>
      </c>
      <c r="AA17" s="302">
        <v>22</v>
      </c>
      <c r="AB17" s="302">
        <v>23</v>
      </c>
      <c r="AC17" s="302">
        <v>24</v>
      </c>
      <c r="AD17" s="302">
        <v>25</v>
      </c>
      <c r="AE17" s="302">
        <v>26</v>
      </c>
      <c r="AF17" s="302">
        <v>27</v>
      </c>
      <c r="AG17" s="302">
        <v>28</v>
      </c>
      <c r="AH17" s="302">
        <v>29</v>
      </c>
      <c r="AI17" s="302">
        <v>30</v>
      </c>
      <c r="AJ17" s="302">
        <v>31</v>
      </c>
      <c r="AK17" s="302">
        <v>32</v>
      </c>
      <c r="AL17" s="302">
        <v>33</v>
      </c>
      <c r="AM17" s="302">
        <v>34</v>
      </c>
      <c r="AN17" s="302">
        <v>35</v>
      </c>
      <c r="AO17" s="302">
        <v>36</v>
      </c>
      <c r="AP17" s="302">
        <v>37</v>
      </c>
      <c r="AQ17" s="302">
        <v>38</v>
      </c>
      <c r="AR17" s="302">
        <v>39</v>
      </c>
      <c r="AS17" s="302">
        <v>40</v>
      </c>
      <c r="AT17" s="302">
        <v>41</v>
      </c>
      <c r="AU17" s="302">
        <v>42</v>
      </c>
      <c r="AV17" s="302">
        <v>43</v>
      </c>
      <c r="AW17" s="302">
        <v>44</v>
      </c>
      <c r="AX17" s="302">
        <v>45</v>
      </c>
      <c r="AY17" s="302">
        <v>46</v>
      </c>
      <c r="AZ17" s="302">
        <v>47</v>
      </c>
      <c r="BA17" s="302">
        <v>48</v>
      </c>
      <c r="BB17" s="302">
        <v>49</v>
      </c>
      <c r="BC17" s="302">
        <v>50</v>
      </c>
      <c r="BD17" s="302">
        <v>51</v>
      </c>
      <c r="BE17" s="302">
        <v>52</v>
      </c>
      <c r="BF17" s="302">
        <v>53</v>
      </c>
      <c r="BG17" s="302">
        <v>54</v>
      </c>
      <c r="BH17" s="302">
        <v>55</v>
      </c>
      <c r="BI17" s="302">
        <v>56</v>
      </c>
      <c r="BJ17" s="302">
        <v>57</v>
      </c>
      <c r="BK17" s="302">
        <v>58</v>
      </c>
      <c r="BL17" s="302">
        <v>59</v>
      </c>
      <c r="BM17" s="302">
        <v>60</v>
      </c>
      <c r="BN17" s="306"/>
      <c r="BO17" s="305" t="str">
        <f t="shared" si="0"/>
        <v/>
      </c>
    </row>
    <row r="18" spans="1:67" ht="14" customHeight="1">
      <c r="A18" s="174">
        <v>14</v>
      </c>
      <c r="B18" s="739" t="str">
        <f>'Tab-03_AD-M12'!B41</f>
        <v>Credit Card #14</v>
      </c>
      <c r="C18" s="740">
        <f>'Tab-03_AD-M12'!C41</f>
        <v>0</v>
      </c>
      <c r="D18" s="740">
        <f>'Tab-03_AD-M12'!E41+'Tab-03_AD-M12'!H41</f>
        <v>0</v>
      </c>
      <c r="E18" s="741">
        <f>IF('Tab-03_AD-M12'!F41=0.001,0,ROUNDUP(IF('Tab-03_AD-M12'!H41&gt;0,'Tab-03_AD-M12'!J41,'Tab-03_AD-M12'!F41),0))</f>
        <v>0</v>
      </c>
      <c r="F18" s="302">
        <v>1</v>
      </c>
      <c r="G18" s="302">
        <v>2</v>
      </c>
      <c r="H18" s="302">
        <v>3</v>
      </c>
      <c r="I18" s="302">
        <v>4</v>
      </c>
      <c r="J18" s="302">
        <v>5</v>
      </c>
      <c r="K18" s="302">
        <v>6</v>
      </c>
      <c r="L18" s="302">
        <v>7</v>
      </c>
      <c r="M18" s="302">
        <v>8</v>
      </c>
      <c r="N18" s="302">
        <v>9</v>
      </c>
      <c r="O18" s="302">
        <v>10</v>
      </c>
      <c r="P18" s="302">
        <v>11</v>
      </c>
      <c r="Q18" s="302">
        <v>12</v>
      </c>
      <c r="R18" s="302">
        <v>13</v>
      </c>
      <c r="S18" s="302">
        <v>14</v>
      </c>
      <c r="T18" s="302">
        <v>15</v>
      </c>
      <c r="U18" s="302">
        <v>16</v>
      </c>
      <c r="V18" s="302">
        <v>17</v>
      </c>
      <c r="W18" s="302">
        <v>18</v>
      </c>
      <c r="X18" s="302">
        <v>19</v>
      </c>
      <c r="Y18" s="302">
        <v>20</v>
      </c>
      <c r="Z18" s="302">
        <v>21</v>
      </c>
      <c r="AA18" s="302">
        <v>22</v>
      </c>
      <c r="AB18" s="302">
        <v>23</v>
      </c>
      <c r="AC18" s="302">
        <v>24</v>
      </c>
      <c r="AD18" s="302">
        <v>25</v>
      </c>
      <c r="AE18" s="302">
        <v>26</v>
      </c>
      <c r="AF18" s="302">
        <v>27</v>
      </c>
      <c r="AG18" s="302">
        <v>28</v>
      </c>
      <c r="AH18" s="302">
        <v>29</v>
      </c>
      <c r="AI18" s="302">
        <v>30</v>
      </c>
      <c r="AJ18" s="302">
        <v>31</v>
      </c>
      <c r="AK18" s="302">
        <v>32</v>
      </c>
      <c r="AL18" s="302">
        <v>33</v>
      </c>
      <c r="AM18" s="302">
        <v>34</v>
      </c>
      <c r="AN18" s="302">
        <v>35</v>
      </c>
      <c r="AO18" s="302">
        <v>36</v>
      </c>
      <c r="AP18" s="302">
        <v>37</v>
      </c>
      <c r="AQ18" s="302">
        <v>38</v>
      </c>
      <c r="AR18" s="302">
        <v>39</v>
      </c>
      <c r="AS18" s="302">
        <v>40</v>
      </c>
      <c r="AT18" s="302">
        <v>41</v>
      </c>
      <c r="AU18" s="302">
        <v>42</v>
      </c>
      <c r="AV18" s="302">
        <v>43</v>
      </c>
      <c r="AW18" s="302">
        <v>44</v>
      </c>
      <c r="AX18" s="302">
        <v>45</v>
      </c>
      <c r="AY18" s="302">
        <v>46</v>
      </c>
      <c r="AZ18" s="302">
        <v>47</v>
      </c>
      <c r="BA18" s="302">
        <v>48</v>
      </c>
      <c r="BB18" s="302">
        <v>49</v>
      </c>
      <c r="BC18" s="302">
        <v>50</v>
      </c>
      <c r="BD18" s="302">
        <v>51</v>
      </c>
      <c r="BE18" s="302">
        <v>52</v>
      </c>
      <c r="BF18" s="302">
        <v>53</v>
      </c>
      <c r="BG18" s="302">
        <v>54</v>
      </c>
      <c r="BH18" s="302">
        <v>55</v>
      </c>
      <c r="BI18" s="302">
        <v>56</v>
      </c>
      <c r="BJ18" s="302">
        <v>57</v>
      </c>
      <c r="BK18" s="302">
        <v>58</v>
      </c>
      <c r="BL18" s="302">
        <v>59</v>
      </c>
      <c r="BM18" s="302">
        <v>60</v>
      </c>
      <c r="BN18" s="306"/>
      <c r="BO18" s="305" t="str">
        <f t="shared" si="0"/>
        <v/>
      </c>
    </row>
    <row r="19" spans="1:67" ht="14" customHeight="1">
      <c r="A19" s="174">
        <v>15</v>
      </c>
      <c r="B19" s="739" t="str">
        <f>'Tab-03_AD-M12'!B42</f>
        <v>Credit Card #15</v>
      </c>
      <c r="C19" s="740">
        <f>'Tab-03_AD-M12'!C42</f>
        <v>0</v>
      </c>
      <c r="D19" s="740">
        <f>'Tab-03_AD-M12'!E42+'Tab-03_AD-M12'!H42</f>
        <v>0</v>
      </c>
      <c r="E19" s="741">
        <f>IF('Tab-03_AD-M12'!F42=0.001,0,ROUNDUP(IF('Tab-03_AD-M12'!H42&gt;0,'Tab-03_AD-M12'!J42,'Tab-03_AD-M12'!F42),0))</f>
        <v>0</v>
      </c>
      <c r="F19" s="302">
        <v>1</v>
      </c>
      <c r="G19" s="302">
        <v>2</v>
      </c>
      <c r="H19" s="302">
        <v>3</v>
      </c>
      <c r="I19" s="302">
        <v>4</v>
      </c>
      <c r="J19" s="302">
        <v>5</v>
      </c>
      <c r="K19" s="302">
        <v>6</v>
      </c>
      <c r="L19" s="302">
        <v>7</v>
      </c>
      <c r="M19" s="302">
        <v>8</v>
      </c>
      <c r="N19" s="302">
        <v>9</v>
      </c>
      <c r="O19" s="302">
        <v>10</v>
      </c>
      <c r="P19" s="302">
        <v>11</v>
      </c>
      <c r="Q19" s="302">
        <v>12</v>
      </c>
      <c r="R19" s="302">
        <v>13</v>
      </c>
      <c r="S19" s="302">
        <v>14</v>
      </c>
      <c r="T19" s="302">
        <v>15</v>
      </c>
      <c r="U19" s="302">
        <v>16</v>
      </c>
      <c r="V19" s="302">
        <v>17</v>
      </c>
      <c r="W19" s="302">
        <v>18</v>
      </c>
      <c r="X19" s="302">
        <v>19</v>
      </c>
      <c r="Y19" s="302">
        <v>20</v>
      </c>
      <c r="Z19" s="302">
        <v>21</v>
      </c>
      <c r="AA19" s="302">
        <v>22</v>
      </c>
      <c r="AB19" s="302">
        <v>23</v>
      </c>
      <c r="AC19" s="302">
        <v>24</v>
      </c>
      <c r="AD19" s="302">
        <v>25</v>
      </c>
      <c r="AE19" s="302">
        <v>26</v>
      </c>
      <c r="AF19" s="302">
        <v>27</v>
      </c>
      <c r="AG19" s="302">
        <v>28</v>
      </c>
      <c r="AH19" s="302">
        <v>29</v>
      </c>
      <c r="AI19" s="302">
        <v>30</v>
      </c>
      <c r="AJ19" s="302">
        <v>31</v>
      </c>
      <c r="AK19" s="302">
        <v>32</v>
      </c>
      <c r="AL19" s="302">
        <v>33</v>
      </c>
      <c r="AM19" s="302">
        <v>34</v>
      </c>
      <c r="AN19" s="302">
        <v>35</v>
      </c>
      <c r="AO19" s="302">
        <v>36</v>
      </c>
      <c r="AP19" s="302">
        <v>37</v>
      </c>
      <c r="AQ19" s="302">
        <v>38</v>
      </c>
      <c r="AR19" s="302">
        <v>39</v>
      </c>
      <c r="AS19" s="302">
        <v>40</v>
      </c>
      <c r="AT19" s="302">
        <v>41</v>
      </c>
      <c r="AU19" s="302">
        <v>42</v>
      </c>
      <c r="AV19" s="302">
        <v>43</v>
      </c>
      <c r="AW19" s="302">
        <v>44</v>
      </c>
      <c r="AX19" s="302">
        <v>45</v>
      </c>
      <c r="AY19" s="302">
        <v>46</v>
      </c>
      <c r="AZ19" s="302">
        <v>47</v>
      </c>
      <c r="BA19" s="302">
        <v>48</v>
      </c>
      <c r="BB19" s="302">
        <v>49</v>
      </c>
      <c r="BC19" s="302">
        <v>50</v>
      </c>
      <c r="BD19" s="302">
        <v>51</v>
      </c>
      <c r="BE19" s="302">
        <v>52</v>
      </c>
      <c r="BF19" s="302">
        <v>53</v>
      </c>
      <c r="BG19" s="302">
        <v>54</v>
      </c>
      <c r="BH19" s="302">
        <v>55</v>
      </c>
      <c r="BI19" s="302">
        <v>56</v>
      </c>
      <c r="BJ19" s="302">
        <v>57</v>
      </c>
      <c r="BK19" s="302">
        <v>58</v>
      </c>
      <c r="BL19" s="302">
        <v>59</v>
      </c>
      <c r="BM19" s="302">
        <v>60</v>
      </c>
      <c r="BN19" s="306"/>
      <c r="BO19" s="305" t="str">
        <f t="shared" si="0"/>
        <v/>
      </c>
    </row>
    <row r="20" spans="1:67" ht="14" customHeight="1">
      <c r="A20" s="174">
        <v>16</v>
      </c>
      <c r="B20" s="739" t="str">
        <f>'Tab-03_AD-M12'!B46</f>
        <v>Auto #1</v>
      </c>
      <c r="C20" s="740">
        <f>'Tab-03_AD-M12'!C46</f>
        <v>0</v>
      </c>
      <c r="D20" s="740">
        <f>'Tab-03_AD-M12'!E46+'Tab-03_AD-M12'!H46</f>
        <v>0</v>
      </c>
      <c r="E20" s="741">
        <f>IF('Tab-03_AD-M12'!F46=0.001,0,ROUNDUP(IF('Tab-03_AD-M12'!H46&gt;0,'Tab-03_AD-M12'!J46,'Tab-03_AD-M12'!F46),0))</f>
        <v>0</v>
      </c>
      <c r="F20" s="302">
        <v>1</v>
      </c>
      <c r="G20" s="302">
        <v>2</v>
      </c>
      <c r="H20" s="302">
        <v>3</v>
      </c>
      <c r="I20" s="302">
        <v>4</v>
      </c>
      <c r="J20" s="302">
        <v>5</v>
      </c>
      <c r="K20" s="302">
        <v>6</v>
      </c>
      <c r="L20" s="302">
        <v>7</v>
      </c>
      <c r="M20" s="302">
        <v>8</v>
      </c>
      <c r="N20" s="302">
        <v>9</v>
      </c>
      <c r="O20" s="302">
        <v>10</v>
      </c>
      <c r="P20" s="302">
        <v>11</v>
      </c>
      <c r="Q20" s="302">
        <v>12</v>
      </c>
      <c r="R20" s="302">
        <v>13</v>
      </c>
      <c r="S20" s="302">
        <v>14</v>
      </c>
      <c r="T20" s="302">
        <v>15</v>
      </c>
      <c r="U20" s="302">
        <v>16</v>
      </c>
      <c r="V20" s="302">
        <v>17</v>
      </c>
      <c r="W20" s="302">
        <v>18</v>
      </c>
      <c r="X20" s="302">
        <v>19</v>
      </c>
      <c r="Y20" s="302">
        <v>20</v>
      </c>
      <c r="Z20" s="302">
        <v>21</v>
      </c>
      <c r="AA20" s="302">
        <v>22</v>
      </c>
      <c r="AB20" s="302">
        <v>23</v>
      </c>
      <c r="AC20" s="302">
        <v>24</v>
      </c>
      <c r="AD20" s="302">
        <v>25</v>
      </c>
      <c r="AE20" s="302">
        <v>26</v>
      </c>
      <c r="AF20" s="302">
        <v>27</v>
      </c>
      <c r="AG20" s="302">
        <v>28</v>
      </c>
      <c r="AH20" s="302">
        <v>29</v>
      </c>
      <c r="AI20" s="302">
        <v>30</v>
      </c>
      <c r="AJ20" s="302">
        <v>31</v>
      </c>
      <c r="AK20" s="302">
        <v>32</v>
      </c>
      <c r="AL20" s="302">
        <v>33</v>
      </c>
      <c r="AM20" s="302">
        <v>34</v>
      </c>
      <c r="AN20" s="302">
        <v>35</v>
      </c>
      <c r="AO20" s="302">
        <v>36</v>
      </c>
      <c r="AP20" s="302">
        <v>37</v>
      </c>
      <c r="AQ20" s="302">
        <v>38</v>
      </c>
      <c r="AR20" s="302">
        <v>39</v>
      </c>
      <c r="AS20" s="302">
        <v>40</v>
      </c>
      <c r="AT20" s="302">
        <v>41</v>
      </c>
      <c r="AU20" s="302">
        <v>42</v>
      </c>
      <c r="AV20" s="302">
        <v>43</v>
      </c>
      <c r="AW20" s="302">
        <v>44</v>
      </c>
      <c r="AX20" s="302">
        <v>45</v>
      </c>
      <c r="AY20" s="302">
        <v>46</v>
      </c>
      <c r="AZ20" s="302">
        <v>47</v>
      </c>
      <c r="BA20" s="302">
        <v>48</v>
      </c>
      <c r="BB20" s="302">
        <v>49</v>
      </c>
      <c r="BC20" s="302">
        <v>50</v>
      </c>
      <c r="BD20" s="302">
        <v>51</v>
      </c>
      <c r="BE20" s="302">
        <v>52</v>
      </c>
      <c r="BF20" s="302">
        <v>53</v>
      </c>
      <c r="BG20" s="302">
        <v>54</v>
      </c>
      <c r="BH20" s="302">
        <v>55</v>
      </c>
      <c r="BI20" s="302">
        <v>56</v>
      </c>
      <c r="BJ20" s="302">
        <v>57</v>
      </c>
      <c r="BK20" s="302">
        <v>58</v>
      </c>
      <c r="BL20" s="302">
        <v>59</v>
      </c>
      <c r="BM20" s="302">
        <v>60</v>
      </c>
      <c r="BN20" s="306"/>
      <c r="BO20" s="305" t="str">
        <f t="shared" si="0"/>
        <v/>
      </c>
    </row>
    <row r="21" spans="1:67" ht="14" customHeight="1">
      <c r="A21" s="174">
        <v>17</v>
      </c>
      <c r="B21" s="739" t="str">
        <f>'Tab-03_AD-M12'!B47</f>
        <v>Auto #2</v>
      </c>
      <c r="C21" s="740">
        <f>'Tab-03_AD-M12'!C47</f>
        <v>0</v>
      </c>
      <c r="D21" s="740">
        <f>'Tab-03_AD-M12'!E47+'Tab-03_AD-M12'!H47</f>
        <v>0</v>
      </c>
      <c r="E21" s="741">
        <f>IF('Tab-03_AD-M12'!F47=0.001,0,ROUNDUP(IF('Tab-03_AD-M12'!H47&gt;0,'Tab-03_AD-M12'!J47,'Tab-03_AD-M12'!F47),0))</f>
        <v>0</v>
      </c>
      <c r="F21" s="302">
        <v>1</v>
      </c>
      <c r="G21" s="302">
        <v>2</v>
      </c>
      <c r="H21" s="302">
        <v>3</v>
      </c>
      <c r="I21" s="302">
        <v>4</v>
      </c>
      <c r="J21" s="302">
        <v>5</v>
      </c>
      <c r="K21" s="302">
        <v>6</v>
      </c>
      <c r="L21" s="302">
        <v>7</v>
      </c>
      <c r="M21" s="302">
        <v>8</v>
      </c>
      <c r="N21" s="302">
        <v>9</v>
      </c>
      <c r="O21" s="302">
        <v>10</v>
      </c>
      <c r="P21" s="302">
        <v>11</v>
      </c>
      <c r="Q21" s="302">
        <v>12</v>
      </c>
      <c r="R21" s="302">
        <v>13</v>
      </c>
      <c r="S21" s="302">
        <v>14</v>
      </c>
      <c r="T21" s="302">
        <v>15</v>
      </c>
      <c r="U21" s="302">
        <v>16</v>
      </c>
      <c r="V21" s="302">
        <v>17</v>
      </c>
      <c r="W21" s="302">
        <v>18</v>
      </c>
      <c r="X21" s="302">
        <v>19</v>
      </c>
      <c r="Y21" s="302">
        <v>20</v>
      </c>
      <c r="Z21" s="302">
        <v>21</v>
      </c>
      <c r="AA21" s="302">
        <v>22</v>
      </c>
      <c r="AB21" s="302">
        <v>23</v>
      </c>
      <c r="AC21" s="302">
        <v>24</v>
      </c>
      <c r="AD21" s="302">
        <v>25</v>
      </c>
      <c r="AE21" s="302">
        <v>26</v>
      </c>
      <c r="AF21" s="302">
        <v>27</v>
      </c>
      <c r="AG21" s="302">
        <v>28</v>
      </c>
      <c r="AH21" s="302">
        <v>29</v>
      </c>
      <c r="AI21" s="302">
        <v>30</v>
      </c>
      <c r="AJ21" s="302">
        <v>31</v>
      </c>
      <c r="AK21" s="302">
        <v>32</v>
      </c>
      <c r="AL21" s="302">
        <v>33</v>
      </c>
      <c r="AM21" s="302">
        <v>34</v>
      </c>
      <c r="AN21" s="302">
        <v>35</v>
      </c>
      <c r="AO21" s="302">
        <v>36</v>
      </c>
      <c r="AP21" s="302">
        <v>37</v>
      </c>
      <c r="AQ21" s="302">
        <v>38</v>
      </c>
      <c r="AR21" s="302">
        <v>39</v>
      </c>
      <c r="AS21" s="302">
        <v>40</v>
      </c>
      <c r="AT21" s="302">
        <v>41</v>
      </c>
      <c r="AU21" s="302">
        <v>42</v>
      </c>
      <c r="AV21" s="302">
        <v>43</v>
      </c>
      <c r="AW21" s="302">
        <v>44</v>
      </c>
      <c r="AX21" s="302">
        <v>45</v>
      </c>
      <c r="AY21" s="302">
        <v>46</v>
      </c>
      <c r="AZ21" s="302">
        <v>47</v>
      </c>
      <c r="BA21" s="302">
        <v>48</v>
      </c>
      <c r="BB21" s="302">
        <v>49</v>
      </c>
      <c r="BC21" s="302">
        <v>50</v>
      </c>
      <c r="BD21" s="302">
        <v>51</v>
      </c>
      <c r="BE21" s="302">
        <v>52</v>
      </c>
      <c r="BF21" s="302">
        <v>53</v>
      </c>
      <c r="BG21" s="302">
        <v>54</v>
      </c>
      <c r="BH21" s="302">
        <v>55</v>
      </c>
      <c r="BI21" s="302">
        <v>56</v>
      </c>
      <c r="BJ21" s="302">
        <v>57</v>
      </c>
      <c r="BK21" s="302">
        <v>58</v>
      </c>
      <c r="BL21" s="302">
        <v>59</v>
      </c>
      <c r="BM21" s="302">
        <v>60</v>
      </c>
      <c r="BN21" s="306"/>
      <c r="BO21" s="305" t="str">
        <f t="shared" si="0"/>
        <v/>
      </c>
    </row>
    <row r="22" spans="1:67" ht="14" customHeight="1">
      <c r="A22" s="174">
        <v>18</v>
      </c>
      <c r="B22" s="739" t="str">
        <f>'Tab-03_AD-M12'!B48</f>
        <v>Other Loan</v>
      </c>
      <c r="C22" s="740">
        <f>'Tab-03_AD-M12'!C48</f>
        <v>0</v>
      </c>
      <c r="D22" s="740">
        <f>'Tab-03_AD-M12'!E48+'Tab-03_AD-M12'!H48</f>
        <v>0</v>
      </c>
      <c r="E22" s="741">
        <f>IF('Tab-03_AD-M12'!F48=0.001,0,ROUNDUP(IF('Tab-03_AD-M12'!H48&gt;0,'Tab-03_AD-M12'!J48,'Tab-03_AD-M12'!F48),0))</f>
        <v>0</v>
      </c>
      <c r="F22" s="302">
        <v>1</v>
      </c>
      <c r="G22" s="302">
        <v>2</v>
      </c>
      <c r="H22" s="302">
        <v>3</v>
      </c>
      <c r="I22" s="302">
        <v>4</v>
      </c>
      <c r="J22" s="302">
        <v>5</v>
      </c>
      <c r="K22" s="302">
        <v>6</v>
      </c>
      <c r="L22" s="302">
        <v>7</v>
      </c>
      <c r="M22" s="302">
        <v>8</v>
      </c>
      <c r="N22" s="302">
        <v>9</v>
      </c>
      <c r="O22" s="302">
        <v>10</v>
      </c>
      <c r="P22" s="302">
        <v>11</v>
      </c>
      <c r="Q22" s="302">
        <v>12</v>
      </c>
      <c r="R22" s="302">
        <v>13</v>
      </c>
      <c r="S22" s="302">
        <v>14</v>
      </c>
      <c r="T22" s="302">
        <v>15</v>
      </c>
      <c r="U22" s="302">
        <v>16</v>
      </c>
      <c r="V22" s="302">
        <v>17</v>
      </c>
      <c r="W22" s="302">
        <v>18</v>
      </c>
      <c r="X22" s="302">
        <v>19</v>
      </c>
      <c r="Y22" s="302">
        <v>20</v>
      </c>
      <c r="Z22" s="302">
        <v>21</v>
      </c>
      <c r="AA22" s="302">
        <v>22</v>
      </c>
      <c r="AB22" s="302">
        <v>23</v>
      </c>
      <c r="AC22" s="302">
        <v>24</v>
      </c>
      <c r="AD22" s="302">
        <v>25</v>
      </c>
      <c r="AE22" s="302">
        <v>26</v>
      </c>
      <c r="AF22" s="302">
        <v>27</v>
      </c>
      <c r="AG22" s="302">
        <v>28</v>
      </c>
      <c r="AH22" s="302">
        <v>29</v>
      </c>
      <c r="AI22" s="302">
        <v>30</v>
      </c>
      <c r="AJ22" s="302">
        <v>31</v>
      </c>
      <c r="AK22" s="302">
        <v>32</v>
      </c>
      <c r="AL22" s="302">
        <v>33</v>
      </c>
      <c r="AM22" s="302">
        <v>34</v>
      </c>
      <c r="AN22" s="302">
        <v>35</v>
      </c>
      <c r="AO22" s="302">
        <v>36</v>
      </c>
      <c r="AP22" s="302">
        <v>37</v>
      </c>
      <c r="AQ22" s="302">
        <v>38</v>
      </c>
      <c r="AR22" s="302">
        <v>39</v>
      </c>
      <c r="AS22" s="302">
        <v>40</v>
      </c>
      <c r="AT22" s="302">
        <v>41</v>
      </c>
      <c r="AU22" s="302">
        <v>42</v>
      </c>
      <c r="AV22" s="302">
        <v>43</v>
      </c>
      <c r="AW22" s="302">
        <v>44</v>
      </c>
      <c r="AX22" s="302">
        <v>45</v>
      </c>
      <c r="AY22" s="302">
        <v>46</v>
      </c>
      <c r="AZ22" s="302">
        <v>47</v>
      </c>
      <c r="BA22" s="302">
        <v>48</v>
      </c>
      <c r="BB22" s="302">
        <v>49</v>
      </c>
      <c r="BC22" s="302">
        <v>50</v>
      </c>
      <c r="BD22" s="302">
        <v>51</v>
      </c>
      <c r="BE22" s="302">
        <v>52</v>
      </c>
      <c r="BF22" s="302">
        <v>53</v>
      </c>
      <c r="BG22" s="302">
        <v>54</v>
      </c>
      <c r="BH22" s="302">
        <v>55</v>
      </c>
      <c r="BI22" s="302">
        <v>56</v>
      </c>
      <c r="BJ22" s="302">
        <v>57</v>
      </c>
      <c r="BK22" s="302">
        <v>58</v>
      </c>
      <c r="BL22" s="302">
        <v>59</v>
      </c>
      <c r="BM22" s="302">
        <v>60</v>
      </c>
      <c r="BN22" s="306"/>
      <c r="BO22" s="305" t="str">
        <f t="shared" si="0"/>
        <v/>
      </c>
    </row>
    <row r="23" spans="1:67" ht="14" customHeight="1">
      <c r="A23" s="174">
        <v>19</v>
      </c>
      <c r="B23" s="739" t="str">
        <f>'Tab-03_AD-M12'!B51</f>
        <v>Mortgage 1 (only principle/interest)</v>
      </c>
      <c r="C23" s="740">
        <f>'Tab-03_AD-M12'!C51</f>
        <v>0</v>
      </c>
      <c r="D23" s="740">
        <f>'Tab-03_AD-M12'!E51+'Tab-03_AD-M12'!H51</f>
        <v>0</v>
      </c>
      <c r="E23" s="741">
        <f>IF('Tab-03_AD-M12'!F51=0.001,0,ROUNDUP(IF('Tab-03_AD-M12'!H51&gt;0,'Tab-03_AD-M12'!J51,'Tab-03_AD-M12'!F51),0))</f>
        <v>0</v>
      </c>
      <c r="F23" s="302">
        <v>1</v>
      </c>
      <c r="G23" s="302">
        <v>2</v>
      </c>
      <c r="H23" s="302">
        <v>3</v>
      </c>
      <c r="I23" s="302">
        <v>4</v>
      </c>
      <c r="J23" s="302">
        <v>5</v>
      </c>
      <c r="K23" s="302">
        <v>6</v>
      </c>
      <c r="L23" s="302">
        <v>7</v>
      </c>
      <c r="M23" s="302">
        <v>8</v>
      </c>
      <c r="N23" s="302">
        <v>9</v>
      </c>
      <c r="O23" s="302">
        <v>10</v>
      </c>
      <c r="P23" s="302">
        <v>11</v>
      </c>
      <c r="Q23" s="302">
        <v>12</v>
      </c>
      <c r="R23" s="302">
        <v>13</v>
      </c>
      <c r="S23" s="302">
        <v>14</v>
      </c>
      <c r="T23" s="302">
        <v>15</v>
      </c>
      <c r="U23" s="302">
        <v>16</v>
      </c>
      <c r="V23" s="302">
        <v>17</v>
      </c>
      <c r="W23" s="302">
        <v>18</v>
      </c>
      <c r="X23" s="302">
        <v>19</v>
      </c>
      <c r="Y23" s="302">
        <v>20</v>
      </c>
      <c r="Z23" s="302">
        <v>21</v>
      </c>
      <c r="AA23" s="302">
        <v>22</v>
      </c>
      <c r="AB23" s="302">
        <v>23</v>
      </c>
      <c r="AC23" s="302">
        <v>24</v>
      </c>
      <c r="AD23" s="302">
        <v>25</v>
      </c>
      <c r="AE23" s="302">
        <v>26</v>
      </c>
      <c r="AF23" s="302">
        <v>27</v>
      </c>
      <c r="AG23" s="302">
        <v>28</v>
      </c>
      <c r="AH23" s="302">
        <v>29</v>
      </c>
      <c r="AI23" s="302">
        <v>30</v>
      </c>
      <c r="AJ23" s="302">
        <v>31</v>
      </c>
      <c r="AK23" s="302">
        <v>32</v>
      </c>
      <c r="AL23" s="302">
        <v>33</v>
      </c>
      <c r="AM23" s="302">
        <v>34</v>
      </c>
      <c r="AN23" s="302">
        <v>35</v>
      </c>
      <c r="AO23" s="302">
        <v>36</v>
      </c>
      <c r="AP23" s="302">
        <v>37</v>
      </c>
      <c r="AQ23" s="302">
        <v>38</v>
      </c>
      <c r="AR23" s="302">
        <v>39</v>
      </c>
      <c r="AS23" s="302">
        <v>40</v>
      </c>
      <c r="AT23" s="302">
        <v>41</v>
      </c>
      <c r="AU23" s="302">
        <v>42</v>
      </c>
      <c r="AV23" s="302">
        <v>43</v>
      </c>
      <c r="AW23" s="302">
        <v>44</v>
      </c>
      <c r="AX23" s="302">
        <v>45</v>
      </c>
      <c r="AY23" s="302">
        <v>46</v>
      </c>
      <c r="AZ23" s="302">
        <v>47</v>
      </c>
      <c r="BA23" s="302">
        <v>48</v>
      </c>
      <c r="BB23" s="302">
        <v>49</v>
      </c>
      <c r="BC23" s="302">
        <v>50</v>
      </c>
      <c r="BD23" s="302">
        <v>51</v>
      </c>
      <c r="BE23" s="302">
        <v>52</v>
      </c>
      <c r="BF23" s="302">
        <v>53</v>
      </c>
      <c r="BG23" s="302">
        <v>54</v>
      </c>
      <c r="BH23" s="302">
        <v>55</v>
      </c>
      <c r="BI23" s="302">
        <v>56</v>
      </c>
      <c r="BJ23" s="302">
        <v>57</v>
      </c>
      <c r="BK23" s="302">
        <v>58</v>
      </c>
      <c r="BL23" s="302">
        <v>59</v>
      </c>
      <c r="BM23" s="302">
        <v>60</v>
      </c>
      <c r="BN23" s="306"/>
      <c r="BO23" s="305" t="str">
        <f t="shared" si="0"/>
        <v/>
      </c>
    </row>
    <row r="24" spans="1:67" ht="14" customHeight="1">
      <c r="A24" s="174">
        <v>20</v>
      </c>
      <c r="B24" s="739" t="str">
        <f>'Tab-03_AD-M12'!B52</f>
        <v>Mortgage 2 (only principle/interest)</v>
      </c>
      <c r="C24" s="740">
        <f>'Tab-03_AD-M12'!C52</f>
        <v>0</v>
      </c>
      <c r="D24" s="740">
        <f>'Tab-03_AD-M12'!E52+'Tab-03_AD-M12'!H52</f>
        <v>0</v>
      </c>
      <c r="E24" s="741">
        <f>IF('Tab-03_AD-M12'!F52=0.001,0,ROUNDUP(IF('Tab-03_AD-M12'!H52&gt;0,'Tab-03_AD-M12'!J52,'Tab-03_AD-M12'!F52),0))</f>
        <v>0</v>
      </c>
      <c r="F24" s="302">
        <v>1</v>
      </c>
      <c r="G24" s="302">
        <v>2</v>
      </c>
      <c r="H24" s="302">
        <v>3</v>
      </c>
      <c r="I24" s="302">
        <v>4</v>
      </c>
      <c r="J24" s="302">
        <v>5</v>
      </c>
      <c r="K24" s="302">
        <v>6</v>
      </c>
      <c r="L24" s="302">
        <v>7</v>
      </c>
      <c r="M24" s="302">
        <v>8</v>
      </c>
      <c r="N24" s="302">
        <v>9</v>
      </c>
      <c r="O24" s="302">
        <v>10</v>
      </c>
      <c r="P24" s="302">
        <v>11</v>
      </c>
      <c r="Q24" s="302">
        <v>12</v>
      </c>
      <c r="R24" s="302">
        <v>13</v>
      </c>
      <c r="S24" s="302">
        <v>14</v>
      </c>
      <c r="T24" s="302">
        <v>15</v>
      </c>
      <c r="U24" s="302">
        <v>16</v>
      </c>
      <c r="V24" s="302">
        <v>17</v>
      </c>
      <c r="W24" s="302">
        <v>18</v>
      </c>
      <c r="X24" s="302">
        <v>19</v>
      </c>
      <c r="Y24" s="302">
        <v>20</v>
      </c>
      <c r="Z24" s="302">
        <v>21</v>
      </c>
      <c r="AA24" s="302">
        <v>22</v>
      </c>
      <c r="AB24" s="302">
        <v>23</v>
      </c>
      <c r="AC24" s="302">
        <v>24</v>
      </c>
      <c r="AD24" s="302">
        <v>25</v>
      </c>
      <c r="AE24" s="302">
        <v>26</v>
      </c>
      <c r="AF24" s="302">
        <v>27</v>
      </c>
      <c r="AG24" s="302">
        <v>28</v>
      </c>
      <c r="AH24" s="302">
        <v>29</v>
      </c>
      <c r="AI24" s="302">
        <v>30</v>
      </c>
      <c r="AJ24" s="302">
        <v>31</v>
      </c>
      <c r="AK24" s="302">
        <v>32</v>
      </c>
      <c r="AL24" s="302">
        <v>33</v>
      </c>
      <c r="AM24" s="302">
        <v>34</v>
      </c>
      <c r="AN24" s="302">
        <v>35</v>
      </c>
      <c r="AO24" s="302">
        <v>36</v>
      </c>
      <c r="AP24" s="302">
        <v>37</v>
      </c>
      <c r="AQ24" s="302">
        <v>38</v>
      </c>
      <c r="AR24" s="302">
        <v>39</v>
      </c>
      <c r="AS24" s="302">
        <v>40</v>
      </c>
      <c r="AT24" s="302">
        <v>41</v>
      </c>
      <c r="AU24" s="302">
        <v>42</v>
      </c>
      <c r="AV24" s="302">
        <v>43</v>
      </c>
      <c r="AW24" s="302">
        <v>44</v>
      </c>
      <c r="AX24" s="302">
        <v>45</v>
      </c>
      <c r="AY24" s="302">
        <v>46</v>
      </c>
      <c r="AZ24" s="302">
        <v>47</v>
      </c>
      <c r="BA24" s="302">
        <v>48</v>
      </c>
      <c r="BB24" s="302">
        <v>49</v>
      </c>
      <c r="BC24" s="302">
        <v>50</v>
      </c>
      <c r="BD24" s="302">
        <v>51</v>
      </c>
      <c r="BE24" s="302">
        <v>52</v>
      </c>
      <c r="BF24" s="302">
        <v>53</v>
      </c>
      <c r="BG24" s="302">
        <v>54</v>
      </c>
      <c r="BH24" s="302">
        <v>55</v>
      </c>
      <c r="BI24" s="302">
        <v>56</v>
      </c>
      <c r="BJ24" s="302">
        <v>57</v>
      </c>
      <c r="BK24" s="302">
        <v>58</v>
      </c>
      <c r="BL24" s="302">
        <v>59</v>
      </c>
      <c r="BM24" s="302">
        <v>60</v>
      </c>
      <c r="BN24" s="306"/>
      <c r="BO24" s="305" t="str">
        <f t="shared" si="0"/>
        <v/>
      </c>
    </row>
    <row r="25" spans="1:67" ht="14" customHeight="1">
      <c r="A25" s="174">
        <v>21</v>
      </c>
      <c r="B25" s="739" t="str">
        <f>'Tab-03_AD-M12'!B53</f>
        <v>Line of Credit</v>
      </c>
      <c r="C25" s="740">
        <f>'Tab-03_AD-M12'!C53</f>
        <v>0</v>
      </c>
      <c r="D25" s="740">
        <f>'Tab-03_AD-M12'!E53+'Tab-03_AD-M12'!H53</f>
        <v>0</v>
      </c>
      <c r="E25" s="741">
        <f>IF('Tab-03_AD-M12'!F53=0.001,0,ROUNDUP(IF('Tab-03_AD-M12'!H53&gt;0,'Tab-03_AD-M12'!J53,'Tab-03_AD-M12'!F53),0))</f>
        <v>0</v>
      </c>
      <c r="F25" s="302">
        <v>1</v>
      </c>
      <c r="G25" s="302">
        <v>2</v>
      </c>
      <c r="H25" s="302">
        <v>3</v>
      </c>
      <c r="I25" s="302">
        <v>4</v>
      </c>
      <c r="J25" s="302">
        <v>5</v>
      </c>
      <c r="K25" s="302">
        <v>6</v>
      </c>
      <c r="L25" s="302">
        <v>7</v>
      </c>
      <c r="M25" s="302">
        <v>8</v>
      </c>
      <c r="N25" s="302">
        <v>9</v>
      </c>
      <c r="O25" s="302">
        <v>10</v>
      </c>
      <c r="P25" s="302">
        <v>11</v>
      </c>
      <c r="Q25" s="302">
        <v>12</v>
      </c>
      <c r="R25" s="302">
        <v>13</v>
      </c>
      <c r="S25" s="302">
        <v>14</v>
      </c>
      <c r="T25" s="302">
        <v>15</v>
      </c>
      <c r="U25" s="302">
        <v>16</v>
      </c>
      <c r="V25" s="302">
        <v>17</v>
      </c>
      <c r="W25" s="302">
        <v>18</v>
      </c>
      <c r="X25" s="302">
        <v>19</v>
      </c>
      <c r="Y25" s="302">
        <v>20</v>
      </c>
      <c r="Z25" s="302">
        <v>21</v>
      </c>
      <c r="AA25" s="302">
        <v>22</v>
      </c>
      <c r="AB25" s="302">
        <v>23</v>
      </c>
      <c r="AC25" s="302">
        <v>24</v>
      </c>
      <c r="AD25" s="302">
        <v>25</v>
      </c>
      <c r="AE25" s="302">
        <v>26</v>
      </c>
      <c r="AF25" s="302">
        <v>27</v>
      </c>
      <c r="AG25" s="302">
        <v>28</v>
      </c>
      <c r="AH25" s="302">
        <v>29</v>
      </c>
      <c r="AI25" s="302">
        <v>30</v>
      </c>
      <c r="AJ25" s="302">
        <v>31</v>
      </c>
      <c r="AK25" s="302">
        <v>32</v>
      </c>
      <c r="AL25" s="302">
        <v>33</v>
      </c>
      <c r="AM25" s="302">
        <v>34</v>
      </c>
      <c r="AN25" s="302">
        <v>35</v>
      </c>
      <c r="AO25" s="302">
        <v>36</v>
      </c>
      <c r="AP25" s="302">
        <v>37</v>
      </c>
      <c r="AQ25" s="302">
        <v>38</v>
      </c>
      <c r="AR25" s="302">
        <v>39</v>
      </c>
      <c r="AS25" s="302">
        <v>40</v>
      </c>
      <c r="AT25" s="302">
        <v>41</v>
      </c>
      <c r="AU25" s="302">
        <v>42</v>
      </c>
      <c r="AV25" s="302">
        <v>43</v>
      </c>
      <c r="AW25" s="302">
        <v>44</v>
      </c>
      <c r="AX25" s="302">
        <v>45</v>
      </c>
      <c r="AY25" s="302">
        <v>46</v>
      </c>
      <c r="AZ25" s="302">
        <v>47</v>
      </c>
      <c r="BA25" s="302">
        <v>48</v>
      </c>
      <c r="BB25" s="302">
        <v>49</v>
      </c>
      <c r="BC25" s="302">
        <v>50</v>
      </c>
      <c r="BD25" s="302">
        <v>51</v>
      </c>
      <c r="BE25" s="302">
        <v>52</v>
      </c>
      <c r="BF25" s="302">
        <v>53</v>
      </c>
      <c r="BG25" s="302">
        <v>54</v>
      </c>
      <c r="BH25" s="302">
        <v>55</v>
      </c>
      <c r="BI25" s="302">
        <v>56</v>
      </c>
      <c r="BJ25" s="302">
        <v>57</v>
      </c>
      <c r="BK25" s="302">
        <v>58</v>
      </c>
      <c r="BL25" s="302">
        <v>59</v>
      </c>
      <c r="BM25" s="302">
        <v>60</v>
      </c>
      <c r="BN25" s="306"/>
      <c r="BO25" s="305" t="str">
        <f t="shared" si="0"/>
        <v/>
      </c>
    </row>
    <row r="26" spans="1:67" ht="14" customHeight="1">
      <c r="A26" s="174">
        <v>22</v>
      </c>
      <c r="B26" s="739" t="str">
        <f>'Tab-03_AD-M12'!B57</f>
        <v>Miscellaneous #1</v>
      </c>
      <c r="C26" s="740">
        <f>'Tab-03_AD-M12'!C57</f>
        <v>0</v>
      </c>
      <c r="D26" s="740">
        <f>'Tab-03_AD-M12'!E57+'Tab-03_AD-M12'!H57</f>
        <v>0</v>
      </c>
      <c r="E26" s="741">
        <f>IF('Tab-03_AD-M12'!F57=0.001,0,ROUNDUP(IF('Tab-03_AD-M12'!H57&gt;0,'Tab-03_AD-M12'!J57,'Tab-03_AD-M12'!F57),0))</f>
        <v>0</v>
      </c>
      <c r="F26" s="302">
        <v>1</v>
      </c>
      <c r="G26" s="302">
        <v>2</v>
      </c>
      <c r="H26" s="302">
        <v>3</v>
      </c>
      <c r="I26" s="302">
        <v>4</v>
      </c>
      <c r="J26" s="302">
        <v>5</v>
      </c>
      <c r="K26" s="302">
        <v>6</v>
      </c>
      <c r="L26" s="302">
        <v>7</v>
      </c>
      <c r="M26" s="302">
        <v>8</v>
      </c>
      <c r="N26" s="302">
        <v>9</v>
      </c>
      <c r="O26" s="302">
        <v>10</v>
      </c>
      <c r="P26" s="302">
        <v>11</v>
      </c>
      <c r="Q26" s="302">
        <v>12</v>
      </c>
      <c r="R26" s="302">
        <v>13</v>
      </c>
      <c r="S26" s="302">
        <v>14</v>
      </c>
      <c r="T26" s="302">
        <v>15</v>
      </c>
      <c r="U26" s="302">
        <v>16</v>
      </c>
      <c r="V26" s="302">
        <v>17</v>
      </c>
      <c r="W26" s="302">
        <v>18</v>
      </c>
      <c r="X26" s="302">
        <v>19</v>
      </c>
      <c r="Y26" s="302">
        <v>20</v>
      </c>
      <c r="Z26" s="302">
        <v>21</v>
      </c>
      <c r="AA26" s="302">
        <v>22</v>
      </c>
      <c r="AB26" s="302">
        <v>23</v>
      </c>
      <c r="AC26" s="302">
        <v>24</v>
      </c>
      <c r="AD26" s="302">
        <v>25</v>
      </c>
      <c r="AE26" s="302">
        <v>26</v>
      </c>
      <c r="AF26" s="302">
        <v>27</v>
      </c>
      <c r="AG26" s="302">
        <v>28</v>
      </c>
      <c r="AH26" s="302">
        <v>29</v>
      </c>
      <c r="AI26" s="302">
        <v>30</v>
      </c>
      <c r="AJ26" s="302">
        <v>31</v>
      </c>
      <c r="AK26" s="302">
        <v>32</v>
      </c>
      <c r="AL26" s="302">
        <v>33</v>
      </c>
      <c r="AM26" s="302">
        <v>34</v>
      </c>
      <c r="AN26" s="302">
        <v>35</v>
      </c>
      <c r="AO26" s="302">
        <v>36</v>
      </c>
      <c r="AP26" s="302">
        <v>37</v>
      </c>
      <c r="AQ26" s="302">
        <v>38</v>
      </c>
      <c r="AR26" s="302">
        <v>39</v>
      </c>
      <c r="AS26" s="302">
        <v>40</v>
      </c>
      <c r="AT26" s="302">
        <v>41</v>
      </c>
      <c r="AU26" s="302">
        <v>42</v>
      </c>
      <c r="AV26" s="302">
        <v>43</v>
      </c>
      <c r="AW26" s="302">
        <v>44</v>
      </c>
      <c r="AX26" s="302">
        <v>45</v>
      </c>
      <c r="AY26" s="302">
        <v>46</v>
      </c>
      <c r="AZ26" s="302">
        <v>47</v>
      </c>
      <c r="BA26" s="302">
        <v>48</v>
      </c>
      <c r="BB26" s="302">
        <v>49</v>
      </c>
      <c r="BC26" s="302">
        <v>50</v>
      </c>
      <c r="BD26" s="302">
        <v>51</v>
      </c>
      <c r="BE26" s="302">
        <v>52</v>
      </c>
      <c r="BF26" s="302">
        <v>53</v>
      </c>
      <c r="BG26" s="302">
        <v>54</v>
      </c>
      <c r="BH26" s="302">
        <v>55</v>
      </c>
      <c r="BI26" s="302">
        <v>56</v>
      </c>
      <c r="BJ26" s="302">
        <v>57</v>
      </c>
      <c r="BK26" s="302">
        <v>58</v>
      </c>
      <c r="BL26" s="302">
        <v>59</v>
      </c>
      <c r="BM26" s="302">
        <v>60</v>
      </c>
      <c r="BN26" s="306"/>
      <c r="BO26" s="305" t="str">
        <f t="shared" si="0"/>
        <v/>
      </c>
    </row>
    <row r="27" spans="1:67" ht="14" customHeight="1">
      <c r="A27" s="174">
        <v>23</v>
      </c>
      <c r="B27" s="739" t="str">
        <f>'Tab-03_AD-M12'!B58</f>
        <v>Miscellaneous #2</v>
      </c>
      <c r="C27" s="740">
        <f>'Tab-03_AD-M12'!C58</f>
        <v>0</v>
      </c>
      <c r="D27" s="740">
        <f>'Tab-03_AD-M12'!E58+'Tab-03_AD-M12'!H58</f>
        <v>0</v>
      </c>
      <c r="E27" s="741">
        <f>IF('Tab-03_AD-M12'!F58=0.001,0,ROUNDUP(IF('Tab-03_AD-M12'!H58&gt;0,'Tab-03_AD-M12'!J58,'Tab-03_AD-M12'!F58),0))</f>
        <v>0</v>
      </c>
      <c r="F27" s="302">
        <v>1</v>
      </c>
      <c r="G27" s="302">
        <v>2</v>
      </c>
      <c r="H27" s="302">
        <v>3</v>
      </c>
      <c r="I27" s="302">
        <v>4</v>
      </c>
      <c r="J27" s="302">
        <v>5</v>
      </c>
      <c r="K27" s="302">
        <v>6</v>
      </c>
      <c r="L27" s="302">
        <v>7</v>
      </c>
      <c r="M27" s="302">
        <v>8</v>
      </c>
      <c r="N27" s="302">
        <v>9</v>
      </c>
      <c r="O27" s="302">
        <v>10</v>
      </c>
      <c r="P27" s="302">
        <v>11</v>
      </c>
      <c r="Q27" s="302">
        <v>12</v>
      </c>
      <c r="R27" s="302">
        <v>13</v>
      </c>
      <c r="S27" s="302">
        <v>14</v>
      </c>
      <c r="T27" s="302">
        <v>15</v>
      </c>
      <c r="U27" s="302">
        <v>16</v>
      </c>
      <c r="V27" s="302">
        <v>17</v>
      </c>
      <c r="W27" s="302">
        <v>18</v>
      </c>
      <c r="X27" s="302">
        <v>19</v>
      </c>
      <c r="Y27" s="302">
        <v>20</v>
      </c>
      <c r="Z27" s="302">
        <v>21</v>
      </c>
      <c r="AA27" s="302">
        <v>22</v>
      </c>
      <c r="AB27" s="302">
        <v>23</v>
      </c>
      <c r="AC27" s="302">
        <v>24</v>
      </c>
      <c r="AD27" s="302">
        <v>25</v>
      </c>
      <c r="AE27" s="302">
        <v>26</v>
      </c>
      <c r="AF27" s="302">
        <v>27</v>
      </c>
      <c r="AG27" s="302">
        <v>28</v>
      </c>
      <c r="AH27" s="302">
        <v>29</v>
      </c>
      <c r="AI27" s="302">
        <v>30</v>
      </c>
      <c r="AJ27" s="302">
        <v>31</v>
      </c>
      <c r="AK27" s="302">
        <v>32</v>
      </c>
      <c r="AL27" s="302">
        <v>33</v>
      </c>
      <c r="AM27" s="302">
        <v>34</v>
      </c>
      <c r="AN27" s="302">
        <v>35</v>
      </c>
      <c r="AO27" s="302">
        <v>36</v>
      </c>
      <c r="AP27" s="302">
        <v>37</v>
      </c>
      <c r="AQ27" s="302">
        <v>38</v>
      </c>
      <c r="AR27" s="302">
        <v>39</v>
      </c>
      <c r="AS27" s="302">
        <v>40</v>
      </c>
      <c r="AT27" s="302">
        <v>41</v>
      </c>
      <c r="AU27" s="302">
        <v>42</v>
      </c>
      <c r="AV27" s="302">
        <v>43</v>
      </c>
      <c r="AW27" s="302">
        <v>44</v>
      </c>
      <c r="AX27" s="302">
        <v>45</v>
      </c>
      <c r="AY27" s="302">
        <v>46</v>
      </c>
      <c r="AZ27" s="302">
        <v>47</v>
      </c>
      <c r="BA27" s="302">
        <v>48</v>
      </c>
      <c r="BB27" s="302">
        <v>49</v>
      </c>
      <c r="BC27" s="302">
        <v>50</v>
      </c>
      <c r="BD27" s="302">
        <v>51</v>
      </c>
      <c r="BE27" s="302">
        <v>52</v>
      </c>
      <c r="BF27" s="302">
        <v>53</v>
      </c>
      <c r="BG27" s="302">
        <v>54</v>
      </c>
      <c r="BH27" s="302">
        <v>55</v>
      </c>
      <c r="BI27" s="302">
        <v>56</v>
      </c>
      <c r="BJ27" s="302">
        <v>57</v>
      </c>
      <c r="BK27" s="302">
        <v>58</v>
      </c>
      <c r="BL27" s="302">
        <v>59</v>
      </c>
      <c r="BM27" s="302">
        <v>60</v>
      </c>
      <c r="BN27" s="306"/>
      <c r="BO27" s="305" t="str">
        <f t="shared" si="0"/>
        <v/>
      </c>
    </row>
    <row r="28" spans="1:67" ht="14" customHeight="1">
      <c r="A28" s="174">
        <v>24</v>
      </c>
      <c r="B28" s="739" t="str">
        <f>'Tab-03_AD-M12'!B59</f>
        <v>Miscellaneous #3</v>
      </c>
      <c r="C28" s="740">
        <f>'Tab-03_AD-M12'!C59</f>
        <v>0</v>
      </c>
      <c r="D28" s="740">
        <f>'Tab-03_AD-M12'!E59+'Tab-03_AD-M12'!H59</f>
        <v>0</v>
      </c>
      <c r="E28" s="741">
        <f>IF('Tab-03_AD-M12'!F59=0.001,0,ROUNDUP(IF('Tab-03_AD-M12'!H59&gt;0,'Tab-03_AD-M12'!J59,'Tab-03_AD-M12'!F59),0))</f>
        <v>0</v>
      </c>
      <c r="F28" s="302">
        <v>1</v>
      </c>
      <c r="G28" s="302">
        <v>2</v>
      </c>
      <c r="H28" s="302">
        <v>3</v>
      </c>
      <c r="I28" s="302">
        <v>4</v>
      </c>
      <c r="J28" s="302">
        <v>5</v>
      </c>
      <c r="K28" s="302">
        <v>6</v>
      </c>
      <c r="L28" s="302">
        <v>7</v>
      </c>
      <c r="M28" s="302">
        <v>8</v>
      </c>
      <c r="N28" s="302">
        <v>9</v>
      </c>
      <c r="O28" s="302">
        <v>10</v>
      </c>
      <c r="P28" s="302">
        <v>11</v>
      </c>
      <c r="Q28" s="302">
        <v>12</v>
      </c>
      <c r="R28" s="302">
        <v>13</v>
      </c>
      <c r="S28" s="302">
        <v>14</v>
      </c>
      <c r="T28" s="302">
        <v>15</v>
      </c>
      <c r="U28" s="302">
        <v>16</v>
      </c>
      <c r="V28" s="302">
        <v>17</v>
      </c>
      <c r="W28" s="302">
        <v>18</v>
      </c>
      <c r="X28" s="302">
        <v>19</v>
      </c>
      <c r="Y28" s="302">
        <v>20</v>
      </c>
      <c r="Z28" s="302">
        <v>21</v>
      </c>
      <c r="AA28" s="302">
        <v>22</v>
      </c>
      <c r="AB28" s="302">
        <v>23</v>
      </c>
      <c r="AC28" s="302">
        <v>24</v>
      </c>
      <c r="AD28" s="302">
        <v>25</v>
      </c>
      <c r="AE28" s="302">
        <v>26</v>
      </c>
      <c r="AF28" s="302">
        <v>27</v>
      </c>
      <c r="AG28" s="302">
        <v>28</v>
      </c>
      <c r="AH28" s="302">
        <v>29</v>
      </c>
      <c r="AI28" s="302">
        <v>30</v>
      </c>
      <c r="AJ28" s="302">
        <v>31</v>
      </c>
      <c r="AK28" s="302">
        <v>32</v>
      </c>
      <c r="AL28" s="302">
        <v>33</v>
      </c>
      <c r="AM28" s="302">
        <v>34</v>
      </c>
      <c r="AN28" s="302">
        <v>35</v>
      </c>
      <c r="AO28" s="302">
        <v>36</v>
      </c>
      <c r="AP28" s="302">
        <v>37</v>
      </c>
      <c r="AQ28" s="302">
        <v>38</v>
      </c>
      <c r="AR28" s="302">
        <v>39</v>
      </c>
      <c r="AS28" s="302">
        <v>40</v>
      </c>
      <c r="AT28" s="302">
        <v>41</v>
      </c>
      <c r="AU28" s="302">
        <v>42</v>
      </c>
      <c r="AV28" s="302">
        <v>43</v>
      </c>
      <c r="AW28" s="302">
        <v>44</v>
      </c>
      <c r="AX28" s="302">
        <v>45</v>
      </c>
      <c r="AY28" s="302">
        <v>46</v>
      </c>
      <c r="AZ28" s="302">
        <v>47</v>
      </c>
      <c r="BA28" s="302">
        <v>48</v>
      </c>
      <c r="BB28" s="302">
        <v>49</v>
      </c>
      <c r="BC28" s="302">
        <v>50</v>
      </c>
      <c r="BD28" s="302">
        <v>51</v>
      </c>
      <c r="BE28" s="302">
        <v>52</v>
      </c>
      <c r="BF28" s="302">
        <v>53</v>
      </c>
      <c r="BG28" s="302">
        <v>54</v>
      </c>
      <c r="BH28" s="302">
        <v>55</v>
      </c>
      <c r="BI28" s="302">
        <v>56</v>
      </c>
      <c r="BJ28" s="302">
        <v>57</v>
      </c>
      <c r="BK28" s="302">
        <v>58</v>
      </c>
      <c r="BL28" s="302">
        <v>59</v>
      </c>
      <c r="BM28" s="302">
        <v>60</v>
      </c>
      <c r="BN28" s="306"/>
      <c r="BO28" s="305" t="str">
        <f t="shared" si="0"/>
        <v/>
      </c>
    </row>
    <row r="29" spans="1:67" ht="14" customHeight="1">
      <c r="A29" s="174">
        <v>25</v>
      </c>
      <c r="B29" s="739" t="str">
        <f>'Tab-03_AD-M12'!B60</f>
        <v>Miscellaneous #4</v>
      </c>
      <c r="C29" s="740">
        <f>'Tab-03_AD-M12'!C60</f>
        <v>0</v>
      </c>
      <c r="D29" s="740">
        <f>'Tab-03_AD-M12'!E60+'Tab-03_AD-M12'!H60</f>
        <v>0</v>
      </c>
      <c r="E29" s="741">
        <f>IF('Tab-03_AD-M12'!F60=0.001,0,ROUNDUP(IF('Tab-03_AD-M12'!H60&gt;0,'Tab-03_AD-M12'!J60,'Tab-03_AD-M12'!F60),0))</f>
        <v>0</v>
      </c>
      <c r="F29" s="302">
        <v>1</v>
      </c>
      <c r="G29" s="302">
        <v>2</v>
      </c>
      <c r="H29" s="302">
        <v>3</v>
      </c>
      <c r="I29" s="302">
        <v>4</v>
      </c>
      <c r="J29" s="302">
        <v>5</v>
      </c>
      <c r="K29" s="302">
        <v>6</v>
      </c>
      <c r="L29" s="302">
        <v>7</v>
      </c>
      <c r="M29" s="302">
        <v>8</v>
      </c>
      <c r="N29" s="302">
        <v>9</v>
      </c>
      <c r="O29" s="302">
        <v>10</v>
      </c>
      <c r="P29" s="302">
        <v>11</v>
      </c>
      <c r="Q29" s="302">
        <v>12</v>
      </c>
      <c r="R29" s="302">
        <v>13</v>
      </c>
      <c r="S29" s="302">
        <v>14</v>
      </c>
      <c r="T29" s="302">
        <v>15</v>
      </c>
      <c r="U29" s="302">
        <v>16</v>
      </c>
      <c r="V29" s="302">
        <v>17</v>
      </c>
      <c r="W29" s="302">
        <v>18</v>
      </c>
      <c r="X29" s="302">
        <v>19</v>
      </c>
      <c r="Y29" s="302">
        <v>20</v>
      </c>
      <c r="Z29" s="302">
        <v>21</v>
      </c>
      <c r="AA29" s="302">
        <v>22</v>
      </c>
      <c r="AB29" s="302">
        <v>23</v>
      </c>
      <c r="AC29" s="302">
        <v>24</v>
      </c>
      <c r="AD29" s="302">
        <v>25</v>
      </c>
      <c r="AE29" s="302">
        <v>26</v>
      </c>
      <c r="AF29" s="302">
        <v>27</v>
      </c>
      <c r="AG29" s="302">
        <v>28</v>
      </c>
      <c r="AH29" s="302">
        <v>29</v>
      </c>
      <c r="AI29" s="302">
        <v>30</v>
      </c>
      <c r="AJ29" s="302">
        <v>31</v>
      </c>
      <c r="AK29" s="302">
        <v>32</v>
      </c>
      <c r="AL29" s="302">
        <v>33</v>
      </c>
      <c r="AM29" s="302">
        <v>34</v>
      </c>
      <c r="AN29" s="302">
        <v>35</v>
      </c>
      <c r="AO29" s="302">
        <v>36</v>
      </c>
      <c r="AP29" s="302">
        <v>37</v>
      </c>
      <c r="AQ29" s="302">
        <v>38</v>
      </c>
      <c r="AR29" s="302">
        <v>39</v>
      </c>
      <c r="AS29" s="302">
        <v>40</v>
      </c>
      <c r="AT29" s="302">
        <v>41</v>
      </c>
      <c r="AU29" s="302">
        <v>42</v>
      </c>
      <c r="AV29" s="302">
        <v>43</v>
      </c>
      <c r="AW29" s="302">
        <v>44</v>
      </c>
      <c r="AX29" s="302">
        <v>45</v>
      </c>
      <c r="AY29" s="302">
        <v>46</v>
      </c>
      <c r="AZ29" s="302">
        <v>47</v>
      </c>
      <c r="BA29" s="302">
        <v>48</v>
      </c>
      <c r="BB29" s="302">
        <v>49</v>
      </c>
      <c r="BC29" s="302">
        <v>50</v>
      </c>
      <c r="BD29" s="302">
        <v>51</v>
      </c>
      <c r="BE29" s="302">
        <v>52</v>
      </c>
      <c r="BF29" s="302">
        <v>53</v>
      </c>
      <c r="BG29" s="302">
        <v>54</v>
      </c>
      <c r="BH29" s="302">
        <v>55</v>
      </c>
      <c r="BI29" s="302">
        <v>56</v>
      </c>
      <c r="BJ29" s="302">
        <v>57</v>
      </c>
      <c r="BK29" s="302">
        <v>58</v>
      </c>
      <c r="BL29" s="302">
        <v>59</v>
      </c>
      <c r="BM29" s="302">
        <v>60</v>
      </c>
      <c r="BN29" s="306"/>
      <c r="BO29" s="305" t="str">
        <f t="shared" si="0"/>
        <v/>
      </c>
    </row>
    <row r="30" spans="1:67" ht="14" customHeight="1">
      <c r="A30" s="174">
        <v>26</v>
      </c>
      <c r="B30" s="739" t="str">
        <f>'Tab-03_AD-M12'!B61</f>
        <v>Miscellaneous #5</v>
      </c>
      <c r="C30" s="740">
        <f>'Tab-03_AD-M12'!C61</f>
        <v>0</v>
      </c>
      <c r="D30" s="740">
        <f>'Tab-03_AD-M12'!E61+'Tab-03_AD-M12'!H61</f>
        <v>0</v>
      </c>
      <c r="E30" s="741">
        <f>IF('Tab-03_AD-M12'!F61=0.001,0,ROUNDUP(IF('Tab-03_AD-M12'!H61&gt;0,'Tab-03_AD-M12'!J61,'Tab-03_AD-M12'!F61),0))</f>
        <v>0</v>
      </c>
      <c r="F30" s="302">
        <v>1</v>
      </c>
      <c r="G30" s="302">
        <v>2</v>
      </c>
      <c r="H30" s="302">
        <v>3</v>
      </c>
      <c r="I30" s="302">
        <v>4</v>
      </c>
      <c r="J30" s="302">
        <v>5</v>
      </c>
      <c r="K30" s="302">
        <v>6</v>
      </c>
      <c r="L30" s="302">
        <v>7</v>
      </c>
      <c r="M30" s="302">
        <v>8</v>
      </c>
      <c r="N30" s="302">
        <v>9</v>
      </c>
      <c r="O30" s="302">
        <v>10</v>
      </c>
      <c r="P30" s="302">
        <v>11</v>
      </c>
      <c r="Q30" s="302">
        <v>12</v>
      </c>
      <c r="R30" s="302">
        <v>13</v>
      </c>
      <c r="S30" s="302">
        <v>14</v>
      </c>
      <c r="T30" s="302">
        <v>15</v>
      </c>
      <c r="U30" s="302">
        <v>16</v>
      </c>
      <c r="V30" s="302">
        <v>17</v>
      </c>
      <c r="W30" s="302">
        <v>18</v>
      </c>
      <c r="X30" s="302">
        <v>19</v>
      </c>
      <c r="Y30" s="302">
        <v>20</v>
      </c>
      <c r="Z30" s="302">
        <v>21</v>
      </c>
      <c r="AA30" s="302">
        <v>22</v>
      </c>
      <c r="AB30" s="302">
        <v>23</v>
      </c>
      <c r="AC30" s="302">
        <v>24</v>
      </c>
      <c r="AD30" s="302">
        <v>25</v>
      </c>
      <c r="AE30" s="302">
        <v>26</v>
      </c>
      <c r="AF30" s="302">
        <v>27</v>
      </c>
      <c r="AG30" s="302">
        <v>28</v>
      </c>
      <c r="AH30" s="302">
        <v>29</v>
      </c>
      <c r="AI30" s="302">
        <v>30</v>
      </c>
      <c r="AJ30" s="302">
        <v>31</v>
      </c>
      <c r="AK30" s="302">
        <v>32</v>
      </c>
      <c r="AL30" s="302">
        <v>33</v>
      </c>
      <c r="AM30" s="302">
        <v>34</v>
      </c>
      <c r="AN30" s="302">
        <v>35</v>
      </c>
      <c r="AO30" s="302">
        <v>36</v>
      </c>
      <c r="AP30" s="302">
        <v>37</v>
      </c>
      <c r="AQ30" s="302">
        <v>38</v>
      </c>
      <c r="AR30" s="302">
        <v>39</v>
      </c>
      <c r="AS30" s="302">
        <v>40</v>
      </c>
      <c r="AT30" s="302">
        <v>41</v>
      </c>
      <c r="AU30" s="302">
        <v>42</v>
      </c>
      <c r="AV30" s="302">
        <v>43</v>
      </c>
      <c r="AW30" s="302">
        <v>44</v>
      </c>
      <c r="AX30" s="302">
        <v>45</v>
      </c>
      <c r="AY30" s="302">
        <v>46</v>
      </c>
      <c r="AZ30" s="302">
        <v>47</v>
      </c>
      <c r="BA30" s="302">
        <v>48</v>
      </c>
      <c r="BB30" s="302">
        <v>49</v>
      </c>
      <c r="BC30" s="302">
        <v>50</v>
      </c>
      <c r="BD30" s="302">
        <v>51</v>
      </c>
      <c r="BE30" s="302">
        <v>52</v>
      </c>
      <c r="BF30" s="302">
        <v>53</v>
      </c>
      <c r="BG30" s="302">
        <v>54</v>
      </c>
      <c r="BH30" s="302">
        <v>55</v>
      </c>
      <c r="BI30" s="302">
        <v>56</v>
      </c>
      <c r="BJ30" s="302">
        <v>57</v>
      </c>
      <c r="BK30" s="302">
        <v>58</v>
      </c>
      <c r="BL30" s="302">
        <v>59</v>
      </c>
      <c r="BM30" s="302">
        <v>60</v>
      </c>
      <c r="BN30" s="306"/>
      <c r="BO30" s="305" t="str">
        <f t="shared" si="0"/>
        <v/>
      </c>
    </row>
    <row r="31" spans="1:67" ht="14" customHeight="1">
      <c r="A31" s="174">
        <v>27</v>
      </c>
      <c r="B31" s="739" t="str">
        <f>'Tab-03_AD-M12'!B62</f>
        <v>Miscellaneous #6</v>
      </c>
      <c r="C31" s="740">
        <f>'Tab-03_AD-M12'!C62</f>
        <v>0</v>
      </c>
      <c r="D31" s="740">
        <f>'Tab-03_AD-M12'!E62+'Tab-03_AD-M12'!H62</f>
        <v>0</v>
      </c>
      <c r="E31" s="741">
        <f>IF('Tab-03_AD-M12'!F62=0.001,0,ROUNDUP(IF('Tab-03_AD-M12'!H62&gt;0,'Tab-03_AD-M12'!J62,'Tab-03_AD-M12'!F62),0))</f>
        <v>0</v>
      </c>
      <c r="F31" s="302">
        <v>1</v>
      </c>
      <c r="G31" s="302">
        <v>2</v>
      </c>
      <c r="H31" s="302">
        <v>3</v>
      </c>
      <c r="I31" s="302">
        <v>4</v>
      </c>
      <c r="J31" s="302">
        <v>5</v>
      </c>
      <c r="K31" s="302">
        <v>6</v>
      </c>
      <c r="L31" s="302">
        <v>7</v>
      </c>
      <c r="M31" s="302">
        <v>8</v>
      </c>
      <c r="N31" s="302">
        <v>9</v>
      </c>
      <c r="O31" s="302">
        <v>10</v>
      </c>
      <c r="P31" s="302">
        <v>11</v>
      </c>
      <c r="Q31" s="302">
        <v>12</v>
      </c>
      <c r="R31" s="302">
        <v>13</v>
      </c>
      <c r="S31" s="302">
        <v>14</v>
      </c>
      <c r="T31" s="302">
        <v>15</v>
      </c>
      <c r="U31" s="302">
        <v>16</v>
      </c>
      <c r="V31" s="302">
        <v>17</v>
      </c>
      <c r="W31" s="302">
        <v>18</v>
      </c>
      <c r="X31" s="302">
        <v>19</v>
      </c>
      <c r="Y31" s="302">
        <v>20</v>
      </c>
      <c r="Z31" s="302">
        <v>21</v>
      </c>
      <c r="AA31" s="302">
        <v>22</v>
      </c>
      <c r="AB31" s="302">
        <v>23</v>
      </c>
      <c r="AC31" s="302">
        <v>24</v>
      </c>
      <c r="AD31" s="302">
        <v>25</v>
      </c>
      <c r="AE31" s="302">
        <v>26</v>
      </c>
      <c r="AF31" s="302">
        <v>27</v>
      </c>
      <c r="AG31" s="302">
        <v>28</v>
      </c>
      <c r="AH31" s="302">
        <v>29</v>
      </c>
      <c r="AI31" s="302">
        <v>30</v>
      </c>
      <c r="AJ31" s="302">
        <v>31</v>
      </c>
      <c r="AK31" s="302">
        <v>32</v>
      </c>
      <c r="AL31" s="302">
        <v>33</v>
      </c>
      <c r="AM31" s="302">
        <v>34</v>
      </c>
      <c r="AN31" s="302">
        <v>35</v>
      </c>
      <c r="AO31" s="302">
        <v>36</v>
      </c>
      <c r="AP31" s="302">
        <v>37</v>
      </c>
      <c r="AQ31" s="302">
        <v>38</v>
      </c>
      <c r="AR31" s="302">
        <v>39</v>
      </c>
      <c r="AS31" s="302">
        <v>40</v>
      </c>
      <c r="AT31" s="302">
        <v>41</v>
      </c>
      <c r="AU31" s="302">
        <v>42</v>
      </c>
      <c r="AV31" s="302">
        <v>43</v>
      </c>
      <c r="AW31" s="302">
        <v>44</v>
      </c>
      <c r="AX31" s="302">
        <v>45</v>
      </c>
      <c r="AY31" s="302">
        <v>46</v>
      </c>
      <c r="AZ31" s="302">
        <v>47</v>
      </c>
      <c r="BA31" s="302">
        <v>48</v>
      </c>
      <c r="BB31" s="302">
        <v>49</v>
      </c>
      <c r="BC31" s="302">
        <v>50</v>
      </c>
      <c r="BD31" s="302">
        <v>51</v>
      </c>
      <c r="BE31" s="302">
        <v>52</v>
      </c>
      <c r="BF31" s="302">
        <v>53</v>
      </c>
      <c r="BG31" s="302">
        <v>54</v>
      </c>
      <c r="BH31" s="302">
        <v>55</v>
      </c>
      <c r="BI31" s="302">
        <v>56</v>
      </c>
      <c r="BJ31" s="302">
        <v>57</v>
      </c>
      <c r="BK31" s="302">
        <v>58</v>
      </c>
      <c r="BL31" s="302">
        <v>59</v>
      </c>
      <c r="BM31" s="302">
        <v>60</v>
      </c>
      <c r="BN31" s="306"/>
      <c r="BO31" s="305" t="str">
        <f t="shared" si="0"/>
        <v/>
      </c>
    </row>
    <row r="32" spans="1:67" ht="14" customHeight="1">
      <c r="A32" s="174">
        <v>28</v>
      </c>
      <c r="B32" s="739" t="str">
        <f>'Tab-03_AD-M12'!B63</f>
        <v>Miscellaneous #7</v>
      </c>
      <c r="C32" s="740">
        <f>'Tab-03_AD-M12'!C63</f>
        <v>0</v>
      </c>
      <c r="D32" s="740">
        <f>'Tab-03_AD-M12'!E63+'Tab-03_AD-M12'!H63</f>
        <v>0</v>
      </c>
      <c r="E32" s="741">
        <f>IF('Tab-03_AD-M12'!F63=0.001,0,ROUNDUP(IF('Tab-03_AD-M12'!H63&gt;0,'Tab-03_AD-M12'!J63,'Tab-03_AD-M12'!F63),0))</f>
        <v>0</v>
      </c>
      <c r="F32" s="302">
        <v>1</v>
      </c>
      <c r="G32" s="302">
        <v>2</v>
      </c>
      <c r="H32" s="302">
        <v>3</v>
      </c>
      <c r="I32" s="302">
        <v>4</v>
      </c>
      <c r="J32" s="302">
        <v>5</v>
      </c>
      <c r="K32" s="302">
        <v>6</v>
      </c>
      <c r="L32" s="302">
        <v>7</v>
      </c>
      <c r="M32" s="302">
        <v>8</v>
      </c>
      <c r="N32" s="302">
        <v>9</v>
      </c>
      <c r="O32" s="302">
        <v>10</v>
      </c>
      <c r="P32" s="302">
        <v>11</v>
      </c>
      <c r="Q32" s="302">
        <v>12</v>
      </c>
      <c r="R32" s="302">
        <v>13</v>
      </c>
      <c r="S32" s="302">
        <v>14</v>
      </c>
      <c r="T32" s="302">
        <v>15</v>
      </c>
      <c r="U32" s="302">
        <v>16</v>
      </c>
      <c r="V32" s="302">
        <v>17</v>
      </c>
      <c r="W32" s="302">
        <v>18</v>
      </c>
      <c r="X32" s="302">
        <v>19</v>
      </c>
      <c r="Y32" s="302">
        <v>20</v>
      </c>
      <c r="Z32" s="302">
        <v>21</v>
      </c>
      <c r="AA32" s="302">
        <v>22</v>
      </c>
      <c r="AB32" s="302">
        <v>23</v>
      </c>
      <c r="AC32" s="302">
        <v>24</v>
      </c>
      <c r="AD32" s="302">
        <v>25</v>
      </c>
      <c r="AE32" s="302">
        <v>26</v>
      </c>
      <c r="AF32" s="302">
        <v>27</v>
      </c>
      <c r="AG32" s="302">
        <v>28</v>
      </c>
      <c r="AH32" s="302">
        <v>29</v>
      </c>
      <c r="AI32" s="302">
        <v>30</v>
      </c>
      <c r="AJ32" s="302">
        <v>31</v>
      </c>
      <c r="AK32" s="302">
        <v>32</v>
      </c>
      <c r="AL32" s="302">
        <v>33</v>
      </c>
      <c r="AM32" s="302">
        <v>34</v>
      </c>
      <c r="AN32" s="302">
        <v>35</v>
      </c>
      <c r="AO32" s="302">
        <v>36</v>
      </c>
      <c r="AP32" s="302">
        <v>37</v>
      </c>
      <c r="AQ32" s="302">
        <v>38</v>
      </c>
      <c r="AR32" s="302">
        <v>39</v>
      </c>
      <c r="AS32" s="302">
        <v>40</v>
      </c>
      <c r="AT32" s="302">
        <v>41</v>
      </c>
      <c r="AU32" s="302">
        <v>42</v>
      </c>
      <c r="AV32" s="302">
        <v>43</v>
      </c>
      <c r="AW32" s="302">
        <v>44</v>
      </c>
      <c r="AX32" s="302">
        <v>45</v>
      </c>
      <c r="AY32" s="302">
        <v>46</v>
      </c>
      <c r="AZ32" s="302">
        <v>47</v>
      </c>
      <c r="BA32" s="302">
        <v>48</v>
      </c>
      <c r="BB32" s="302">
        <v>49</v>
      </c>
      <c r="BC32" s="302">
        <v>50</v>
      </c>
      <c r="BD32" s="302">
        <v>51</v>
      </c>
      <c r="BE32" s="302">
        <v>52</v>
      </c>
      <c r="BF32" s="302">
        <v>53</v>
      </c>
      <c r="BG32" s="302">
        <v>54</v>
      </c>
      <c r="BH32" s="302">
        <v>55</v>
      </c>
      <c r="BI32" s="302">
        <v>56</v>
      </c>
      <c r="BJ32" s="302">
        <v>57</v>
      </c>
      <c r="BK32" s="302">
        <v>58</v>
      </c>
      <c r="BL32" s="302">
        <v>59</v>
      </c>
      <c r="BM32" s="302">
        <v>60</v>
      </c>
      <c r="BN32" s="306"/>
      <c r="BO32" s="305" t="str">
        <f t="shared" si="0"/>
        <v/>
      </c>
    </row>
    <row r="33" spans="1:67" ht="14" customHeight="1">
      <c r="A33" s="174">
        <v>29</v>
      </c>
      <c r="B33" s="739" t="str">
        <f>'Tab-03_AD-M12'!B64</f>
        <v>Miscellaneous #8</v>
      </c>
      <c r="C33" s="740">
        <f>'Tab-03_AD-M12'!C64</f>
        <v>0</v>
      </c>
      <c r="D33" s="740">
        <f>'Tab-03_AD-M12'!E64+'Tab-03_AD-M12'!H64</f>
        <v>0</v>
      </c>
      <c r="E33" s="741">
        <f>IF('Tab-03_AD-M12'!F64=0.001,0,ROUNDUP(IF('Tab-03_AD-M12'!H64&gt;0,'Tab-03_AD-M12'!J64,'Tab-03_AD-M12'!F64),0))</f>
        <v>0</v>
      </c>
      <c r="F33" s="302">
        <v>1</v>
      </c>
      <c r="G33" s="302">
        <v>2</v>
      </c>
      <c r="H33" s="302">
        <v>3</v>
      </c>
      <c r="I33" s="302">
        <v>4</v>
      </c>
      <c r="J33" s="302">
        <v>5</v>
      </c>
      <c r="K33" s="302">
        <v>6</v>
      </c>
      <c r="L33" s="302">
        <v>7</v>
      </c>
      <c r="M33" s="302">
        <v>8</v>
      </c>
      <c r="N33" s="302">
        <v>9</v>
      </c>
      <c r="O33" s="302">
        <v>10</v>
      </c>
      <c r="P33" s="302">
        <v>11</v>
      </c>
      <c r="Q33" s="302">
        <v>12</v>
      </c>
      <c r="R33" s="302">
        <v>13</v>
      </c>
      <c r="S33" s="302">
        <v>14</v>
      </c>
      <c r="T33" s="302">
        <v>15</v>
      </c>
      <c r="U33" s="302">
        <v>16</v>
      </c>
      <c r="V33" s="302">
        <v>17</v>
      </c>
      <c r="W33" s="302">
        <v>18</v>
      </c>
      <c r="X33" s="302">
        <v>19</v>
      </c>
      <c r="Y33" s="302">
        <v>20</v>
      </c>
      <c r="Z33" s="302">
        <v>21</v>
      </c>
      <c r="AA33" s="302">
        <v>22</v>
      </c>
      <c r="AB33" s="302">
        <v>23</v>
      </c>
      <c r="AC33" s="302">
        <v>24</v>
      </c>
      <c r="AD33" s="302">
        <v>25</v>
      </c>
      <c r="AE33" s="302">
        <v>26</v>
      </c>
      <c r="AF33" s="302">
        <v>27</v>
      </c>
      <c r="AG33" s="302">
        <v>28</v>
      </c>
      <c r="AH33" s="302">
        <v>29</v>
      </c>
      <c r="AI33" s="302">
        <v>30</v>
      </c>
      <c r="AJ33" s="302">
        <v>31</v>
      </c>
      <c r="AK33" s="302">
        <v>32</v>
      </c>
      <c r="AL33" s="302">
        <v>33</v>
      </c>
      <c r="AM33" s="302">
        <v>34</v>
      </c>
      <c r="AN33" s="302">
        <v>35</v>
      </c>
      <c r="AO33" s="302">
        <v>36</v>
      </c>
      <c r="AP33" s="302">
        <v>37</v>
      </c>
      <c r="AQ33" s="302">
        <v>38</v>
      </c>
      <c r="AR33" s="302">
        <v>39</v>
      </c>
      <c r="AS33" s="302">
        <v>40</v>
      </c>
      <c r="AT33" s="302">
        <v>41</v>
      </c>
      <c r="AU33" s="302">
        <v>42</v>
      </c>
      <c r="AV33" s="302">
        <v>43</v>
      </c>
      <c r="AW33" s="302">
        <v>44</v>
      </c>
      <c r="AX33" s="302">
        <v>45</v>
      </c>
      <c r="AY33" s="302">
        <v>46</v>
      </c>
      <c r="AZ33" s="302">
        <v>47</v>
      </c>
      <c r="BA33" s="302">
        <v>48</v>
      </c>
      <c r="BB33" s="302">
        <v>49</v>
      </c>
      <c r="BC33" s="302">
        <v>50</v>
      </c>
      <c r="BD33" s="302">
        <v>51</v>
      </c>
      <c r="BE33" s="302">
        <v>52</v>
      </c>
      <c r="BF33" s="302">
        <v>53</v>
      </c>
      <c r="BG33" s="302">
        <v>54</v>
      </c>
      <c r="BH33" s="302">
        <v>55</v>
      </c>
      <c r="BI33" s="302">
        <v>56</v>
      </c>
      <c r="BJ33" s="302">
        <v>57</v>
      </c>
      <c r="BK33" s="302">
        <v>58</v>
      </c>
      <c r="BL33" s="302">
        <v>59</v>
      </c>
      <c r="BM33" s="302">
        <v>60</v>
      </c>
      <c r="BN33" s="306"/>
      <c r="BO33" s="305" t="str">
        <f t="shared" si="0"/>
        <v/>
      </c>
    </row>
    <row r="34" spans="1:67" ht="14" customHeight="1">
      <c r="A34" s="174">
        <v>30</v>
      </c>
      <c r="B34" s="739" t="str">
        <f>'Tab-03_AD-M12'!B65</f>
        <v>Miscellaneous #9</v>
      </c>
      <c r="C34" s="740">
        <f>'Tab-03_AD-M12'!C65</f>
        <v>0</v>
      </c>
      <c r="D34" s="740">
        <f>'Tab-03_AD-M12'!E65+'Tab-03_AD-M12'!H65</f>
        <v>0</v>
      </c>
      <c r="E34" s="741">
        <f>IF('Tab-03_AD-M12'!F65=0.001,0,ROUNDUP(IF('Tab-03_AD-M12'!H65&gt;0,'Tab-03_AD-M12'!J65,'Tab-03_AD-M12'!F65),0))</f>
        <v>0</v>
      </c>
      <c r="F34" s="302">
        <v>1</v>
      </c>
      <c r="G34" s="302">
        <v>2</v>
      </c>
      <c r="H34" s="302">
        <v>3</v>
      </c>
      <c r="I34" s="302">
        <v>4</v>
      </c>
      <c r="J34" s="302">
        <v>5</v>
      </c>
      <c r="K34" s="302">
        <v>6</v>
      </c>
      <c r="L34" s="302">
        <v>7</v>
      </c>
      <c r="M34" s="302">
        <v>8</v>
      </c>
      <c r="N34" s="302">
        <v>9</v>
      </c>
      <c r="O34" s="302">
        <v>10</v>
      </c>
      <c r="P34" s="302">
        <v>11</v>
      </c>
      <c r="Q34" s="302">
        <v>12</v>
      </c>
      <c r="R34" s="302">
        <v>13</v>
      </c>
      <c r="S34" s="302">
        <v>14</v>
      </c>
      <c r="T34" s="302">
        <v>15</v>
      </c>
      <c r="U34" s="302">
        <v>16</v>
      </c>
      <c r="V34" s="302">
        <v>17</v>
      </c>
      <c r="W34" s="302">
        <v>18</v>
      </c>
      <c r="X34" s="302">
        <v>19</v>
      </c>
      <c r="Y34" s="302">
        <v>20</v>
      </c>
      <c r="Z34" s="302">
        <v>21</v>
      </c>
      <c r="AA34" s="302">
        <v>22</v>
      </c>
      <c r="AB34" s="302">
        <v>23</v>
      </c>
      <c r="AC34" s="302">
        <v>24</v>
      </c>
      <c r="AD34" s="302">
        <v>25</v>
      </c>
      <c r="AE34" s="302">
        <v>26</v>
      </c>
      <c r="AF34" s="302">
        <v>27</v>
      </c>
      <c r="AG34" s="302">
        <v>28</v>
      </c>
      <c r="AH34" s="302">
        <v>29</v>
      </c>
      <c r="AI34" s="302">
        <v>30</v>
      </c>
      <c r="AJ34" s="302">
        <v>31</v>
      </c>
      <c r="AK34" s="302">
        <v>32</v>
      </c>
      <c r="AL34" s="302">
        <v>33</v>
      </c>
      <c r="AM34" s="302">
        <v>34</v>
      </c>
      <c r="AN34" s="302">
        <v>35</v>
      </c>
      <c r="AO34" s="302">
        <v>36</v>
      </c>
      <c r="AP34" s="302">
        <v>37</v>
      </c>
      <c r="AQ34" s="302">
        <v>38</v>
      </c>
      <c r="AR34" s="302">
        <v>39</v>
      </c>
      <c r="AS34" s="302">
        <v>40</v>
      </c>
      <c r="AT34" s="302">
        <v>41</v>
      </c>
      <c r="AU34" s="302">
        <v>42</v>
      </c>
      <c r="AV34" s="302">
        <v>43</v>
      </c>
      <c r="AW34" s="302">
        <v>44</v>
      </c>
      <c r="AX34" s="302">
        <v>45</v>
      </c>
      <c r="AY34" s="302">
        <v>46</v>
      </c>
      <c r="AZ34" s="302">
        <v>47</v>
      </c>
      <c r="BA34" s="302">
        <v>48</v>
      </c>
      <c r="BB34" s="302">
        <v>49</v>
      </c>
      <c r="BC34" s="302">
        <v>50</v>
      </c>
      <c r="BD34" s="302">
        <v>51</v>
      </c>
      <c r="BE34" s="302">
        <v>52</v>
      </c>
      <c r="BF34" s="302">
        <v>53</v>
      </c>
      <c r="BG34" s="302">
        <v>54</v>
      </c>
      <c r="BH34" s="302">
        <v>55</v>
      </c>
      <c r="BI34" s="302">
        <v>56</v>
      </c>
      <c r="BJ34" s="302">
        <v>57</v>
      </c>
      <c r="BK34" s="302">
        <v>58</v>
      </c>
      <c r="BL34" s="302">
        <v>59</v>
      </c>
      <c r="BM34" s="302">
        <v>60</v>
      </c>
      <c r="BN34" s="306"/>
      <c r="BO34" s="305" t="str">
        <f t="shared" si="0"/>
        <v/>
      </c>
    </row>
    <row r="35" spans="1:67" ht="14" customHeight="1">
      <c r="A35" s="174">
        <v>31</v>
      </c>
      <c r="B35" s="739" t="str">
        <f>'Tab-03_AD-M12'!B66</f>
        <v>Miscellaneous #10</v>
      </c>
      <c r="C35" s="740">
        <f>'Tab-03_AD-M12'!C66</f>
        <v>0</v>
      </c>
      <c r="D35" s="740">
        <f>'Tab-03_AD-M12'!E66+'Tab-03_AD-M12'!H66</f>
        <v>0</v>
      </c>
      <c r="E35" s="741">
        <f>IF('Tab-03_AD-M12'!F66=0.001,0,ROUNDUP(IF('Tab-03_AD-M12'!H66&gt;0,'Tab-03_AD-M12'!J66,'Tab-03_AD-M12'!F66),0))</f>
        <v>0</v>
      </c>
      <c r="F35" s="302">
        <v>1</v>
      </c>
      <c r="G35" s="302">
        <v>2</v>
      </c>
      <c r="H35" s="302">
        <v>3</v>
      </c>
      <c r="I35" s="302">
        <v>4</v>
      </c>
      <c r="J35" s="302">
        <v>5</v>
      </c>
      <c r="K35" s="302">
        <v>6</v>
      </c>
      <c r="L35" s="302">
        <v>7</v>
      </c>
      <c r="M35" s="302">
        <v>8</v>
      </c>
      <c r="N35" s="302">
        <v>9</v>
      </c>
      <c r="O35" s="302">
        <v>10</v>
      </c>
      <c r="P35" s="302">
        <v>11</v>
      </c>
      <c r="Q35" s="302">
        <v>12</v>
      </c>
      <c r="R35" s="302">
        <v>13</v>
      </c>
      <c r="S35" s="302">
        <v>14</v>
      </c>
      <c r="T35" s="302">
        <v>15</v>
      </c>
      <c r="U35" s="302">
        <v>16</v>
      </c>
      <c r="V35" s="302">
        <v>17</v>
      </c>
      <c r="W35" s="302">
        <v>18</v>
      </c>
      <c r="X35" s="302">
        <v>19</v>
      </c>
      <c r="Y35" s="302">
        <v>20</v>
      </c>
      <c r="Z35" s="302">
        <v>21</v>
      </c>
      <c r="AA35" s="302">
        <v>22</v>
      </c>
      <c r="AB35" s="302">
        <v>23</v>
      </c>
      <c r="AC35" s="302">
        <v>24</v>
      </c>
      <c r="AD35" s="302">
        <v>25</v>
      </c>
      <c r="AE35" s="302">
        <v>26</v>
      </c>
      <c r="AF35" s="302">
        <v>27</v>
      </c>
      <c r="AG35" s="302">
        <v>28</v>
      </c>
      <c r="AH35" s="302">
        <v>29</v>
      </c>
      <c r="AI35" s="302">
        <v>30</v>
      </c>
      <c r="AJ35" s="302">
        <v>31</v>
      </c>
      <c r="AK35" s="302">
        <v>32</v>
      </c>
      <c r="AL35" s="302">
        <v>33</v>
      </c>
      <c r="AM35" s="302">
        <v>34</v>
      </c>
      <c r="AN35" s="302">
        <v>35</v>
      </c>
      <c r="AO35" s="302">
        <v>36</v>
      </c>
      <c r="AP35" s="302">
        <v>37</v>
      </c>
      <c r="AQ35" s="302">
        <v>38</v>
      </c>
      <c r="AR35" s="302">
        <v>39</v>
      </c>
      <c r="AS35" s="302">
        <v>40</v>
      </c>
      <c r="AT35" s="302">
        <v>41</v>
      </c>
      <c r="AU35" s="302">
        <v>42</v>
      </c>
      <c r="AV35" s="302">
        <v>43</v>
      </c>
      <c r="AW35" s="302">
        <v>44</v>
      </c>
      <c r="AX35" s="302">
        <v>45</v>
      </c>
      <c r="AY35" s="302">
        <v>46</v>
      </c>
      <c r="AZ35" s="302">
        <v>47</v>
      </c>
      <c r="BA35" s="302">
        <v>48</v>
      </c>
      <c r="BB35" s="302">
        <v>49</v>
      </c>
      <c r="BC35" s="302">
        <v>50</v>
      </c>
      <c r="BD35" s="302">
        <v>51</v>
      </c>
      <c r="BE35" s="302">
        <v>52</v>
      </c>
      <c r="BF35" s="302">
        <v>53</v>
      </c>
      <c r="BG35" s="302">
        <v>54</v>
      </c>
      <c r="BH35" s="302">
        <v>55</v>
      </c>
      <c r="BI35" s="302">
        <v>56</v>
      </c>
      <c r="BJ35" s="302">
        <v>57</v>
      </c>
      <c r="BK35" s="302">
        <v>58</v>
      </c>
      <c r="BL35" s="302">
        <v>59</v>
      </c>
      <c r="BM35" s="302">
        <v>60</v>
      </c>
      <c r="BN35" s="306"/>
      <c r="BO35" s="305" t="str">
        <f t="shared" si="0"/>
        <v/>
      </c>
    </row>
    <row r="36" spans="1:67" ht="13" customHeight="1">
      <c r="C36" s="307"/>
      <c r="D36" s="307"/>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row>
    <row r="37" spans="1:67" ht="12.75" customHeight="1">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row>
    <row r="38" spans="1:67" ht="12.75" customHeight="1">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row>
    <row r="39" spans="1:67" ht="12.75" customHeight="1">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row>
    <row r="40" spans="1:67" ht="12.75" customHeight="1">
      <c r="B40" s="18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row>
    <row r="41" spans="1:67">
      <c r="B41" s="18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row>
    <row r="42" spans="1:67">
      <c r="B42" s="18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row>
    <row r="43" spans="1:67">
      <c r="B43" s="183"/>
    </row>
    <row r="44" spans="1:67">
      <c r="B44" s="183"/>
    </row>
    <row r="45" spans="1:67">
      <c r="B45" s="183"/>
    </row>
    <row r="46" spans="1:67">
      <c r="B46" s="183"/>
    </row>
    <row r="47" spans="1:67">
      <c r="B47" s="183"/>
    </row>
    <row r="48" spans="1:67">
      <c r="B48" s="183"/>
    </row>
    <row r="49" spans="2:2">
      <c r="B49" s="183"/>
    </row>
    <row r="50" spans="2:2">
      <c r="B50" s="183"/>
    </row>
    <row r="51" spans="2:2">
      <c r="B51" s="183"/>
    </row>
    <row r="52" spans="2:2">
      <c r="B52" s="183"/>
    </row>
    <row r="53" spans="2:2">
      <c r="B53" s="183"/>
    </row>
    <row r="54" spans="2:2">
      <c r="B54" s="183"/>
    </row>
    <row r="55" spans="2:2">
      <c r="B55" s="183"/>
    </row>
    <row r="56" spans="2:2">
      <c r="B56" s="183"/>
    </row>
    <row r="57" spans="2:2">
      <c r="B57" s="183"/>
    </row>
    <row r="58" spans="2:2">
      <c r="B58" s="183"/>
    </row>
    <row r="59" spans="2:2">
      <c r="B59" s="183"/>
    </row>
    <row r="60" spans="2:2">
      <c r="B60" s="183"/>
    </row>
    <row r="61" spans="2:2">
      <c r="B61" s="183"/>
    </row>
    <row r="62" spans="2:2">
      <c r="B62" s="183"/>
    </row>
    <row r="63" spans="2:2">
      <c r="B63" s="183"/>
    </row>
    <row r="64" spans="2:2">
      <c r="B64" s="183"/>
    </row>
    <row r="65" spans="2:2">
      <c r="B65" s="183"/>
    </row>
    <row r="66" spans="2:2">
      <c r="B66" s="183"/>
    </row>
    <row r="67" spans="2:2">
      <c r="B67" s="183"/>
    </row>
    <row r="68" spans="2:2">
      <c r="B68" s="183"/>
    </row>
    <row r="69" spans="2:2">
      <c r="B69" s="183"/>
    </row>
    <row r="70" spans="2:2">
      <c r="B70" s="183"/>
    </row>
    <row r="71" spans="2:2">
      <c r="B71" s="183"/>
    </row>
    <row r="72" spans="2:2">
      <c r="B72" s="183"/>
    </row>
    <row r="73" spans="2:2">
      <c r="B73" s="183"/>
    </row>
    <row r="74" spans="2:2">
      <c r="B74" s="183"/>
    </row>
    <row r="75" spans="2:2">
      <c r="B75" s="183"/>
    </row>
    <row r="76" spans="2:2">
      <c r="B76" s="183"/>
    </row>
    <row r="77" spans="2:2">
      <c r="B77" s="183"/>
    </row>
    <row r="78" spans="2:2">
      <c r="B78" s="183"/>
    </row>
    <row r="79" spans="2:2">
      <c r="B79" s="183"/>
    </row>
    <row r="80" spans="2:2">
      <c r="B80" s="183"/>
    </row>
    <row r="81" spans="2:2">
      <c r="B81" s="183"/>
    </row>
    <row r="82" spans="2:2">
      <c r="B82" s="183"/>
    </row>
    <row r="83" spans="2:2">
      <c r="B83" s="183"/>
    </row>
    <row r="84" spans="2:2">
      <c r="B84" s="183"/>
    </row>
    <row r="85" spans="2:2">
      <c r="B85" s="183"/>
    </row>
    <row r="86" spans="2:2">
      <c r="B86" s="183"/>
    </row>
    <row r="87" spans="2:2">
      <c r="B87" s="183"/>
    </row>
    <row r="88" spans="2:2">
      <c r="B88" s="183"/>
    </row>
    <row r="89" spans="2:2">
      <c r="B89" s="183"/>
    </row>
    <row r="90" spans="2:2">
      <c r="B90" s="183"/>
    </row>
    <row r="91" spans="2:2">
      <c r="B91" s="183"/>
    </row>
    <row r="92" spans="2:2">
      <c r="B92" s="183"/>
    </row>
    <row r="93" spans="2:2">
      <c r="B93" s="183"/>
    </row>
    <row r="94" spans="2:2">
      <c r="B94" s="183"/>
    </row>
    <row r="95" spans="2:2">
      <c r="B95" s="183"/>
    </row>
    <row r="96" spans="2: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sheetData>
  <sheetProtection password="D20A" sheet="1" objects="1" scenarios="1"/>
  <conditionalFormatting sqref="F5:BM35">
    <cfRule type="expression" dxfId="3813" priority="1" stopIfTrue="1">
      <formula>$E5&gt;=F5</formula>
    </cfRule>
  </conditionalFormatting>
  <pageMargins left="0.24" right="0.2" top="0.2" bottom="0.3" header="0.1" footer="0.1"/>
  <pageSetup scale="9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dimension ref="B1:W34"/>
  <sheetViews>
    <sheetView showGridLines="0" showRowColHeaders="0" workbookViewId="0">
      <selection activeCell="B2" sqref="B2"/>
    </sheetView>
  </sheetViews>
  <sheetFormatPr baseColWidth="10" defaultColWidth="9.1640625" defaultRowHeight="14"/>
  <cols>
    <col min="1" max="1" width="3.33203125" style="174" customWidth="1"/>
    <col min="2" max="2" width="11.33203125" style="174" customWidth="1"/>
    <col min="3" max="3" width="3.5" style="174" customWidth="1"/>
    <col min="4" max="4" width="11.6640625" style="174" customWidth="1"/>
    <col min="5" max="5" width="9.1640625" style="174"/>
    <col min="6" max="6" width="12.6640625" style="174" customWidth="1"/>
    <col min="7" max="7" width="2.83203125" style="174" customWidth="1"/>
    <col min="8" max="8" width="12.6640625" style="174" customWidth="1"/>
    <col min="9" max="9" width="2.33203125" style="174" customWidth="1"/>
    <col min="10" max="10" width="10.6640625" style="174" customWidth="1"/>
    <col min="11" max="11" width="10.33203125" style="174" customWidth="1"/>
    <col min="12" max="17" width="9.1640625" style="174"/>
    <col min="18" max="18" width="0" style="174" hidden="1" customWidth="1"/>
    <col min="19" max="19" width="12.5" style="174" hidden="1" customWidth="1"/>
    <col min="20" max="21" width="9.1640625" style="174" hidden="1" customWidth="1"/>
    <col min="22" max="22" width="10.1640625" style="174" hidden="1" customWidth="1"/>
    <col min="23" max="23" width="9.1640625" style="174" hidden="1" customWidth="1"/>
    <col min="24" max="24" width="9.1640625" style="174" customWidth="1"/>
    <col min="25" max="16384" width="9.1640625" style="174"/>
  </cols>
  <sheetData>
    <row r="1" spans="2:23" ht="30" customHeight="1"/>
    <row r="2" spans="2:23" ht="21.75" customHeight="1">
      <c r="B2" s="21" t="s">
        <v>740</v>
      </c>
      <c r="F2" s="191"/>
      <c r="I2" s="192" t="str">
        <f>Intro!L3</f>
        <v>Version 4.0.9 Revised 2015-0128</v>
      </c>
      <c r="M2" s="381"/>
    </row>
    <row r="3" spans="2:23" ht="12.75" customHeight="1">
      <c r="F3" s="191"/>
      <c r="G3" s="357"/>
    </row>
    <row r="4" spans="2:23" ht="6.75" customHeight="1">
      <c r="G4" s="357"/>
    </row>
    <row r="5" spans="2:23" ht="30" customHeight="1"/>
    <row r="6" spans="2:23" ht="19.5" customHeight="1">
      <c r="B6" s="174" t="s">
        <v>414</v>
      </c>
    </row>
    <row r="7" spans="2:23">
      <c r="B7" s="339" t="s">
        <v>578</v>
      </c>
    </row>
    <row r="8" spans="2:23">
      <c r="B8" s="174" t="s">
        <v>579</v>
      </c>
    </row>
    <row r="10" spans="2:23" ht="28" customHeight="1">
      <c r="F10" s="382">
        <f>Setup!E6</f>
        <v>43101</v>
      </c>
      <c r="G10" s="383" t="s">
        <v>387</v>
      </c>
      <c r="H10" s="382">
        <f>EOMONTH(F10,0)</f>
        <v>43131</v>
      </c>
      <c r="K10" s="384"/>
      <c r="S10" s="385"/>
      <c r="U10" s="386">
        <f>F10</f>
        <v>43101</v>
      </c>
      <c r="V10" s="386">
        <f>H10</f>
        <v>43131</v>
      </c>
      <c r="W10" s="368">
        <v>1</v>
      </c>
    </row>
    <row r="11" spans="2:23" ht="9" customHeight="1">
      <c r="F11" s="382"/>
      <c r="G11" s="383"/>
      <c r="H11" s="382"/>
      <c r="K11" s="384"/>
      <c r="S11" s="385"/>
      <c r="U11" s="386">
        <f>F12</f>
        <v>43132</v>
      </c>
      <c r="V11" s="386">
        <f>H12</f>
        <v>43159</v>
      </c>
      <c r="W11" s="368">
        <v>2</v>
      </c>
    </row>
    <row r="12" spans="2:23" ht="28" customHeight="1">
      <c r="F12" s="382">
        <f>H10+1</f>
        <v>43132</v>
      </c>
      <c r="G12" s="383" t="s">
        <v>387</v>
      </c>
      <c r="H12" s="382">
        <f>EOMONTH(F12,0)</f>
        <v>43159</v>
      </c>
      <c r="L12" s="387"/>
      <c r="S12" s="385"/>
      <c r="U12" s="386">
        <f>F14</f>
        <v>43160</v>
      </c>
      <c r="V12" s="386">
        <f>H14</f>
        <v>43190</v>
      </c>
      <c r="W12" s="368">
        <v>3</v>
      </c>
    </row>
    <row r="13" spans="2:23" ht="9" customHeight="1">
      <c r="E13" s="344"/>
      <c r="F13" s="382"/>
      <c r="G13" s="383"/>
      <c r="H13" s="382"/>
      <c r="K13" s="384"/>
      <c r="S13" s="385"/>
      <c r="U13" s="386">
        <f>F16</f>
        <v>43191</v>
      </c>
      <c r="V13" s="386">
        <f>H16</f>
        <v>43220</v>
      </c>
      <c r="W13" s="368">
        <v>4</v>
      </c>
    </row>
    <row r="14" spans="2:23" ht="28" customHeight="1">
      <c r="E14" s="388"/>
      <c r="F14" s="382">
        <f>H12+1</f>
        <v>43160</v>
      </c>
      <c r="G14" s="383" t="s">
        <v>387</v>
      </c>
      <c r="H14" s="382">
        <f>EOMONTH(F14,0)</f>
        <v>43190</v>
      </c>
      <c r="S14" s="385"/>
      <c r="U14" s="386">
        <f>F18</f>
        <v>43221</v>
      </c>
      <c r="V14" s="386">
        <f>H18</f>
        <v>43251</v>
      </c>
      <c r="W14" s="368">
        <v>5</v>
      </c>
    </row>
    <row r="15" spans="2:23" ht="9" customHeight="1">
      <c r="E15" s="344"/>
      <c r="F15" s="382"/>
      <c r="G15" s="383"/>
      <c r="H15" s="382"/>
      <c r="K15" s="384"/>
      <c r="S15" s="385"/>
      <c r="U15" s="386">
        <f>F20</f>
        <v>43252</v>
      </c>
      <c r="V15" s="386">
        <f>H20</f>
        <v>43281</v>
      </c>
      <c r="W15" s="368">
        <v>6</v>
      </c>
    </row>
    <row r="16" spans="2:23" ht="28" customHeight="1">
      <c r="E16" s="388"/>
      <c r="F16" s="382">
        <f>H14+1</f>
        <v>43191</v>
      </c>
      <c r="G16" s="383" t="s">
        <v>387</v>
      </c>
      <c r="H16" s="382">
        <f>EOMONTH(F16,0)</f>
        <v>43220</v>
      </c>
      <c r="S16" s="385"/>
      <c r="U16" s="386">
        <f>F22</f>
        <v>43282</v>
      </c>
      <c r="V16" s="386">
        <f>H22</f>
        <v>43312</v>
      </c>
      <c r="W16" s="368">
        <v>7</v>
      </c>
    </row>
    <row r="17" spans="5:23" ht="9" customHeight="1">
      <c r="E17" s="344"/>
      <c r="F17" s="382"/>
      <c r="G17" s="383"/>
      <c r="H17" s="382"/>
      <c r="K17" s="384"/>
      <c r="S17" s="385"/>
      <c r="U17" s="386">
        <f>F24</f>
        <v>43313</v>
      </c>
      <c r="V17" s="386">
        <f>H24</f>
        <v>43343</v>
      </c>
      <c r="W17" s="368">
        <v>8</v>
      </c>
    </row>
    <row r="18" spans="5:23" ht="28" customHeight="1">
      <c r="E18" s="388"/>
      <c r="F18" s="382">
        <f>H16+1</f>
        <v>43221</v>
      </c>
      <c r="G18" s="383" t="s">
        <v>387</v>
      </c>
      <c r="H18" s="382">
        <f>EOMONTH(F18,0)</f>
        <v>43251</v>
      </c>
      <c r="S18" s="385"/>
      <c r="U18" s="386">
        <f>F26</f>
        <v>43344</v>
      </c>
      <c r="V18" s="386">
        <f>H26</f>
        <v>43373</v>
      </c>
      <c r="W18" s="368">
        <v>9</v>
      </c>
    </row>
    <row r="19" spans="5:23" ht="9" customHeight="1">
      <c r="E19" s="344"/>
      <c r="F19" s="382"/>
      <c r="G19" s="383"/>
      <c r="H19" s="382"/>
      <c r="K19" s="384"/>
      <c r="S19" s="385"/>
      <c r="U19" s="386">
        <f>F28</f>
        <v>43374</v>
      </c>
      <c r="V19" s="386">
        <f>H28</f>
        <v>43404</v>
      </c>
      <c r="W19" s="368">
        <v>10</v>
      </c>
    </row>
    <row r="20" spans="5:23" ht="27.75" customHeight="1">
      <c r="E20" s="388"/>
      <c r="F20" s="382">
        <f>H18+1</f>
        <v>43252</v>
      </c>
      <c r="G20" s="383" t="s">
        <v>387</v>
      </c>
      <c r="H20" s="382">
        <f>EOMONTH(F20,0)</f>
        <v>43281</v>
      </c>
      <c r="S20" s="385"/>
      <c r="U20" s="386">
        <f>F30</f>
        <v>43405</v>
      </c>
      <c r="V20" s="386">
        <f>H30</f>
        <v>43434</v>
      </c>
      <c r="W20" s="368">
        <v>11</v>
      </c>
    </row>
    <row r="21" spans="5:23" ht="9" customHeight="1">
      <c r="E21" s="388"/>
      <c r="F21" s="389"/>
      <c r="G21" s="389"/>
      <c r="H21" s="390"/>
      <c r="I21" s="391"/>
      <c r="J21" s="392"/>
      <c r="S21" s="385"/>
      <c r="U21" s="386">
        <f>F32</f>
        <v>43435</v>
      </c>
      <c r="V21" s="386">
        <f>H32</f>
        <v>43465</v>
      </c>
      <c r="W21" s="368">
        <v>12</v>
      </c>
    </row>
    <row r="22" spans="5:23" ht="28" customHeight="1">
      <c r="E22" s="344"/>
      <c r="F22" s="382">
        <f>H20+1</f>
        <v>43282</v>
      </c>
      <c r="G22" s="383" t="s">
        <v>387</v>
      </c>
      <c r="H22" s="382">
        <f>EOMONTH(F22,0)</f>
        <v>43312</v>
      </c>
      <c r="K22" s="384"/>
    </row>
    <row r="23" spans="5:23" ht="9" customHeight="1">
      <c r="E23" s="344"/>
      <c r="F23" s="382"/>
      <c r="G23" s="383"/>
      <c r="H23" s="382"/>
      <c r="K23" s="384"/>
      <c r="S23" s="385"/>
    </row>
    <row r="24" spans="5:23" ht="28" customHeight="1">
      <c r="E24" s="388"/>
      <c r="F24" s="382">
        <f>H22+1</f>
        <v>43313</v>
      </c>
      <c r="G24" s="383" t="s">
        <v>387</v>
      </c>
      <c r="H24" s="382">
        <f>EOMONTH(F24,0)</f>
        <v>43343</v>
      </c>
      <c r="L24" s="387"/>
    </row>
    <row r="25" spans="5:23" ht="9" customHeight="1">
      <c r="E25" s="344"/>
      <c r="F25" s="382"/>
      <c r="G25" s="383"/>
      <c r="H25" s="382"/>
      <c r="K25" s="384"/>
      <c r="S25" s="385"/>
    </row>
    <row r="26" spans="5:23" ht="28" customHeight="1">
      <c r="E26" s="388"/>
      <c r="F26" s="382">
        <f>H24+1</f>
        <v>43344</v>
      </c>
      <c r="G26" s="383" t="s">
        <v>387</v>
      </c>
      <c r="H26" s="382">
        <f>EOMONTH(F26,0)</f>
        <v>43373</v>
      </c>
    </row>
    <row r="27" spans="5:23" ht="9" customHeight="1">
      <c r="E27" s="344"/>
      <c r="F27" s="382"/>
      <c r="G27" s="383"/>
      <c r="H27" s="382"/>
      <c r="K27" s="384"/>
      <c r="S27" s="385"/>
    </row>
    <row r="28" spans="5:23" ht="28" customHeight="1">
      <c r="E28" s="388"/>
      <c r="F28" s="382">
        <f>H26+1</f>
        <v>43374</v>
      </c>
      <c r="G28" s="383" t="s">
        <v>387</v>
      </c>
      <c r="H28" s="382">
        <f>EOMONTH(F28,0)</f>
        <v>43404</v>
      </c>
    </row>
    <row r="29" spans="5:23" ht="9" customHeight="1">
      <c r="E29" s="344"/>
      <c r="F29" s="382"/>
      <c r="G29" s="383"/>
      <c r="H29" s="382"/>
      <c r="K29" s="384"/>
      <c r="S29" s="385"/>
    </row>
    <row r="30" spans="5:23" ht="28" customHeight="1">
      <c r="E30" s="388"/>
      <c r="F30" s="382">
        <f>H28+1</f>
        <v>43405</v>
      </c>
      <c r="G30" s="383" t="s">
        <v>387</v>
      </c>
      <c r="H30" s="382">
        <f>EOMONTH(F30,0)</f>
        <v>43434</v>
      </c>
    </row>
    <row r="31" spans="5:23" ht="9" customHeight="1">
      <c r="E31" s="344"/>
      <c r="F31" s="382"/>
      <c r="G31" s="383"/>
      <c r="H31" s="382"/>
      <c r="K31" s="384"/>
      <c r="S31" s="385"/>
    </row>
    <row r="32" spans="5:23" ht="27.75" customHeight="1">
      <c r="E32" s="388"/>
      <c r="F32" s="382">
        <f>H30+1</f>
        <v>43435</v>
      </c>
      <c r="G32" s="383" t="s">
        <v>387</v>
      </c>
      <c r="H32" s="382">
        <f>EOMONTH(F32,0)</f>
        <v>43465</v>
      </c>
    </row>
    <row r="33" spans="5:7">
      <c r="E33" s="344"/>
    </row>
    <row r="34" spans="5:7">
      <c r="E34" s="344"/>
      <c r="F34" s="344"/>
      <c r="G34" s="344"/>
    </row>
  </sheetData>
  <sheetProtection password="D20A" sheet="1" objects="1" scenarios="1" selectLockedCells="1"/>
  <customSheetViews>
    <customSheetView guid="{43ADE452-16C1-48AF-BAAE-CBF08858B664}" showGridLines="0" fitToPage="1" hiddenColumns="1">
      <pageMargins left="0.75" right="0.75" top="1" bottom="1" header="0.5" footer="0.5"/>
      <pageSetup scale="90" fitToHeight="3" orientation="landscape" verticalDpi="2400" r:id="rId1"/>
      <headerFooter alignWithMargins="0"/>
    </customSheetView>
    <customSheetView guid="{3D49E59F-0664-4008-BC41-60EB5048CD87}" showGridLines="0" showRowCol="0" hiddenColumns="1">
      <pane ySplit="1" topLeftCell="A2" activePane="bottomLeft" state="frozenSplit"/>
      <selection pane="bottomLeft"/>
      <pageMargins left="0.75" right="0.75" top="0.25" bottom="0.25" header="0.25" footer="0.25"/>
      <pageSetup scale="90" fitToHeight="3" orientation="landscape" verticalDpi="2400" r:id="rId2"/>
      <headerFooter alignWithMargins="0"/>
    </customSheetView>
    <customSheetView guid="{9611838A-1C53-47F1-8140-A6F69DDCF4B6}" showPageBreaks="1" showGridLines="0" showRowCol="0" hiddenColumns="1">
      <pane ySplit="1" topLeftCell="A2" activePane="bottomLeft" state="frozenSplit"/>
      <selection pane="bottomLeft"/>
      <pageMargins left="0.75" right="0.75" top="0.25" bottom="0.25" header="0.25" footer="0.25"/>
      <pageSetup scale="90" fitToHeight="3" orientation="landscape" verticalDpi="2400" r:id="rId3"/>
      <headerFooter alignWithMargins="0"/>
    </customSheetView>
  </customSheetViews>
  <phoneticPr fontId="2" type="noConversion"/>
  <pageMargins left="0.75" right="0.75" top="1" bottom="1" header="0.5" footer="0.5"/>
  <pageSetup scale="79" fitToHeight="3" orientation="portrait" verticalDpi="2400" r:id="rId4"/>
  <headerFooter alignWithMargins="0"/>
  <drawing r:id="rId5"/>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outlinePr applyStyles="1" summaryBelow="0"/>
  </sheetPr>
  <dimension ref="A1:CN240"/>
  <sheetViews>
    <sheetView showGridLines="0" topLeftCell="G1" zoomScale="150" zoomScaleNormal="150" zoomScaleSheetLayoutView="110" zoomScalePageLayoutView="150" workbookViewId="0"/>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20" width="9.1640625" style="174" customWidth="1"/>
    <col min="21" max="21" width="10.83203125" style="174" customWidth="1"/>
    <col min="22" max="22" width="9.5" style="174" customWidth="1"/>
    <col min="23" max="23" width="9.6640625" style="174" customWidth="1"/>
    <col min="24" max="24" width="1.5" style="174" customWidth="1"/>
    <col min="25" max="25" width="9.1640625" style="174" customWidth="1"/>
    <col min="26" max="26" width="12.5" style="174" customWidth="1"/>
    <col min="27"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92" width="9.1640625" style="174" hidden="1" customWidth="1"/>
    <col min="93" max="454" width="9.1640625" style="174" customWidth="1"/>
    <col min="455"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778">
        <f>'Tab-03_AD-M01'!C5</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778">
        <f>'Tab-03_AD-M01'!C6</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778">
        <f>'Tab-03_AD-M01'!C7</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778">
        <f>'Tab-03_AD-M01'!C8</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778">
        <f>'Tab-03_AD-M01'!C9</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778">
        <f>'Tab-03_AD-M01'!C10</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779">
        <f>'Tab-03_AD-M01'!C11</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'Tab-06_Daily'!U10</f>
        <v>43101</v>
      </c>
      <c r="J13" s="423">
        <f>'Tab-06_Daily'!V10</f>
        <v>43131</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24">
        <f>VLOOKUP(AB14,AcctsM01,2,FALSE)</f>
        <v>0</v>
      </c>
      <c r="AD14" s="432" t="str">
        <f>'Tab-03_AD-M01'!B6</f>
        <v>Checking 2</v>
      </c>
      <c r="AE14" s="433">
        <f>VLOOKUP(AD14,AcctsM01,2,FALSE)</f>
        <v>0</v>
      </c>
      <c r="AF14" s="432" t="str">
        <f>'Tab-03_AD-M01'!B7</f>
        <v>Emergency Fund</v>
      </c>
      <c r="AG14" s="433">
        <f>VLOOKUP(AF14,AcctsM01,2,FALSE)</f>
        <v>0</v>
      </c>
      <c r="AH14" s="432" t="str">
        <f>'Tab-03_AD-M01'!B8</f>
        <v>Grocery Envelope</v>
      </c>
      <c r="AI14" s="433">
        <f>VLOOKUP(AH14,AcctsM01,2,FALSE)</f>
        <v>0</v>
      </c>
      <c r="AJ14" s="432" t="str">
        <f>'Tab-03_AD-M01'!B9</f>
        <v>Dining-Out Envelope</v>
      </c>
      <c r="AK14" s="433">
        <f>VLOOKUP(AJ14,AcctsM01,2,FALSE)</f>
        <v>0</v>
      </c>
      <c r="AL14" s="432" t="str">
        <f>'Tab-03_AD-M01'!B10</f>
        <v>Entertainment Envelope</v>
      </c>
      <c r="AM14" s="433">
        <f>VLOOKUP(AL14,AcctsM01,2,FALSE)</f>
        <v>0</v>
      </c>
      <c r="AN14" s="432" t="str">
        <f>'Tab-03_AD-M01'!B11</f>
        <v>Other account</v>
      </c>
      <c r="AO14" s="433">
        <f>VLOOKUP(AN14,AcctsM01,2,FALSE)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s="183" customFormat="1" ht="14" customHeight="1">
      <c r="A16" s="438" t="str">
        <f>Help!B39</f>
        <v>Cash</v>
      </c>
      <c r="B16" s="439">
        <f>I13</f>
        <v>43101</v>
      </c>
      <c r="C16" s="440" t="str">
        <f>IF($I16="Cash",-1,IF($I16="Check",-1,IF($I16="Debit",-1,IF($I16="Transfer Out",-1,IF($I16="Deposit In",1,IF($I16="CC Charge",0,IF(I16="CC Payment",2,"n/a")))))))</f>
        <v>n/a</v>
      </c>
      <c r="E16" s="183" t="str">
        <f>'Tab-03_AD-M01'!B5</f>
        <v>Checking 1</v>
      </c>
      <c r="F16" s="322"/>
      <c r="G16" s="322"/>
      <c r="H16" s="462">
        <v>1</v>
      </c>
      <c r="I16" s="919"/>
      <c r="J16" s="920"/>
      <c r="K16" s="921"/>
      <c r="L16" s="922"/>
      <c r="M16" s="922"/>
      <c r="N16" s="922"/>
      <c r="O16" s="921"/>
      <c r="P16" s="441">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s="183" customFormat="1" ht="14" customHeight="1">
      <c r="A17" s="438" t="str">
        <f>Help!B40</f>
        <v>Check</v>
      </c>
      <c r="B17" s="439">
        <f t="shared" ref="B17:B46" si="9">B16+DAY(1)</f>
        <v>43102</v>
      </c>
      <c r="C17" s="440" t="str">
        <f t="shared" ref="C17:C80" si="10">IF($I17="Cash",-1,IF($I17="Check",-1,IF($I17="Debit",-1,IF($I17="Transfer Out",-1,IF($I17="Deposit In",1,IF($I17="CC Charge",0,IF(I17="CC Payment",2,"n/a")))))))</f>
        <v>n/a</v>
      </c>
      <c r="E17" s="183" t="str">
        <f>'Tab-03_AD-M01'!B6</f>
        <v>Checking 2</v>
      </c>
      <c r="F17" s="322"/>
      <c r="G17" s="322"/>
      <c r="H17" s="462">
        <v>2</v>
      </c>
      <c r="I17" s="919"/>
      <c r="J17" s="920"/>
      <c r="K17" s="921"/>
      <c r="L17" s="921"/>
      <c r="M17" s="922"/>
      <c r="N17" s="922"/>
      <c r="O17" s="921"/>
      <c r="P17" s="441">
        <f t="shared" ref="P17:P80" si="11">IF($C17=-1,-M17,IF($C17=1,N17,IF($C17=0,M17,IF($C17=2,-N17,0))))</f>
        <v>0</v>
      </c>
      <c r="Q17" s="448" t="str">
        <f t="shared" si="1"/>
        <v/>
      </c>
      <c r="R17" s="791" t="str">
        <f>Setup!C47</f>
        <v>Tithe</v>
      </c>
      <c r="U17" s="449"/>
      <c r="V17" s="322"/>
      <c r="W17" s="322"/>
      <c r="X17" s="322"/>
      <c r="Y17" s="322"/>
      <c r="Z17" s="322"/>
      <c r="AA17" s="322">
        <v>4</v>
      </c>
      <c r="AB17" s="444">
        <f t="shared" ref="AB17:AB80" si="12">AB16+AC17</f>
        <v>0</v>
      </c>
      <c r="AC17" s="322">
        <f t="shared" si="2"/>
        <v>0</v>
      </c>
      <c r="AD17" s="444">
        <f t="shared" ref="AD17:AD48" si="13">AD16+AE17</f>
        <v>0</v>
      </c>
      <c r="AE17" s="322">
        <f t="shared" si="3"/>
        <v>0</v>
      </c>
      <c r="AF17" s="444">
        <f t="shared" ref="AF17:AF48" si="14">AF16+AG17</f>
        <v>0</v>
      </c>
      <c r="AG17" s="322">
        <f t="shared" si="4"/>
        <v>0</v>
      </c>
      <c r="AH17" s="444">
        <f t="shared" ref="AH17:AH48" si="15">AH16+AI17</f>
        <v>0</v>
      </c>
      <c r="AI17" s="322">
        <f t="shared" si="5"/>
        <v>0</v>
      </c>
      <c r="AJ17" s="444">
        <f t="shared" ref="AJ17:AJ48" si="16">AJ16+AK17</f>
        <v>0</v>
      </c>
      <c r="AK17" s="322">
        <f t="shared" si="6"/>
        <v>0</v>
      </c>
      <c r="AL17" s="444">
        <f>AL16+AM17</f>
        <v>0</v>
      </c>
      <c r="AM17" s="322">
        <f t="shared" si="7"/>
        <v>0</v>
      </c>
      <c r="AN17" s="444">
        <f>AN16+AO17</f>
        <v>0</v>
      </c>
      <c r="AO17" s="322">
        <f t="shared" si="8"/>
        <v>0</v>
      </c>
    </row>
    <row r="18" spans="1:41" s="183" customFormat="1" ht="14" customHeight="1">
      <c r="A18" s="438" t="str">
        <f>Help!B41</f>
        <v>Debit</v>
      </c>
      <c r="B18" s="439">
        <f t="shared" si="9"/>
        <v>43103</v>
      </c>
      <c r="C18" s="440" t="str">
        <f t="shared" si="10"/>
        <v>n/a</v>
      </c>
      <c r="E18" s="183" t="str">
        <f>'Tab-03_AD-M01'!B7</f>
        <v>Emergency Fund</v>
      </c>
      <c r="F18" s="322"/>
      <c r="G18" s="322"/>
      <c r="H18" s="462">
        <v>3</v>
      </c>
      <c r="I18" s="919"/>
      <c r="J18" s="920"/>
      <c r="K18" s="921"/>
      <c r="L18" s="921"/>
      <c r="M18" s="922"/>
      <c r="N18" s="922"/>
      <c r="O18" s="921"/>
      <c r="P18" s="441">
        <f t="shared" si="11"/>
        <v>0</v>
      </c>
      <c r="Q18" s="448" t="str">
        <f t="shared" si="1"/>
        <v/>
      </c>
      <c r="R18" s="791" t="str">
        <f>Setup!C48</f>
        <v>Offering</v>
      </c>
      <c r="U18" s="449"/>
      <c r="V18" s="418"/>
      <c r="W18" s="418"/>
      <c r="X18" s="322"/>
      <c r="Y18" s="322"/>
      <c r="Z18" s="322"/>
      <c r="AA18" s="322">
        <v>5</v>
      </c>
      <c r="AB18" s="444">
        <f t="shared" si="12"/>
        <v>0</v>
      </c>
      <c r="AC18" s="322">
        <f t="shared" si="2"/>
        <v>0</v>
      </c>
      <c r="AD18" s="444">
        <f t="shared" si="13"/>
        <v>0</v>
      </c>
      <c r="AE18" s="322">
        <f t="shared" si="3"/>
        <v>0</v>
      </c>
      <c r="AF18" s="444">
        <f t="shared" si="14"/>
        <v>0</v>
      </c>
      <c r="AG18" s="322">
        <f t="shared" si="4"/>
        <v>0</v>
      </c>
      <c r="AH18" s="444">
        <f t="shared" si="15"/>
        <v>0</v>
      </c>
      <c r="AI18" s="322">
        <f t="shared" si="5"/>
        <v>0</v>
      </c>
      <c r="AJ18" s="444">
        <f t="shared" si="16"/>
        <v>0</v>
      </c>
      <c r="AK18" s="322">
        <f t="shared" si="6"/>
        <v>0</v>
      </c>
      <c r="AL18" s="444">
        <f t="shared" ref="AL18:AL81" si="17">AL17+AM18</f>
        <v>0</v>
      </c>
      <c r="AM18" s="322">
        <f t="shared" si="7"/>
        <v>0</v>
      </c>
      <c r="AN18" s="444">
        <f t="shared" ref="AN18:AN81" si="18">AN17+AO18</f>
        <v>0</v>
      </c>
      <c r="AO18" s="322">
        <f t="shared" si="8"/>
        <v>0</v>
      </c>
    </row>
    <row r="19" spans="1:41" s="183" customFormat="1" ht="13.5" customHeight="1">
      <c r="A19" s="438" t="str">
        <f>Help!B42</f>
        <v>Transfer Out</v>
      </c>
      <c r="B19" s="439">
        <f t="shared" si="9"/>
        <v>43104</v>
      </c>
      <c r="C19" s="440" t="str">
        <f t="shared" si="10"/>
        <v>n/a</v>
      </c>
      <c r="E19" s="183" t="str">
        <f>'Tab-03_AD-M01'!B8</f>
        <v>Grocery Envelope</v>
      </c>
      <c r="F19" s="322"/>
      <c r="G19" s="322"/>
      <c r="H19" s="462">
        <v>4</v>
      </c>
      <c r="I19" s="919"/>
      <c r="J19" s="920"/>
      <c r="K19" s="921"/>
      <c r="L19" s="921"/>
      <c r="M19" s="923"/>
      <c r="N19" s="922"/>
      <c r="O19" s="921"/>
      <c r="P19" s="441">
        <f t="shared" si="11"/>
        <v>0</v>
      </c>
      <c r="Q19" s="448" t="str">
        <f t="shared" si="1"/>
        <v/>
      </c>
      <c r="R19" s="791" t="str">
        <f>Setup!C49</f>
        <v>Alms</v>
      </c>
      <c r="U19" s="449"/>
      <c r="V19" s="418"/>
      <c r="W19" s="418"/>
      <c r="X19" s="322"/>
      <c r="Y19" s="322"/>
      <c r="Z19" s="322"/>
      <c r="AA19" s="322">
        <v>6</v>
      </c>
      <c r="AB19" s="444">
        <f t="shared" si="12"/>
        <v>0</v>
      </c>
      <c r="AC19" s="322">
        <f t="shared" si="2"/>
        <v>0</v>
      </c>
      <c r="AD19" s="444">
        <f t="shared" si="13"/>
        <v>0</v>
      </c>
      <c r="AE19" s="322">
        <f t="shared" si="3"/>
        <v>0</v>
      </c>
      <c r="AF19" s="444">
        <f t="shared" si="14"/>
        <v>0</v>
      </c>
      <c r="AG19" s="322">
        <f t="shared" si="4"/>
        <v>0</v>
      </c>
      <c r="AH19" s="444">
        <f t="shared" si="15"/>
        <v>0</v>
      </c>
      <c r="AI19" s="322">
        <f t="shared" si="5"/>
        <v>0</v>
      </c>
      <c r="AJ19" s="444">
        <f t="shared" si="16"/>
        <v>0</v>
      </c>
      <c r="AK19" s="322">
        <f t="shared" si="6"/>
        <v>0</v>
      </c>
      <c r="AL19" s="444">
        <f t="shared" si="17"/>
        <v>0</v>
      </c>
      <c r="AM19" s="322">
        <f t="shared" si="7"/>
        <v>0</v>
      </c>
      <c r="AN19" s="444">
        <f t="shared" si="18"/>
        <v>0</v>
      </c>
      <c r="AO19" s="322">
        <f t="shared" si="8"/>
        <v>0</v>
      </c>
    </row>
    <row r="20" spans="1:41" s="183" customFormat="1" ht="14" customHeight="1">
      <c r="A20" s="438" t="str">
        <f>Help!B43</f>
        <v>Deposit In</v>
      </c>
      <c r="B20" s="439">
        <f t="shared" si="9"/>
        <v>43105</v>
      </c>
      <c r="C20" s="440" t="str">
        <f t="shared" si="10"/>
        <v>n/a</v>
      </c>
      <c r="E20" s="183" t="str">
        <f>'Tab-03_AD-M01'!B9</f>
        <v>Dining-Out Envelope</v>
      </c>
      <c r="F20" s="322"/>
      <c r="G20" s="322"/>
      <c r="H20" s="462">
        <v>5</v>
      </c>
      <c r="I20" s="923"/>
      <c r="J20" s="920"/>
      <c r="K20" s="921"/>
      <c r="L20" s="921"/>
      <c r="M20" s="923"/>
      <c r="N20" s="923"/>
      <c r="O20" s="921"/>
      <c r="P20" s="441">
        <f t="shared" si="11"/>
        <v>0</v>
      </c>
      <c r="Q20" s="448" t="str">
        <f t="shared" si="1"/>
        <v/>
      </c>
      <c r="R20" s="791" t="str">
        <f>Setup!C50</f>
        <v>Gifts</v>
      </c>
      <c r="U20" s="449"/>
      <c r="V20" s="418"/>
      <c r="W20" s="418"/>
      <c r="X20" s="322"/>
      <c r="Y20" s="322"/>
      <c r="Z20" s="322"/>
      <c r="AA20" s="322">
        <v>7</v>
      </c>
      <c r="AB20" s="444">
        <f t="shared" si="12"/>
        <v>0</v>
      </c>
      <c r="AC20" s="322">
        <f t="shared" si="2"/>
        <v>0</v>
      </c>
      <c r="AD20" s="444">
        <f t="shared" si="13"/>
        <v>0</v>
      </c>
      <c r="AE20" s="322">
        <f t="shared" si="3"/>
        <v>0</v>
      </c>
      <c r="AF20" s="444">
        <f t="shared" si="14"/>
        <v>0</v>
      </c>
      <c r="AG20" s="322">
        <f t="shared" si="4"/>
        <v>0</v>
      </c>
      <c r="AH20" s="444">
        <f t="shared" si="15"/>
        <v>0</v>
      </c>
      <c r="AI20" s="322">
        <f t="shared" si="5"/>
        <v>0</v>
      </c>
      <c r="AJ20" s="444">
        <f t="shared" si="16"/>
        <v>0</v>
      </c>
      <c r="AK20" s="322">
        <f t="shared" si="6"/>
        <v>0</v>
      </c>
      <c r="AL20" s="444">
        <f t="shared" si="17"/>
        <v>0</v>
      </c>
      <c r="AM20" s="322">
        <f t="shared" si="7"/>
        <v>0</v>
      </c>
      <c r="AN20" s="444">
        <f t="shared" si="18"/>
        <v>0</v>
      </c>
      <c r="AO20" s="322">
        <f t="shared" si="8"/>
        <v>0</v>
      </c>
    </row>
    <row r="21" spans="1:41" s="183" customFormat="1" ht="14" customHeight="1">
      <c r="A21" s="438"/>
      <c r="B21" s="439">
        <f t="shared" si="9"/>
        <v>43106</v>
      </c>
      <c r="C21" s="440" t="str">
        <f t="shared" si="10"/>
        <v>n/a</v>
      </c>
      <c r="E21" s="183" t="str">
        <f>'Tab-03_AD-M01'!B10</f>
        <v>Entertainment Envelope</v>
      </c>
      <c r="F21" s="322"/>
      <c r="G21" s="322"/>
      <c r="H21" s="462">
        <v>6</v>
      </c>
      <c r="I21" s="919"/>
      <c r="J21" s="924"/>
      <c r="K21" s="921"/>
      <c r="L21" s="921"/>
      <c r="M21" s="922"/>
      <c r="N21" s="922"/>
      <c r="O21" s="921"/>
      <c r="P21" s="441">
        <f t="shared" si="11"/>
        <v>0</v>
      </c>
      <c r="Q21" s="442" t="str">
        <f t="shared" si="1"/>
        <v/>
      </c>
      <c r="R21" s="791" t="str">
        <f>Setup!C51</f>
        <v>Outreaches</v>
      </c>
      <c r="V21" s="418"/>
      <c r="W21" s="421"/>
      <c r="X21" s="322"/>
      <c r="Y21" s="322"/>
      <c r="Z21" s="322"/>
      <c r="AA21" s="322">
        <v>8</v>
      </c>
      <c r="AB21" s="444">
        <f t="shared" si="12"/>
        <v>0</v>
      </c>
      <c r="AC21" s="322">
        <f t="shared" si="2"/>
        <v>0</v>
      </c>
      <c r="AD21" s="444">
        <f t="shared" si="13"/>
        <v>0</v>
      </c>
      <c r="AE21" s="322">
        <f t="shared" si="3"/>
        <v>0</v>
      </c>
      <c r="AF21" s="444">
        <f t="shared" si="14"/>
        <v>0</v>
      </c>
      <c r="AG21" s="322">
        <f t="shared" si="4"/>
        <v>0</v>
      </c>
      <c r="AH21" s="444">
        <f t="shared" si="15"/>
        <v>0</v>
      </c>
      <c r="AI21" s="322">
        <f t="shared" si="5"/>
        <v>0</v>
      </c>
      <c r="AJ21" s="444">
        <f t="shared" si="16"/>
        <v>0</v>
      </c>
      <c r="AK21" s="322">
        <f t="shared" si="6"/>
        <v>0</v>
      </c>
      <c r="AL21" s="444">
        <f t="shared" si="17"/>
        <v>0</v>
      </c>
      <c r="AM21" s="322">
        <f t="shared" si="7"/>
        <v>0</v>
      </c>
      <c r="AN21" s="444">
        <f t="shared" si="18"/>
        <v>0</v>
      </c>
      <c r="AO21" s="322">
        <f t="shared" si="8"/>
        <v>0</v>
      </c>
    </row>
    <row r="22" spans="1:41" s="183" customFormat="1" ht="14" customHeight="1">
      <c r="A22" s="438"/>
      <c r="B22" s="439">
        <f t="shared" si="9"/>
        <v>43107</v>
      </c>
      <c r="C22" s="440" t="str">
        <f t="shared" si="10"/>
        <v>n/a</v>
      </c>
      <c r="E22" s="183" t="str">
        <f>'Tab-03_AD-M01'!B11</f>
        <v>Other account</v>
      </c>
      <c r="F22" s="322"/>
      <c r="G22" s="322"/>
      <c r="H22" s="462">
        <v>7</v>
      </c>
      <c r="I22" s="919"/>
      <c r="J22" s="920"/>
      <c r="K22" s="921"/>
      <c r="L22" s="921"/>
      <c r="M22" s="922"/>
      <c r="N22" s="922"/>
      <c r="O22" s="921"/>
      <c r="P22" s="441">
        <f t="shared" si="11"/>
        <v>0</v>
      </c>
      <c r="Q22" s="448" t="str">
        <f t="shared" si="1"/>
        <v/>
      </c>
      <c r="R22" s="791" t="str">
        <f>Setup!C52</f>
        <v>Other Giving</v>
      </c>
      <c r="U22" s="449"/>
      <c r="V22" s="418"/>
      <c r="W22" s="419"/>
      <c r="X22" s="322"/>
      <c r="Y22" s="322"/>
      <c r="Z22" s="322"/>
      <c r="AA22" s="322">
        <v>9</v>
      </c>
      <c r="AB22" s="444">
        <f t="shared" si="12"/>
        <v>0</v>
      </c>
      <c r="AC22" s="322">
        <f t="shared" si="2"/>
        <v>0</v>
      </c>
      <c r="AD22" s="444">
        <f t="shared" si="13"/>
        <v>0</v>
      </c>
      <c r="AE22" s="322">
        <f t="shared" si="3"/>
        <v>0</v>
      </c>
      <c r="AF22" s="444">
        <f t="shared" si="14"/>
        <v>0</v>
      </c>
      <c r="AG22" s="322">
        <f t="shared" si="4"/>
        <v>0</v>
      </c>
      <c r="AH22" s="444">
        <f t="shared" si="15"/>
        <v>0</v>
      </c>
      <c r="AI22" s="322">
        <f t="shared" si="5"/>
        <v>0</v>
      </c>
      <c r="AJ22" s="444">
        <f t="shared" si="16"/>
        <v>0</v>
      </c>
      <c r="AK22" s="322">
        <f t="shared" si="6"/>
        <v>0</v>
      </c>
      <c r="AL22" s="444">
        <f t="shared" si="17"/>
        <v>0</v>
      </c>
      <c r="AM22" s="322">
        <f t="shared" si="7"/>
        <v>0</v>
      </c>
      <c r="AN22" s="444">
        <f t="shared" si="18"/>
        <v>0</v>
      </c>
      <c r="AO22" s="322">
        <f t="shared" si="8"/>
        <v>0</v>
      </c>
    </row>
    <row r="23" spans="1:41" s="183" customFormat="1" ht="14" customHeight="1">
      <c r="A23" s="438"/>
      <c r="B23" s="439">
        <f>B22+DAY(1)</f>
        <v>43108</v>
      </c>
      <c r="C23" s="440" t="str">
        <f t="shared" si="10"/>
        <v>n/a</v>
      </c>
      <c r="E23" s="322"/>
      <c r="F23" s="322"/>
      <c r="G23" s="322"/>
      <c r="H23" s="462">
        <v>8</v>
      </c>
      <c r="I23" s="919"/>
      <c r="J23" s="920"/>
      <c r="K23" s="921"/>
      <c r="L23" s="921"/>
      <c r="M23" s="922"/>
      <c r="N23" s="923"/>
      <c r="O23" s="921"/>
      <c r="P23" s="441">
        <f t="shared" si="11"/>
        <v>0</v>
      </c>
      <c r="Q23" s="450" t="str">
        <f t="shared" si="1"/>
        <v/>
      </c>
      <c r="R23" s="791" t="str">
        <f>Setup!C53</f>
        <v>2. TAXES</v>
      </c>
      <c r="T23" s="449"/>
      <c r="U23" s="449"/>
      <c r="V23" s="418"/>
      <c r="W23" s="419"/>
      <c r="X23" s="322"/>
      <c r="Y23" s="322"/>
      <c r="Z23" s="322"/>
      <c r="AA23" s="322">
        <v>10</v>
      </c>
      <c r="AB23" s="444">
        <f>AB22+AC23</f>
        <v>0</v>
      </c>
      <c r="AC23" s="322">
        <f t="shared" si="2"/>
        <v>0</v>
      </c>
      <c r="AD23" s="444">
        <f t="shared" si="13"/>
        <v>0</v>
      </c>
      <c r="AE23" s="322">
        <f t="shared" si="3"/>
        <v>0</v>
      </c>
      <c r="AF23" s="444">
        <f t="shared" si="14"/>
        <v>0</v>
      </c>
      <c r="AG23" s="322">
        <f t="shared" si="4"/>
        <v>0</v>
      </c>
      <c r="AH23" s="444">
        <f t="shared" si="15"/>
        <v>0</v>
      </c>
      <c r="AI23" s="322">
        <f t="shared" si="5"/>
        <v>0</v>
      </c>
      <c r="AJ23" s="444">
        <f t="shared" si="16"/>
        <v>0</v>
      </c>
      <c r="AK23" s="322">
        <f t="shared" si="6"/>
        <v>0</v>
      </c>
      <c r="AL23" s="444">
        <f>AL22+AM23</f>
        <v>0</v>
      </c>
      <c r="AM23" s="322">
        <f t="shared" si="7"/>
        <v>0</v>
      </c>
      <c r="AN23" s="444">
        <f>AN22+AO23</f>
        <v>0</v>
      </c>
      <c r="AO23" s="322">
        <f t="shared" si="8"/>
        <v>0</v>
      </c>
    </row>
    <row r="24" spans="1:41" s="183" customFormat="1" ht="14" customHeight="1">
      <c r="B24" s="439">
        <f t="shared" si="9"/>
        <v>43109</v>
      </c>
      <c r="C24" s="440" t="str">
        <f t="shared" si="10"/>
        <v>n/a</v>
      </c>
      <c r="E24" s="322"/>
      <c r="F24" s="322"/>
      <c r="G24" s="322"/>
      <c r="H24" s="462">
        <v>9</v>
      </c>
      <c r="I24" s="919"/>
      <c r="J24" s="920"/>
      <c r="K24" s="921"/>
      <c r="L24" s="921"/>
      <c r="M24" s="923"/>
      <c r="N24" s="922"/>
      <c r="O24" s="921"/>
      <c r="P24" s="441">
        <f t="shared" si="11"/>
        <v>0</v>
      </c>
      <c r="Q24" s="450" t="str">
        <f t="shared" si="1"/>
        <v/>
      </c>
      <c r="R24" s="791" t="str">
        <f>Setup!C54</f>
        <v>Taxes - Fed. S.S., Medicare</v>
      </c>
      <c r="T24" s="449"/>
      <c r="U24" s="449"/>
      <c r="V24" s="418"/>
      <c r="W24" s="418"/>
      <c r="X24" s="322"/>
      <c r="Y24" s="322"/>
      <c r="Z24" s="322"/>
      <c r="AA24" s="322">
        <v>11</v>
      </c>
      <c r="AB24" s="444">
        <f t="shared" si="12"/>
        <v>0</v>
      </c>
      <c r="AC24" s="322">
        <f t="shared" si="2"/>
        <v>0</v>
      </c>
      <c r="AD24" s="444">
        <f t="shared" si="13"/>
        <v>0</v>
      </c>
      <c r="AE24" s="322">
        <f t="shared" si="3"/>
        <v>0</v>
      </c>
      <c r="AF24" s="444">
        <f t="shared" si="14"/>
        <v>0</v>
      </c>
      <c r="AG24" s="322">
        <f t="shared" si="4"/>
        <v>0</v>
      </c>
      <c r="AH24" s="444">
        <f t="shared" si="15"/>
        <v>0</v>
      </c>
      <c r="AI24" s="322">
        <f t="shared" si="5"/>
        <v>0</v>
      </c>
      <c r="AJ24" s="444">
        <f t="shared" si="16"/>
        <v>0</v>
      </c>
      <c r="AK24" s="322">
        <f t="shared" si="6"/>
        <v>0</v>
      </c>
      <c r="AL24" s="444">
        <f t="shared" si="17"/>
        <v>0</v>
      </c>
      <c r="AM24" s="322">
        <f t="shared" si="7"/>
        <v>0</v>
      </c>
      <c r="AN24" s="444">
        <f t="shared" si="18"/>
        <v>0</v>
      </c>
      <c r="AO24" s="322">
        <f t="shared" si="8"/>
        <v>0</v>
      </c>
    </row>
    <row r="25" spans="1:41" s="183" customFormat="1" ht="14" customHeight="1">
      <c r="B25" s="439">
        <f t="shared" si="9"/>
        <v>43110</v>
      </c>
      <c r="C25" s="440" t="str">
        <f t="shared" si="10"/>
        <v>n/a</v>
      </c>
      <c r="E25" s="322"/>
      <c r="F25" s="322"/>
      <c r="G25" s="322"/>
      <c r="H25" s="462">
        <v>10</v>
      </c>
      <c r="I25" s="919"/>
      <c r="J25" s="920"/>
      <c r="K25" s="921"/>
      <c r="L25" s="921"/>
      <c r="M25" s="922"/>
      <c r="N25" s="922"/>
      <c r="O25" s="921"/>
      <c r="P25" s="441">
        <f t="shared" si="11"/>
        <v>0</v>
      </c>
      <c r="Q25" s="450" t="str">
        <f t="shared" si="1"/>
        <v/>
      </c>
      <c r="R25" s="791" t="str">
        <f>Setup!C55</f>
        <v>State Taxes</v>
      </c>
      <c r="T25" s="449"/>
      <c r="U25" s="449"/>
      <c r="V25" s="322"/>
      <c r="W25" s="322"/>
      <c r="X25" s="322"/>
      <c r="Y25" s="322"/>
      <c r="Z25" s="322"/>
      <c r="AA25" s="322">
        <v>12</v>
      </c>
      <c r="AB25" s="444">
        <f t="shared" si="12"/>
        <v>0</v>
      </c>
      <c r="AC25" s="322">
        <f t="shared" si="2"/>
        <v>0</v>
      </c>
      <c r="AD25" s="444">
        <f t="shared" si="13"/>
        <v>0</v>
      </c>
      <c r="AE25" s="322">
        <f t="shared" si="3"/>
        <v>0</v>
      </c>
      <c r="AF25" s="444">
        <f t="shared" si="14"/>
        <v>0</v>
      </c>
      <c r="AG25" s="322">
        <f t="shared" si="4"/>
        <v>0</v>
      </c>
      <c r="AH25" s="444">
        <f t="shared" si="15"/>
        <v>0</v>
      </c>
      <c r="AI25" s="322">
        <f t="shared" si="5"/>
        <v>0</v>
      </c>
      <c r="AJ25" s="444">
        <f t="shared" si="16"/>
        <v>0</v>
      </c>
      <c r="AK25" s="322">
        <f t="shared" si="6"/>
        <v>0</v>
      </c>
      <c r="AL25" s="444">
        <f t="shared" si="17"/>
        <v>0</v>
      </c>
      <c r="AM25" s="322">
        <f t="shared" si="7"/>
        <v>0</v>
      </c>
      <c r="AN25" s="444">
        <f t="shared" si="18"/>
        <v>0</v>
      </c>
      <c r="AO25" s="322">
        <f t="shared" si="8"/>
        <v>0</v>
      </c>
    </row>
    <row r="26" spans="1:41" s="183" customFormat="1" ht="14" customHeight="1">
      <c r="B26" s="439">
        <f t="shared" si="9"/>
        <v>43111</v>
      </c>
      <c r="C26" s="440" t="str">
        <f t="shared" si="10"/>
        <v>n/a</v>
      </c>
      <c r="E26" s="322"/>
      <c r="F26" s="322"/>
      <c r="G26" s="322"/>
      <c r="H26" s="462">
        <v>11</v>
      </c>
      <c r="I26" s="919"/>
      <c r="J26" s="920"/>
      <c r="K26" s="921"/>
      <c r="L26" s="921"/>
      <c r="M26" s="922"/>
      <c r="N26" s="922"/>
      <c r="O26" s="921"/>
      <c r="P26" s="441">
        <f t="shared" si="11"/>
        <v>0</v>
      </c>
      <c r="Q26" s="451" t="str">
        <f t="shared" si="1"/>
        <v/>
      </c>
      <c r="R26" s="791" t="str">
        <f>Setup!C56</f>
        <v>Property Taxes</v>
      </c>
      <c r="V26" s="322"/>
      <c r="W26" s="365"/>
      <c r="X26" s="322"/>
      <c r="Y26" s="322"/>
      <c r="Z26" s="322"/>
      <c r="AA26" s="322">
        <v>13</v>
      </c>
      <c r="AB26" s="444">
        <f t="shared" si="12"/>
        <v>0</v>
      </c>
      <c r="AC26" s="322">
        <f t="shared" si="2"/>
        <v>0</v>
      </c>
      <c r="AD26" s="444">
        <f t="shared" si="13"/>
        <v>0</v>
      </c>
      <c r="AE26" s="322">
        <f t="shared" si="3"/>
        <v>0</v>
      </c>
      <c r="AF26" s="444">
        <f t="shared" si="14"/>
        <v>0</v>
      </c>
      <c r="AG26" s="322">
        <f t="shared" si="4"/>
        <v>0</v>
      </c>
      <c r="AH26" s="444">
        <f t="shared" si="15"/>
        <v>0</v>
      </c>
      <c r="AI26" s="322">
        <f t="shared" si="5"/>
        <v>0</v>
      </c>
      <c r="AJ26" s="444">
        <f t="shared" si="16"/>
        <v>0</v>
      </c>
      <c r="AK26" s="322">
        <f t="shared" si="6"/>
        <v>0</v>
      </c>
      <c r="AL26" s="444">
        <f t="shared" si="17"/>
        <v>0</v>
      </c>
      <c r="AM26" s="322">
        <f t="shared" si="7"/>
        <v>0</v>
      </c>
      <c r="AN26" s="444">
        <f t="shared" si="18"/>
        <v>0</v>
      </c>
      <c r="AO26" s="322">
        <f t="shared" si="8"/>
        <v>0</v>
      </c>
    </row>
    <row r="27" spans="1:41" s="183" customFormat="1" ht="14" customHeight="1">
      <c r="B27" s="439">
        <f t="shared" si="9"/>
        <v>43112</v>
      </c>
      <c r="C27" s="440" t="str">
        <f t="shared" si="10"/>
        <v>n/a</v>
      </c>
      <c r="E27" s="322"/>
      <c r="F27" s="322"/>
      <c r="G27" s="322"/>
      <c r="H27" s="462">
        <v>12</v>
      </c>
      <c r="I27" s="919"/>
      <c r="J27" s="920"/>
      <c r="K27" s="921"/>
      <c r="L27" s="921"/>
      <c r="M27" s="922"/>
      <c r="N27" s="922"/>
      <c r="O27" s="921"/>
      <c r="P27" s="441">
        <f t="shared" si="11"/>
        <v>0</v>
      </c>
      <c r="Q27" s="450" t="str">
        <f t="shared" si="1"/>
        <v/>
      </c>
      <c r="R27" s="791" t="str">
        <f>Setup!C57</f>
        <v>Other Taxes</v>
      </c>
      <c r="T27" s="449"/>
      <c r="U27" s="449"/>
      <c r="V27" s="322"/>
      <c r="W27" s="414"/>
      <c r="X27" s="322"/>
      <c r="Y27" s="322"/>
      <c r="Z27" s="322"/>
      <c r="AA27" s="322">
        <v>14</v>
      </c>
      <c r="AB27" s="444">
        <f t="shared" si="12"/>
        <v>0</v>
      </c>
      <c r="AC27" s="322">
        <f t="shared" si="2"/>
        <v>0</v>
      </c>
      <c r="AD27" s="444">
        <f t="shared" si="13"/>
        <v>0</v>
      </c>
      <c r="AE27" s="322">
        <f t="shared" si="3"/>
        <v>0</v>
      </c>
      <c r="AF27" s="444">
        <f t="shared" si="14"/>
        <v>0</v>
      </c>
      <c r="AG27" s="322">
        <f t="shared" si="4"/>
        <v>0</v>
      </c>
      <c r="AH27" s="444">
        <f t="shared" si="15"/>
        <v>0</v>
      </c>
      <c r="AI27" s="322">
        <f t="shared" si="5"/>
        <v>0</v>
      </c>
      <c r="AJ27" s="444">
        <f t="shared" si="16"/>
        <v>0</v>
      </c>
      <c r="AK27" s="322">
        <f t="shared" si="6"/>
        <v>0</v>
      </c>
      <c r="AL27" s="444">
        <f t="shared" si="17"/>
        <v>0</v>
      </c>
      <c r="AM27" s="322">
        <f t="shared" si="7"/>
        <v>0</v>
      </c>
      <c r="AN27" s="444">
        <f t="shared" si="18"/>
        <v>0</v>
      </c>
      <c r="AO27" s="322">
        <f t="shared" si="8"/>
        <v>0</v>
      </c>
    </row>
    <row r="28" spans="1:41" s="183" customFormat="1" ht="14" customHeight="1">
      <c r="B28" s="439">
        <f t="shared" si="9"/>
        <v>43113</v>
      </c>
      <c r="C28" s="440" t="str">
        <f t="shared" si="10"/>
        <v>n/a</v>
      </c>
      <c r="E28" s="322"/>
      <c r="F28" s="322"/>
      <c r="G28" s="322"/>
      <c r="H28" s="462">
        <v>13</v>
      </c>
      <c r="I28" s="919"/>
      <c r="J28" s="924"/>
      <c r="K28" s="921"/>
      <c r="L28" s="921"/>
      <c r="M28" s="922"/>
      <c r="N28" s="922"/>
      <c r="O28" s="921"/>
      <c r="P28" s="441">
        <f t="shared" si="11"/>
        <v>0</v>
      </c>
      <c r="Q28" s="450" t="str">
        <f t="shared" si="1"/>
        <v/>
      </c>
      <c r="R28" s="791" t="str">
        <f>Setup!C58</f>
        <v>Other Taxes</v>
      </c>
      <c r="T28" s="449"/>
      <c r="U28" s="449"/>
      <c r="V28" s="418"/>
      <c r="W28" s="419"/>
      <c r="X28" s="322"/>
      <c r="Y28" s="322"/>
      <c r="Z28" s="322"/>
      <c r="AA28" s="322">
        <v>15</v>
      </c>
      <c r="AB28" s="444">
        <f t="shared" si="12"/>
        <v>0</v>
      </c>
      <c r="AC28" s="322">
        <f t="shared" si="2"/>
        <v>0</v>
      </c>
      <c r="AD28" s="444">
        <f t="shared" si="13"/>
        <v>0</v>
      </c>
      <c r="AE28" s="322">
        <f t="shared" si="3"/>
        <v>0</v>
      </c>
      <c r="AF28" s="444">
        <f t="shared" si="14"/>
        <v>0</v>
      </c>
      <c r="AG28" s="322">
        <f t="shared" si="4"/>
        <v>0</v>
      </c>
      <c r="AH28" s="444">
        <f t="shared" si="15"/>
        <v>0</v>
      </c>
      <c r="AI28" s="322">
        <f t="shared" si="5"/>
        <v>0</v>
      </c>
      <c r="AJ28" s="444">
        <f t="shared" si="16"/>
        <v>0</v>
      </c>
      <c r="AK28" s="322">
        <f t="shared" si="6"/>
        <v>0</v>
      </c>
      <c r="AL28" s="444">
        <f t="shared" si="17"/>
        <v>0</v>
      </c>
      <c r="AM28" s="322">
        <f t="shared" si="7"/>
        <v>0</v>
      </c>
      <c r="AN28" s="444">
        <f t="shared" si="18"/>
        <v>0</v>
      </c>
      <c r="AO28" s="322">
        <f t="shared" si="8"/>
        <v>0</v>
      </c>
    </row>
    <row r="29" spans="1:41" s="183" customFormat="1" ht="14" customHeight="1">
      <c r="B29" s="439">
        <f t="shared" si="9"/>
        <v>43114</v>
      </c>
      <c r="C29" s="440" t="str">
        <f t="shared" si="10"/>
        <v>n/a</v>
      </c>
      <c r="E29" s="322"/>
      <c r="F29" s="322"/>
      <c r="G29" s="322"/>
      <c r="H29" s="462">
        <v>14</v>
      </c>
      <c r="I29" s="919"/>
      <c r="J29" s="924"/>
      <c r="K29" s="921"/>
      <c r="L29" s="921"/>
      <c r="M29" s="922"/>
      <c r="N29" s="922"/>
      <c r="O29" s="921"/>
      <c r="P29" s="441">
        <f t="shared" si="11"/>
        <v>0</v>
      </c>
      <c r="Q29" s="450" t="str">
        <f t="shared" si="1"/>
        <v/>
      </c>
      <c r="R29" s="791" t="str">
        <f>Setup!C59</f>
        <v>Other Taxes</v>
      </c>
      <c r="T29" s="449"/>
      <c r="U29" s="449"/>
      <c r="V29" s="418"/>
      <c r="W29" s="419"/>
      <c r="X29" s="322"/>
      <c r="Y29" s="322"/>
      <c r="Z29" s="322"/>
      <c r="AA29" s="322">
        <v>16</v>
      </c>
      <c r="AB29" s="444">
        <f t="shared" si="12"/>
        <v>0</v>
      </c>
      <c r="AC29" s="322">
        <f t="shared" si="2"/>
        <v>0</v>
      </c>
      <c r="AD29" s="444">
        <f t="shared" si="13"/>
        <v>0</v>
      </c>
      <c r="AE29" s="322">
        <f t="shared" si="3"/>
        <v>0</v>
      </c>
      <c r="AF29" s="444">
        <f t="shared" si="14"/>
        <v>0</v>
      </c>
      <c r="AG29" s="322">
        <f t="shared" si="4"/>
        <v>0</v>
      </c>
      <c r="AH29" s="444">
        <f t="shared" si="15"/>
        <v>0</v>
      </c>
      <c r="AI29" s="322">
        <f t="shared" si="5"/>
        <v>0</v>
      </c>
      <c r="AJ29" s="444">
        <f t="shared" si="16"/>
        <v>0</v>
      </c>
      <c r="AK29" s="322">
        <f t="shared" si="6"/>
        <v>0</v>
      </c>
      <c r="AL29" s="444">
        <f t="shared" si="17"/>
        <v>0</v>
      </c>
      <c r="AM29" s="322">
        <f t="shared" si="7"/>
        <v>0</v>
      </c>
      <c r="AN29" s="444">
        <f t="shared" si="18"/>
        <v>0</v>
      </c>
      <c r="AO29" s="322">
        <f t="shared" si="8"/>
        <v>0</v>
      </c>
    </row>
    <row r="30" spans="1:41" s="183" customFormat="1" ht="14" customHeight="1">
      <c r="B30" s="439">
        <f t="shared" si="9"/>
        <v>43115</v>
      </c>
      <c r="C30" s="440" t="str">
        <f t="shared" si="10"/>
        <v>n/a</v>
      </c>
      <c r="E30" s="322"/>
      <c r="F30" s="322"/>
      <c r="G30" s="322"/>
      <c r="H30" s="462">
        <v>15</v>
      </c>
      <c r="I30" s="923"/>
      <c r="J30" s="920"/>
      <c r="K30" s="921"/>
      <c r="L30" s="921"/>
      <c r="M30" s="923"/>
      <c r="N30" s="922"/>
      <c r="O30" s="921"/>
      <c r="P30" s="441">
        <f t="shared" si="11"/>
        <v>0</v>
      </c>
      <c r="Q30" s="450" t="str">
        <f t="shared" si="1"/>
        <v/>
      </c>
      <c r="R30" s="791" t="str">
        <f>Setup!C60</f>
        <v>3. SAVINGS</v>
      </c>
      <c r="T30" s="449"/>
      <c r="U30" s="449"/>
      <c r="V30" s="418"/>
      <c r="W30" s="419"/>
      <c r="X30" s="322"/>
      <c r="Y30" s="322"/>
      <c r="Z30" s="322"/>
      <c r="AA30" s="322">
        <v>17</v>
      </c>
      <c r="AB30" s="444">
        <f t="shared" si="12"/>
        <v>0</v>
      </c>
      <c r="AC30" s="322">
        <f t="shared" si="2"/>
        <v>0</v>
      </c>
      <c r="AD30" s="444">
        <f t="shared" si="13"/>
        <v>0</v>
      </c>
      <c r="AE30" s="322">
        <f t="shared" si="3"/>
        <v>0</v>
      </c>
      <c r="AF30" s="444">
        <f t="shared" si="14"/>
        <v>0</v>
      </c>
      <c r="AG30" s="322">
        <f t="shared" si="4"/>
        <v>0</v>
      </c>
      <c r="AH30" s="444">
        <f t="shared" si="15"/>
        <v>0</v>
      </c>
      <c r="AI30" s="322">
        <f t="shared" si="5"/>
        <v>0</v>
      </c>
      <c r="AJ30" s="444">
        <f t="shared" si="16"/>
        <v>0</v>
      </c>
      <c r="AK30" s="322">
        <f t="shared" si="6"/>
        <v>0</v>
      </c>
      <c r="AL30" s="444">
        <f t="shared" si="17"/>
        <v>0</v>
      </c>
      <c r="AM30" s="322">
        <f t="shared" si="7"/>
        <v>0</v>
      </c>
      <c r="AN30" s="444">
        <f t="shared" si="18"/>
        <v>0</v>
      </c>
      <c r="AO30" s="322">
        <f t="shared" si="8"/>
        <v>0</v>
      </c>
    </row>
    <row r="31" spans="1:41" s="183" customFormat="1" ht="14" customHeight="1">
      <c r="B31" s="439">
        <f t="shared" si="9"/>
        <v>43116</v>
      </c>
      <c r="C31" s="440" t="str">
        <f t="shared" si="10"/>
        <v>n/a</v>
      </c>
      <c r="E31" s="322"/>
      <c r="F31" s="322"/>
      <c r="G31" s="322"/>
      <c r="H31" s="462">
        <v>16</v>
      </c>
      <c r="I31" s="923"/>
      <c r="J31" s="920"/>
      <c r="K31" s="921"/>
      <c r="L31" s="921"/>
      <c r="M31" s="922"/>
      <c r="N31" s="922"/>
      <c r="O31" s="921"/>
      <c r="P31" s="441">
        <f t="shared" si="11"/>
        <v>0</v>
      </c>
      <c r="Q31" s="450" t="str">
        <f t="shared" si="1"/>
        <v/>
      </c>
      <c r="R31" s="791" t="str">
        <f>Setup!C61</f>
        <v>Emergency Fund</v>
      </c>
      <c r="T31" s="449"/>
      <c r="U31" s="449"/>
      <c r="V31" s="418"/>
      <c r="W31" s="419"/>
      <c r="X31" s="322"/>
      <c r="Y31" s="322"/>
      <c r="Z31" s="322"/>
      <c r="AA31" s="322">
        <v>18</v>
      </c>
      <c r="AB31" s="444">
        <f t="shared" si="12"/>
        <v>0</v>
      </c>
      <c r="AC31" s="322">
        <f t="shared" si="2"/>
        <v>0</v>
      </c>
      <c r="AD31" s="444">
        <f t="shared" si="13"/>
        <v>0</v>
      </c>
      <c r="AE31" s="322">
        <f t="shared" si="3"/>
        <v>0</v>
      </c>
      <c r="AF31" s="444">
        <f t="shared" si="14"/>
        <v>0</v>
      </c>
      <c r="AG31" s="322">
        <f t="shared" si="4"/>
        <v>0</v>
      </c>
      <c r="AH31" s="444">
        <f t="shared" si="15"/>
        <v>0</v>
      </c>
      <c r="AI31" s="322">
        <f t="shared" si="5"/>
        <v>0</v>
      </c>
      <c r="AJ31" s="444">
        <f t="shared" si="16"/>
        <v>0</v>
      </c>
      <c r="AK31" s="322">
        <f t="shared" si="6"/>
        <v>0</v>
      </c>
      <c r="AL31" s="444">
        <f t="shared" si="17"/>
        <v>0</v>
      </c>
      <c r="AM31" s="322">
        <f t="shared" si="7"/>
        <v>0</v>
      </c>
      <c r="AN31" s="444">
        <f t="shared" si="18"/>
        <v>0</v>
      </c>
      <c r="AO31" s="322">
        <f t="shared" si="8"/>
        <v>0</v>
      </c>
    </row>
    <row r="32" spans="1:41" s="183" customFormat="1" ht="14" customHeight="1">
      <c r="B32" s="439">
        <f t="shared" si="9"/>
        <v>43117</v>
      </c>
      <c r="C32" s="440" t="str">
        <f t="shared" si="10"/>
        <v>n/a</v>
      </c>
      <c r="E32" s="322"/>
      <c r="F32" s="322"/>
      <c r="G32" s="322"/>
      <c r="H32" s="462">
        <v>17</v>
      </c>
      <c r="I32" s="923"/>
      <c r="J32" s="920"/>
      <c r="K32" s="921"/>
      <c r="L32" s="921"/>
      <c r="M32" s="923"/>
      <c r="N32" s="922"/>
      <c r="O32" s="921"/>
      <c r="P32" s="441">
        <f t="shared" si="11"/>
        <v>0</v>
      </c>
      <c r="Q32" s="450" t="str">
        <f t="shared" si="1"/>
        <v/>
      </c>
      <c r="R32" s="791" t="str">
        <f>Setup!C62</f>
        <v>Retirement</v>
      </c>
      <c r="T32" s="449"/>
      <c r="U32" s="449"/>
      <c r="V32" s="418"/>
      <c r="W32" s="419"/>
      <c r="X32" s="322"/>
      <c r="Y32" s="322"/>
      <c r="Z32" s="322"/>
      <c r="AA32" s="322">
        <v>19</v>
      </c>
      <c r="AB32" s="444">
        <f t="shared" si="12"/>
        <v>0</v>
      </c>
      <c r="AC32" s="322">
        <f t="shared" si="2"/>
        <v>0</v>
      </c>
      <c r="AD32" s="444">
        <f t="shared" si="13"/>
        <v>0</v>
      </c>
      <c r="AE32" s="322">
        <f t="shared" si="3"/>
        <v>0</v>
      </c>
      <c r="AF32" s="444">
        <f t="shared" si="14"/>
        <v>0</v>
      </c>
      <c r="AG32" s="322">
        <f t="shared" si="4"/>
        <v>0</v>
      </c>
      <c r="AH32" s="444">
        <f t="shared" si="15"/>
        <v>0</v>
      </c>
      <c r="AI32" s="322">
        <f t="shared" si="5"/>
        <v>0</v>
      </c>
      <c r="AJ32" s="444">
        <f t="shared" si="16"/>
        <v>0</v>
      </c>
      <c r="AK32" s="322">
        <f t="shared" si="6"/>
        <v>0</v>
      </c>
      <c r="AL32" s="444">
        <f t="shared" si="17"/>
        <v>0</v>
      </c>
      <c r="AM32" s="322">
        <f t="shared" si="7"/>
        <v>0</v>
      </c>
      <c r="AN32" s="444">
        <f t="shared" si="18"/>
        <v>0</v>
      </c>
      <c r="AO32" s="322">
        <f t="shared" si="8"/>
        <v>0</v>
      </c>
    </row>
    <row r="33" spans="2:41" s="183" customFormat="1" ht="14" customHeight="1">
      <c r="B33" s="439">
        <f t="shared" si="9"/>
        <v>43118</v>
      </c>
      <c r="C33" s="440" t="str">
        <f t="shared" si="10"/>
        <v>n/a</v>
      </c>
      <c r="E33" s="322"/>
      <c r="F33" s="322"/>
      <c r="G33" s="322"/>
      <c r="H33" s="462">
        <v>18</v>
      </c>
      <c r="I33" s="919"/>
      <c r="J33" s="920"/>
      <c r="K33" s="921"/>
      <c r="L33" s="921"/>
      <c r="M33" s="922"/>
      <c r="N33" s="922"/>
      <c r="O33" s="921"/>
      <c r="P33" s="441">
        <f t="shared" si="11"/>
        <v>0</v>
      </c>
      <c r="Q33" s="450" t="str">
        <f t="shared" si="1"/>
        <v/>
      </c>
      <c r="R33" s="791" t="str">
        <f>Setup!C63</f>
        <v>Storehouse</v>
      </c>
      <c r="T33" s="449"/>
      <c r="U33" s="449"/>
      <c r="V33" s="418"/>
      <c r="W33" s="419"/>
      <c r="X33" s="322"/>
      <c r="Y33" s="322"/>
      <c r="Z33" s="322"/>
      <c r="AA33" s="322">
        <v>20</v>
      </c>
      <c r="AB33" s="444">
        <f t="shared" si="12"/>
        <v>0</v>
      </c>
      <c r="AC33" s="322">
        <f t="shared" si="2"/>
        <v>0</v>
      </c>
      <c r="AD33" s="444">
        <f t="shared" si="13"/>
        <v>0</v>
      </c>
      <c r="AE33" s="322">
        <f t="shared" si="3"/>
        <v>0</v>
      </c>
      <c r="AF33" s="444">
        <f t="shared" si="14"/>
        <v>0</v>
      </c>
      <c r="AG33" s="322">
        <f t="shared" si="4"/>
        <v>0</v>
      </c>
      <c r="AH33" s="444">
        <f t="shared" si="15"/>
        <v>0</v>
      </c>
      <c r="AI33" s="322">
        <f t="shared" si="5"/>
        <v>0</v>
      </c>
      <c r="AJ33" s="444">
        <f t="shared" si="16"/>
        <v>0</v>
      </c>
      <c r="AK33" s="322">
        <f t="shared" si="6"/>
        <v>0</v>
      </c>
      <c r="AL33" s="444">
        <f t="shared" si="17"/>
        <v>0</v>
      </c>
      <c r="AM33" s="322">
        <f t="shared" si="7"/>
        <v>0</v>
      </c>
      <c r="AN33" s="444">
        <f t="shared" si="18"/>
        <v>0</v>
      </c>
      <c r="AO33" s="322">
        <f t="shared" si="8"/>
        <v>0</v>
      </c>
    </row>
    <row r="34" spans="2:41" s="183" customFormat="1" ht="14" customHeight="1">
      <c r="B34" s="439">
        <f t="shared" si="9"/>
        <v>43119</v>
      </c>
      <c r="C34" s="440" t="str">
        <f t="shared" si="10"/>
        <v>n/a</v>
      </c>
      <c r="E34" s="322"/>
      <c r="F34" s="322"/>
      <c r="G34" s="322"/>
      <c r="H34" s="462">
        <v>19</v>
      </c>
      <c r="I34" s="919"/>
      <c r="J34" s="924"/>
      <c r="K34" s="921"/>
      <c r="L34" s="921"/>
      <c r="M34" s="922"/>
      <c r="N34" s="921"/>
      <c r="O34" s="921"/>
      <c r="P34" s="441">
        <f t="shared" si="11"/>
        <v>0</v>
      </c>
      <c r="Q34" s="450" t="str">
        <f t="shared" si="1"/>
        <v/>
      </c>
      <c r="R34" s="791" t="str">
        <f>Setup!C64</f>
        <v>Christmas Fund</v>
      </c>
      <c r="T34" s="449"/>
      <c r="U34" s="449"/>
      <c r="V34" s="418"/>
      <c r="W34" s="419"/>
      <c r="X34" s="322"/>
      <c r="Y34" s="322"/>
      <c r="Z34" s="322"/>
      <c r="AA34" s="322">
        <v>21</v>
      </c>
      <c r="AB34" s="444">
        <f t="shared" si="12"/>
        <v>0</v>
      </c>
      <c r="AC34" s="322">
        <f t="shared" si="2"/>
        <v>0</v>
      </c>
      <c r="AD34" s="444">
        <f t="shared" si="13"/>
        <v>0</v>
      </c>
      <c r="AE34" s="322">
        <f t="shared" si="3"/>
        <v>0</v>
      </c>
      <c r="AF34" s="444">
        <f t="shared" si="14"/>
        <v>0</v>
      </c>
      <c r="AG34" s="322">
        <f t="shared" si="4"/>
        <v>0</v>
      </c>
      <c r="AH34" s="444">
        <f t="shared" si="15"/>
        <v>0</v>
      </c>
      <c r="AI34" s="322">
        <f t="shared" si="5"/>
        <v>0</v>
      </c>
      <c r="AJ34" s="444">
        <f t="shared" si="16"/>
        <v>0</v>
      </c>
      <c r="AK34" s="322">
        <f t="shared" si="6"/>
        <v>0</v>
      </c>
      <c r="AL34" s="444">
        <f t="shared" si="17"/>
        <v>0</v>
      </c>
      <c r="AM34" s="322">
        <f t="shared" si="7"/>
        <v>0</v>
      </c>
      <c r="AN34" s="444">
        <f t="shared" si="18"/>
        <v>0</v>
      </c>
      <c r="AO34" s="322">
        <f t="shared" si="8"/>
        <v>0</v>
      </c>
    </row>
    <row r="35" spans="2:41" s="183" customFormat="1" ht="14" customHeight="1">
      <c r="B35" s="439">
        <f t="shared" si="9"/>
        <v>43120</v>
      </c>
      <c r="C35" s="440" t="str">
        <f t="shared" si="10"/>
        <v>n/a</v>
      </c>
      <c r="E35" s="322"/>
      <c r="F35" s="322"/>
      <c r="G35" s="322"/>
      <c r="H35" s="462">
        <v>20</v>
      </c>
      <c r="I35" s="919"/>
      <c r="J35" s="924"/>
      <c r="K35" s="921"/>
      <c r="L35" s="921"/>
      <c r="M35" s="922"/>
      <c r="N35" s="922"/>
      <c r="O35" s="921"/>
      <c r="P35" s="441">
        <f t="shared" si="11"/>
        <v>0</v>
      </c>
      <c r="Q35" s="450" t="str">
        <f t="shared" si="1"/>
        <v/>
      </c>
      <c r="R35" s="791" t="str">
        <f>Setup!C65</f>
        <v>Car Fund</v>
      </c>
      <c r="T35" s="449"/>
      <c r="U35" s="449"/>
      <c r="V35" s="418"/>
      <c r="W35" s="419"/>
      <c r="X35" s="322"/>
      <c r="Y35" s="322"/>
      <c r="Z35" s="322"/>
      <c r="AA35" s="322">
        <v>22</v>
      </c>
      <c r="AB35" s="444">
        <f t="shared" si="12"/>
        <v>0</v>
      </c>
      <c r="AC35" s="322">
        <f t="shared" si="2"/>
        <v>0</v>
      </c>
      <c r="AD35" s="444">
        <f t="shared" si="13"/>
        <v>0</v>
      </c>
      <c r="AE35" s="322">
        <f t="shared" si="3"/>
        <v>0</v>
      </c>
      <c r="AF35" s="444">
        <f t="shared" si="14"/>
        <v>0</v>
      </c>
      <c r="AG35" s="322">
        <f t="shared" si="4"/>
        <v>0</v>
      </c>
      <c r="AH35" s="444">
        <f t="shared" si="15"/>
        <v>0</v>
      </c>
      <c r="AI35" s="322">
        <f t="shared" si="5"/>
        <v>0</v>
      </c>
      <c r="AJ35" s="444">
        <f t="shared" si="16"/>
        <v>0</v>
      </c>
      <c r="AK35" s="322">
        <f t="shared" si="6"/>
        <v>0</v>
      </c>
      <c r="AL35" s="444">
        <f t="shared" si="17"/>
        <v>0</v>
      </c>
      <c r="AM35" s="322">
        <f t="shared" si="7"/>
        <v>0</v>
      </c>
      <c r="AN35" s="444">
        <f t="shared" si="18"/>
        <v>0</v>
      </c>
      <c r="AO35" s="322">
        <f t="shared" si="8"/>
        <v>0</v>
      </c>
    </row>
    <row r="36" spans="2:41" s="183" customFormat="1" ht="14" customHeight="1">
      <c r="B36" s="439">
        <f t="shared" si="9"/>
        <v>43121</v>
      </c>
      <c r="C36" s="440" t="str">
        <f t="shared" si="10"/>
        <v>n/a</v>
      </c>
      <c r="E36" s="322"/>
      <c r="F36" s="322"/>
      <c r="G36" s="322"/>
      <c r="H36" s="462">
        <v>21</v>
      </c>
      <c r="I36" s="919"/>
      <c r="J36" s="924"/>
      <c r="K36" s="921"/>
      <c r="L36" s="921"/>
      <c r="M36" s="922"/>
      <c r="N36" s="922"/>
      <c r="O36" s="921"/>
      <c r="P36" s="441">
        <f t="shared" si="11"/>
        <v>0</v>
      </c>
      <c r="Q36" s="451" t="str">
        <f t="shared" si="1"/>
        <v/>
      </c>
      <c r="R36" s="791" t="str">
        <f>Setup!C66</f>
        <v>Home Down Pay Fund</v>
      </c>
      <c r="V36" s="418"/>
      <c r="W36" s="421"/>
      <c r="X36" s="322"/>
      <c r="Y36" s="322"/>
      <c r="Z36" s="322"/>
      <c r="AA36" s="322">
        <v>23</v>
      </c>
      <c r="AB36" s="444">
        <f t="shared" si="12"/>
        <v>0</v>
      </c>
      <c r="AC36" s="322">
        <f t="shared" si="2"/>
        <v>0</v>
      </c>
      <c r="AD36" s="444">
        <f t="shared" si="13"/>
        <v>0</v>
      </c>
      <c r="AE36" s="322">
        <f t="shared" si="3"/>
        <v>0</v>
      </c>
      <c r="AF36" s="444">
        <f t="shared" si="14"/>
        <v>0</v>
      </c>
      <c r="AG36" s="322">
        <f t="shared" si="4"/>
        <v>0</v>
      </c>
      <c r="AH36" s="444">
        <f t="shared" si="15"/>
        <v>0</v>
      </c>
      <c r="AI36" s="322">
        <f t="shared" si="5"/>
        <v>0</v>
      </c>
      <c r="AJ36" s="444">
        <f t="shared" si="16"/>
        <v>0</v>
      </c>
      <c r="AK36" s="322">
        <f t="shared" si="6"/>
        <v>0</v>
      </c>
      <c r="AL36" s="444">
        <f t="shared" si="17"/>
        <v>0</v>
      </c>
      <c r="AM36" s="322">
        <f t="shared" si="7"/>
        <v>0</v>
      </c>
      <c r="AN36" s="444">
        <f t="shared" si="18"/>
        <v>0</v>
      </c>
      <c r="AO36" s="322">
        <f t="shared" si="8"/>
        <v>0</v>
      </c>
    </row>
    <row r="37" spans="2:41" s="183" customFormat="1" ht="14" customHeight="1">
      <c r="B37" s="439">
        <f t="shared" si="9"/>
        <v>43122</v>
      </c>
      <c r="C37" s="440" t="str">
        <f t="shared" si="10"/>
        <v>n/a</v>
      </c>
      <c r="E37" s="322"/>
      <c r="F37" s="322"/>
      <c r="G37" s="322"/>
      <c r="H37" s="462">
        <v>22</v>
      </c>
      <c r="I37" s="919"/>
      <c r="J37" s="924"/>
      <c r="K37" s="921"/>
      <c r="L37" s="921"/>
      <c r="M37" s="922"/>
      <c r="N37" s="922"/>
      <c r="O37" s="921"/>
      <c r="P37" s="441">
        <f t="shared" si="11"/>
        <v>0</v>
      </c>
      <c r="Q37" s="450" t="str">
        <f t="shared" si="1"/>
        <v/>
      </c>
      <c r="R37" s="791" t="str">
        <f>Setup!C67</f>
        <v>4. FOOD</v>
      </c>
      <c r="T37" s="449"/>
      <c r="U37" s="449"/>
      <c r="V37" s="418"/>
      <c r="W37" s="419"/>
      <c r="X37" s="322"/>
      <c r="Y37" s="322"/>
      <c r="Z37" s="322"/>
      <c r="AA37" s="322">
        <v>24</v>
      </c>
      <c r="AB37" s="444">
        <f t="shared" si="12"/>
        <v>0</v>
      </c>
      <c r="AC37" s="322">
        <f t="shared" si="2"/>
        <v>0</v>
      </c>
      <c r="AD37" s="444">
        <f t="shared" si="13"/>
        <v>0</v>
      </c>
      <c r="AE37" s="322">
        <f t="shared" si="3"/>
        <v>0</v>
      </c>
      <c r="AF37" s="444">
        <f t="shared" si="14"/>
        <v>0</v>
      </c>
      <c r="AG37" s="322">
        <f t="shared" si="4"/>
        <v>0</v>
      </c>
      <c r="AH37" s="444">
        <f t="shared" si="15"/>
        <v>0</v>
      </c>
      <c r="AI37" s="322">
        <f t="shared" si="5"/>
        <v>0</v>
      </c>
      <c r="AJ37" s="444">
        <f t="shared" si="16"/>
        <v>0</v>
      </c>
      <c r="AK37" s="322">
        <f t="shared" si="6"/>
        <v>0</v>
      </c>
      <c r="AL37" s="444">
        <f t="shared" si="17"/>
        <v>0</v>
      </c>
      <c r="AM37" s="322">
        <f t="shared" si="7"/>
        <v>0</v>
      </c>
      <c r="AN37" s="444">
        <f t="shared" si="18"/>
        <v>0</v>
      </c>
      <c r="AO37" s="322">
        <f t="shared" si="8"/>
        <v>0</v>
      </c>
    </row>
    <row r="38" spans="2:41" s="183" customFormat="1" ht="14" customHeight="1">
      <c r="B38" s="439">
        <f t="shared" si="9"/>
        <v>43123</v>
      </c>
      <c r="C38" s="440" t="str">
        <f t="shared" si="10"/>
        <v>n/a</v>
      </c>
      <c r="E38" s="322"/>
      <c r="F38" s="322"/>
      <c r="G38" s="322"/>
      <c r="H38" s="462">
        <v>23</v>
      </c>
      <c r="I38" s="919"/>
      <c r="J38" s="924"/>
      <c r="K38" s="921"/>
      <c r="L38" s="921"/>
      <c r="M38" s="922"/>
      <c r="N38" s="922"/>
      <c r="O38" s="921"/>
      <c r="P38" s="441">
        <f t="shared" si="11"/>
        <v>0</v>
      </c>
      <c r="Q38" s="450" t="str">
        <f t="shared" si="1"/>
        <v/>
      </c>
      <c r="R38" s="791" t="str">
        <f>Setup!C68</f>
        <v>Groceries</v>
      </c>
      <c r="T38" s="449"/>
      <c r="U38" s="449"/>
      <c r="V38" s="418"/>
      <c r="W38" s="418"/>
      <c r="X38" s="322"/>
      <c r="Y38" s="322"/>
      <c r="Z38" s="322"/>
      <c r="AA38" s="322">
        <v>25</v>
      </c>
      <c r="AB38" s="444">
        <f t="shared" si="12"/>
        <v>0</v>
      </c>
      <c r="AC38" s="322">
        <f t="shared" si="2"/>
        <v>0</v>
      </c>
      <c r="AD38" s="444">
        <f t="shared" si="13"/>
        <v>0</v>
      </c>
      <c r="AE38" s="322">
        <f t="shared" si="3"/>
        <v>0</v>
      </c>
      <c r="AF38" s="444">
        <f t="shared" si="14"/>
        <v>0</v>
      </c>
      <c r="AG38" s="322">
        <f t="shared" si="4"/>
        <v>0</v>
      </c>
      <c r="AH38" s="444">
        <f t="shared" si="15"/>
        <v>0</v>
      </c>
      <c r="AI38" s="322">
        <f t="shared" si="5"/>
        <v>0</v>
      </c>
      <c r="AJ38" s="444">
        <f t="shared" si="16"/>
        <v>0</v>
      </c>
      <c r="AK38" s="322">
        <f t="shared" si="6"/>
        <v>0</v>
      </c>
      <c r="AL38" s="444">
        <f t="shared" si="17"/>
        <v>0</v>
      </c>
      <c r="AM38" s="322">
        <f t="shared" si="7"/>
        <v>0</v>
      </c>
      <c r="AN38" s="444">
        <f t="shared" si="18"/>
        <v>0</v>
      </c>
      <c r="AO38" s="322">
        <f t="shared" si="8"/>
        <v>0</v>
      </c>
    </row>
    <row r="39" spans="2:41" s="183" customFormat="1" ht="14" customHeight="1">
      <c r="B39" s="439">
        <f t="shared" si="9"/>
        <v>43124</v>
      </c>
      <c r="C39" s="440" t="str">
        <f t="shared" si="10"/>
        <v>n/a</v>
      </c>
      <c r="E39" s="322"/>
      <c r="F39" s="322"/>
      <c r="G39" s="322"/>
      <c r="H39" s="462">
        <v>24</v>
      </c>
      <c r="I39" s="919"/>
      <c r="J39" s="924"/>
      <c r="K39" s="921"/>
      <c r="L39" s="921"/>
      <c r="M39" s="922"/>
      <c r="N39" s="922"/>
      <c r="O39" s="921"/>
      <c r="P39" s="441">
        <f t="shared" si="11"/>
        <v>0</v>
      </c>
      <c r="Q39" s="450" t="str">
        <f t="shared" si="1"/>
        <v/>
      </c>
      <c r="R39" s="791" t="str">
        <f>Setup!C69</f>
        <v>Dining Out</v>
      </c>
      <c r="T39" s="449"/>
      <c r="U39" s="449"/>
      <c r="V39" s="322"/>
      <c r="W39" s="322"/>
      <c r="X39" s="322"/>
      <c r="Y39" s="322"/>
      <c r="Z39" s="322"/>
      <c r="AA39" s="322">
        <v>26</v>
      </c>
      <c r="AB39" s="444">
        <f t="shared" si="12"/>
        <v>0</v>
      </c>
      <c r="AC39" s="322">
        <f t="shared" si="2"/>
        <v>0</v>
      </c>
      <c r="AD39" s="444">
        <f t="shared" si="13"/>
        <v>0</v>
      </c>
      <c r="AE39" s="322">
        <f t="shared" si="3"/>
        <v>0</v>
      </c>
      <c r="AF39" s="444">
        <f t="shared" si="14"/>
        <v>0</v>
      </c>
      <c r="AG39" s="322">
        <f t="shared" si="4"/>
        <v>0</v>
      </c>
      <c r="AH39" s="444">
        <f t="shared" si="15"/>
        <v>0</v>
      </c>
      <c r="AI39" s="322">
        <f t="shared" si="5"/>
        <v>0</v>
      </c>
      <c r="AJ39" s="444">
        <f t="shared" si="16"/>
        <v>0</v>
      </c>
      <c r="AK39" s="322">
        <f t="shared" si="6"/>
        <v>0</v>
      </c>
      <c r="AL39" s="444">
        <f t="shared" si="17"/>
        <v>0</v>
      </c>
      <c r="AM39" s="322">
        <f t="shared" si="7"/>
        <v>0</v>
      </c>
      <c r="AN39" s="444">
        <f t="shared" si="18"/>
        <v>0</v>
      </c>
      <c r="AO39" s="322">
        <f t="shared" si="8"/>
        <v>0</v>
      </c>
    </row>
    <row r="40" spans="2:41" s="183" customFormat="1" ht="14" customHeight="1">
      <c r="B40" s="439">
        <f t="shared" si="9"/>
        <v>43125</v>
      </c>
      <c r="C40" s="440" t="str">
        <f t="shared" si="10"/>
        <v>n/a</v>
      </c>
      <c r="E40" s="322"/>
      <c r="F40" s="322"/>
      <c r="G40" s="322"/>
      <c r="H40" s="462">
        <v>25</v>
      </c>
      <c r="I40" s="919"/>
      <c r="J40" s="924"/>
      <c r="K40" s="921"/>
      <c r="L40" s="921"/>
      <c r="M40" s="922"/>
      <c r="N40" s="922"/>
      <c r="O40" s="921"/>
      <c r="P40" s="441">
        <f t="shared" si="11"/>
        <v>0</v>
      </c>
      <c r="Q40" s="450" t="str">
        <f t="shared" si="1"/>
        <v/>
      </c>
      <c r="R40" s="791" t="str">
        <f>Setup!C70</f>
        <v>School Lunches</v>
      </c>
      <c r="T40" s="449"/>
      <c r="U40" s="449"/>
      <c r="V40" s="365"/>
      <c r="W40" s="365"/>
      <c r="X40" s="322"/>
      <c r="Y40" s="322"/>
      <c r="Z40" s="322"/>
      <c r="AA40" s="322">
        <v>27</v>
      </c>
      <c r="AB40" s="444">
        <f t="shared" si="12"/>
        <v>0</v>
      </c>
      <c r="AC40" s="322">
        <f t="shared" si="2"/>
        <v>0</v>
      </c>
      <c r="AD40" s="444">
        <f t="shared" si="13"/>
        <v>0</v>
      </c>
      <c r="AE40" s="322">
        <f t="shared" si="3"/>
        <v>0</v>
      </c>
      <c r="AF40" s="444">
        <f t="shared" si="14"/>
        <v>0</v>
      </c>
      <c r="AG40" s="322">
        <f t="shared" si="4"/>
        <v>0</v>
      </c>
      <c r="AH40" s="444">
        <f t="shared" si="15"/>
        <v>0</v>
      </c>
      <c r="AI40" s="322">
        <f t="shared" si="5"/>
        <v>0</v>
      </c>
      <c r="AJ40" s="444">
        <f t="shared" si="16"/>
        <v>0</v>
      </c>
      <c r="AK40" s="322">
        <f t="shared" si="6"/>
        <v>0</v>
      </c>
      <c r="AL40" s="444">
        <f t="shared" si="17"/>
        <v>0</v>
      </c>
      <c r="AM40" s="322">
        <f t="shared" si="7"/>
        <v>0</v>
      </c>
      <c r="AN40" s="444">
        <f t="shared" si="18"/>
        <v>0</v>
      </c>
      <c r="AO40" s="322">
        <f t="shared" si="8"/>
        <v>0</v>
      </c>
    </row>
    <row r="41" spans="2:41" s="183" customFormat="1" ht="14" customHeight="1">
      <c r="B41" s="439">
        <f t="shared" si="9"/>
        <v>43126</v>
      </c>
      <c r="C41" s="440" t="str">
        <f t="shared" si="10"/>
        <v>n/a</v>
      </c>
      <c r="E41" s="322"/>
      <c r="F41" s="322"/>
      <c r="G41" s="322"/>
      <c r="H41" s="462">
        <v>26</v>
      </c>
      <c r="I41" s="919"/>
      <c r="J41" s="924"/>
      <c r="K41" s="921"/>
      <c r="L41" s="921"/>
      <c r="M41" s="922"/>
      <c r="N41" s="922"/>
      <c r="O41" s="921"/>
      <c r="P41" s="441">
        <f t="shared" si="11"/>
        <v>0</v>
      </c>
      <c r="Q41" s="450" t="str">
        <f t="shared" si="1"/>
        <v/>
      </c>
      <c r="R41" s="791" t="str">
        <f>Setup!C71</f>
        <v>Pet Food</v>
      </c>
      <c r="T41" s="449"/>
      <c r="U41" s="449"/>
      <c r="V41" s="365"/>
      <c r="W41" s="452"/>
      <c r="X41" s="322"/>
      <c r="Y41" s="322"/>
      <c r="Z41" s="322"/>
      <c r="AA41" s="322">
        <v>28</v>
      </c>
      <c r="AB41" s="444">
        <f t="shared" si="12"/>
        <v>0</v>
      </c>
      <c r="AC41" s="322">
        <f t="shared" si="2"/>
        <v>0</v>
      </c>
      <c r="AD41" s="444">
        <f t="shared" si="13"/>
        <v>0</v>
      </c>
      <c r="AE41" s="322">
        <f t="shared" si="3"/>
        <v>0</v>
      </c>
      <c r="AF41" s="444">
        <f t="shared" si="14"/>
        <v>0</v>
      </c>
      <c r="AG41" s="322">
        <f t="shared" si="4"/>
        <v>0</v>
      </c>
      <c r="AH41" s="444">
        <f t="shared" si="15"/>
        <v>0</v>
      </c>
      <c r="AI41" s="322">
        <f t="shared" si="5"/>
        <v>0</v>
      </c>
      <c r="AJ41" s="444">
        <f t="shared" si="16"/>
        <v>0</v>
      </c>
      <c r="AK41" s="322">
        <f t="shared" si="6"/>
        <v>0</v>
      </c>
      <c r="AL41" s="444">
        <f t="shared" si="17"/>
        <v>0</v>
      </c>
      <c r="AM41" s="322">
        <f t="shared" si="7"/>
        <v>0</v>
      </c>
      <c r="AN41" s="444">
        <f t="shared" si="18"/>
        <v>0</v>
      </c>
      <c r="AO41" s="322">
        <f t="shared" si="8"/>
        <v>0</v>
      </c>
    </row>
    <row r="42" spans="2:41" s="183" customFormat="1" ht="14" customHeight="1">
      <c r="B42" s="439">
        <f t="shared" si="9"/>
        <v>43127</v>
      </c>
      <c r="C42" s="440" t="str">
        <f t="shared" si="10"/>
        <v>n/a</v>
      </c>
      <c r="E42" s="322"/>
      <c r="F42" s="322"/>
      <c r="G42" s="322"/>
      <c r="H42" s="462">
        <v>27</v>
      </c>
      <c r="I42" s="919"/>
      <c r="J42" s="924"/>
      <c r="K42" s="921"/>
      <c r="L42" s="921"/>
      <c r="M42" s="922"/>
      <c r="N42" s="922"/>
      <c r="O42" s="921"/>
      <c r="P42" s="441">
        <f t="shared" si="11"/>
        <v>0</v>
      </c>
      <c r="Q42" s="450" t="str">
        <f t="shared" si="1"/>
        <v/>
      </c>
      <c r="R42" s="791" t="str">
        <f>Setup!C72</f>
        <v>Other Food</v>
      </c>
      <c r="T42" s="449"/>
      <c r="U42" s="449"/>
      <c r="V42" s="453"/>
      <c r="W42" s="420"/>
      <c r="X42" s="454"/>
      <c r="Y42" s="322"/>
      <c r="Z42" s="322"/>
      <c r="AA42" s="322">
        <v>29</v>
      </c>
      <c r="AB42" s="444">
        <f t="shared" si="12"/>
        <v>0</v>
      </c>
      <c r="AC42" s="322">
        <f t="shared" si="2"/>
        <v>0</v>
      </c>
      <c r="AD42" s="444">
        <f t="shared" si="13"/>
        <v>0</v>
      </c>
      <c r="AE42" s="322">
        <f t="shared" si="3"/>
        <v>0</v>
      </c>
      <c r="AF42" s="444">
        <f t="shared" si="14"/>
        <v>0</v>
      </c>
      <c r="AG42" s="322">
        <f t="shared" si="4"/>
        <v>0</v>
      </c>
      <c r="AH42" s="444">
        <f t="shared" si="15"/>
        <v>0</v>
      </c>
      <c r="AI42" s="322">
        <f t="shared" si="5"/>
        <v>0</v>
      </c>
      <c r="AJ42" s="444">
        <f t="shared" si="16"/>
        <v>0</v>
      </c>
      <c r="AK42" s="322">
        <f t="shared" si="6"/>
        <v>0</v>
      </c>
      <c r="AL42" s="444">
        <f t="shared" si="17"/>
        <v>0</v>
      </c>
      <c r="AM42" s="322">
        <f t="shared" si="7"/>
        <v>0</v>
      </c>
      <c r="AN42" s="444">
        <f t="shared" si="18"/>
        <v>0</v>
      </c>
      <c r="AO42" s="322">
        <f t="shared" si="8"/>
        <v>0</v>
      </c>
    </row>
    <row r="43" spans="2:41" s="183" customFormat="1" ht="14" customHeight="1">
      <c r="B43" s="439">
        <f t="shared" si="9"/>
        <v>43128</v>
      </c>
      <c r="C43" s="440" t="str">
        <f t="shared" si="10"/>
        <v>n/a</v>
      </c>
      <c r="E43" s="322"/>
      <c r="F43" s="322"/>
      <c r="G43" s="322"/>
      <c r="H43" s="462">
        <v>28</v>
      </c>
      <c r="I43" s="919"/>
      <c r="J43" s="924"/>
      <c r="K43" s="921"/>
      <c r="L43" s="921"/>
      <c r="M43" s="922"/>
      <c r="N43" s="922"/>
      <c r="O43" s="921"/>
      <c r="P43" s="441">
        <f t="shared" si="11"/>
        <v>0</v>
      </c>
      <c r="Q43" s="450" t="str">
        <f t="shared" si="1"/>
        <v/>
      </c>
      <c r="R43" s="791" t="str">
        <f>Setup!C73</f>
        <v>Other Food</v>
      </c>
      <c r="T43" s="449"/>
      <c r="U43" s="449"/>
      <c r="V43" s="453"/>
      <c r="W43" s="420"/>
      <c r="X43" s="454"/>
      <c r="Y43" s="322"/>
      <c r="Z43" s="322"/>
      <c r="AA43" s="322">
        <v>30</v>
      </c>
      <c r="AB43" s="444">
        <f t="shared" si="12"/>
        <v>0</v>
      </c>
      <c r="AC43" s="322">
        <f t="shared" si="2"/>
        <v>0</v>
      </c>
      <c r="AD43" s="444">
        <f t="shared" si="13"/>
        <v>0</v>
      </c>
      <c r="AE43" s="322">
        <f t="shared" si="3"/>
        <v>0</v>
      </c>
      <c r="AF43" s="444">
        <f t="shared" si="14"/>
        <v>0</v>
      </c>
      <c r="AG43" s="322">
        <f t="shared" si="4"/>
        <v>0</v>
      </c>
      <c r="AH43" s="444">
        <f t="shared" si="15"/>
        <v>0</v>
      </c>
      <c r="AI43" s="322">
        <f t="shared" si="5"/>
        <v>0</v>
      </c>
      <c r="AJ43" s="444">
        <f t="shared" si="16"/>
        <v>0</v>
      </c>
      <c r="AK43" s="322">
        <f t="shared" si="6"/>
        <v>0</v>
      </c>
      <c r="AL43" s="444">
        <f t="shared" si="17"/>
        <v>0</v>
      </c>
      <c r="AM43" s="322">
        <f t="shared" si="7"/>
        <v>0</v>
      </c>
      <c r="AN43" s="444">
        <f t="shared" si="18"/>
        <v>0</v>
      </c>
      <c r="AO43" s="322">
        <f t="shared" si="8"/>
        <v>0</v>
      </c>
    </row>
    <row r="44" spans="2:41" s="183" customFormat="1" ht="14" customHeight="1">
      <c r="B44" s="439">
        <f t="shared" si="9"/>
        <v>43129</v>
      </c>
      <c r="C44" s="440" t="str">
        <f t="shared" si="10"/>
        <v>n/a</v>
      </c>
      <c r="E44" s="322"/>
      <c r="F44" s="322"/>
      <c r="G44" s="322"/>
      <c r="H44" s="462">
        <v>29</v>
      </c>
      <c r="I44" s="919"/>
      <c r="J44" s="924"/>
      <c r="K44" s="921"/>
      <c r="L44" s="921"/>
      <c r="M44" s="922"/>
      <c r="N44" s="922"/>
      <c r="O44" s="921"/>
      <c r="P44" s="441">
        <f t="shared" si="11"/>
        <v>0</v>
      </c>
      <c r="Q44" s="450" t="str">
        <f t="shared" si="1"/>
        <v/>
      </c>
      <c r="R44" s="791" t="str">
        <f>Setup!C74</f>
        <v>5. CLOTHING</v>
      </c>
      <c r="T44" s="449"/>
      <c r="U44" s="449"/>
      <c r="V44" s="453"/>
      <c r="W44" s="420"/>
      <c r="X44" s="454"/>
      <c r="Y44" s="322"/>
      <c r="Z44" s="322"/>
      <c r="AA44" s="322">
        <v>31</v>
      </c>
      <c r="AB44" s="444">
        <f t="shared" si="12"/>
        <v>0</v>
      </c>
      <c r="AC44" s="322">
        <f t="shared" si="2"/>
        <v>0</v>
      </c>
      <c r="AD44" s="444">
        <f t="shared" si="13"/>
        <v>0</v>
      </c>
      <c r="AE44" s="322">
        <f t="shared" si="3"/>
        <v>0</v>
      </c>
      <c r="AF44" s="444">
        <f t="shared" si="14"/>
        <v>0</v>
      </c>
      <c r="AG44" s="322">
        <f t="shared" si="4"/>
        <v>0</v>
      </c>
      <c r="AH44" s="444">
        <f t="shared" si="15"/>
        <v>0</v>
      </c>
      <c r="AI44" s="322">
        <f t="shared" si="5"/>
        <v>0</v>
      </c>
      <c r="AJ44" s="444">
        <f t="shared" si="16"/>
        <v>0</v>
      </c>
      <c r="AK44" s="322">
        <f t="shared" si="6"/>
        <v>0</v>
      </c>
      <c r="AL44" s="444">
        <f t="shared" si="17"/>
        <v>0</v>
      </c>
      <c r="AM44" s="322">
        <f t="shared" si="7"/>
        <v>0</v>
      </c>
      <c r="AN44" s="444">
        <f t="shared" si="18"/>
        <v>0</v>
      </c>
      <c r="AO44" s="322">
        <f t="shared" si="8"/>
        <v>0</v>
      </c>
    </row>
    <row r="45" spans="2:41" s="183" customFormat="1" ht="14" customHeight="1">
      <c r="B45" s="439">
        <f t="shared" si="9"/>
        <v>43130</v>
      </c>
      <c r="C45" s="440" t="str">
        <f t="shared" si="10"/>
        <v>n/a</v>
      </c>
      <c r="E45" s="322"/>
      <c r="F45" s="322"/>
      <c r="G45" s="322"/>
      <c r="H45" s="462">
        <v>30</v>
      </c>
      <c r="I45" s="919"/>
      <c r="J45" s="924"/>
      <c r="K45" s="921"/>
      <c r="L45" s="921"/>
      <c r="M45" s="922"/>
      <c r="N45" s="922"/>
      <c r="O45" s="921"/>
      <c r="P45" s="441">
        <f t="shared" si="11"/>
        <v>0</v>
      </c>
      <c r="Q45" s="450" t="str">
        <f t="shared" si="1"/>
        <v/>
      </c>
      <c r="R45" s="791" t="str">
        <f>Setup!C75</f>
        <v>New Clothes</v>
      </c>
      <c r="T45" s="449"/>
      <c r="U45" s="449"/>
      <c r="V45" s="453"/>
      <c r="W45" s="420"/>
      <c r="X45" s="454"/>
      <c r="Y45" s="322"/>
      <c r="Z45" s="322"/>
      <c r="AA45" s="322">
        <v>32</v>
      </c>
      <c r="AB45" s="444">
        <f t="shared" si="12"/>
        <v>0</v>
      </c>
      <c r="AC45" s="322">
        <f t="shared" si="2"/>
        <v>0</v>
      </c>
      <c r="AD45" s="444">
        <f t="shared" si="13"/>
        <v>0</v>
      </c>
      <c r="AE45" s="322">
        <f t="shared" si="3"/>
        <v>0</v>
      </c>
      <c r="AF45" s="444">
        <f t="shared" si="14"/>
        <v>0</v>
      </c>
      <c r="AG45" s="322">
        <f t="shared" si="4"/>
        <v>0</v>
      </c>
      <c r="AH45" s="444">
        <f t="shared" si="15"/>
        <v>0</v>
      </c>
      <c r="AI45" s="322">
        <f t="shared" si="5"/>
        <v>0</v>
      </c>
      <c r="AJ45" s="444">
        <f t="shared" si="16"/>
        <v>0</v>
      </c>
      <c r="AK45" s="322">
        <f t="shared" si="6"/>
        <v>0</v>
      </c>
      <c r="AL45" s="444">
        <f t="shared" si="17"/>
        <v>0</v>
      </c>
      <c r="AM45" s="322">
        <f t="shared" si="7"/>
        <v>0</v>
      </c>
      <c r="AN45" s="444">
        <f t="shared" si="18"/>
        <v>0</v>
      </c>
      <c r="AO45" s="322">
        <f t="shared" si="8"/>
        <v>0</v>
      </c>
    </row>
    <row r="46" spans="2:41" s="183" customFormat="1" ht="14" customHeight="1">
      <c r="B46" s="439">
        <f t="shared" si="9"/>
        <v>43131</v>
      </c>
      <c r="C46" s="440" t="str">
        <f t="shared" si="10"/>
        <v>n/a</v>
      </c>
      <c r="E46" s="322"/>
      <c r="F46" s="322"/>
      <c r="G46" s="322"/>
      <c r="H46" s="462">
        <v>31</v>
      </c>
      <c r="I46" s="919"/>
      <c r="J46" s="924"/>
      <c r="K46" s="921"/>
      <c r="L46" s="921"/>
      <c r="M46" s="922"/>
      <c r="N46" s="922"/>
      <c r="O46" s="921"/>
      <c r="P46" s="441">
        <f t="shared" si="11"/>
        <v>0</v>
      </c>
      <c r="Q46" s="451" t="str">
        <f t="shared" si="1"/>
        <v/>
      </c>
      <c r="R46" s="791" t="str">
        <f>Setup!C76</f>
        <v>Dry Cleaning</v>
      </c>
      <c r="V46" s="455"/>
      <c r="W46" s="421"/>
      <c r="X46" s="322"/>
      <c r="Y46" s="322"/>
      <c r="Z46" s="322"/>
      <c r="AA46" s="322">
        <v>33</v>
      </c>
      <c r="AB46" s="444">
        <f t="shared" si="12"/>
        <v>0</v>
      </c>
      <c r="AC46" s="322">
        <f t="shared" si="2"/>
        <v>0</v>
      </c>
      <c r="AD46" s="444">
        <f t="shared" si="13"/>
        <v>0</v>
      </c>
      <c r="AE46" s="322">
        <f t="shared" si="3"/>
        <v>0</v>
      </c>
      <c r="AF46" s="444">
        <f t="shared" si="14"/>
        <v>0</v>
      </c>
      <c r="AG46" s="322">
        <f t="shared" si="4"/>
        <v>0</v>
      </c>
      <c r="AH46" s="444">
        <f t="shared" si="15"/>
        <v>0</v>
      </c>
      <c r="AI46" s="322">
        <f t="shared" si="5"/>
        <v>0</v>
      </c>
      <c r="AJ46" s="444">
        <f t="shared" si="16"/>
        <v>0</v>
      </c>
      <c r="AK46" s="322">
        <f t="shared" si="6"/>
        <v>0</v>
      </c>
      <c r="AL46" s="444">
        <f t="shared" si="17"/>
        <v>0</v>
      </c>
      <c r="AM46" s="322">
        <f t="shared" si="7"/>
        <v>0</v>
      </c>
      <c r="AN46" s="444">
        <f t="shared" si="18"/>
        <v>0</v>
      </c>
      <c r="AO46" s="322">
        <f t="shared" si="8"/>
        <v>0</v>
      </c>
    </row>
    <row r="47" spans="2:41" s="183" customFormat="1" ht="14" customHeight="1">
      <c r="C47" s="440" t="str">
        <f t="shared" si="10"/>
        <v>n/a</v>
      </c>
      <c r="E47" s="322"/>
      <c r="F47" s="322"/>
      <c r="G47" s="322"/>
      <c r="H47" s="462">
        <v>32</v>
      </c>
      <c r="I47" s="919"/>
      <c r="J47" s="924"/>
      <c r="K47" s="921"/>
      <c r="L47" s="921"/>
      <c r="M47" s="922"/>
      <c r="N47" s="922"/>
      <c r="O47" s="921"/>
      <c r="P47" s="441">
        <f t="shared" si="11"/>
        <v>0</v>
      </c>
      <c r="Q47" s="450" t="str">
        <f t="shared" si="1"/>
        <v/>
      </c>
      <c r="R47" s="791" t="str">
        <f>Setup!C77</f>
        <v>Laundry</v>
      </c>
      <c r="T47" s="449"/>
      <c r="U47" s="449"/>
      <c r="V47" s="453"/>
      <c r="W47" s="420"/>
      <c r="X47" s="454"/>
      <c r="Y47" s="322"/>
      <c r="Z47" s="322"/>
      <c r="AA47" s="322">
        <v>34</v>
      </c>
      <c r="AB47" s="444">
        <f t="shared" si="12"/>
        <v>0</v>
      </c>
      <c r="AC47" s="322">
        <f t="shared" si="2"/>
        <v>0</v>
      </c>
      <c r="AD47" s="444">
        <f t="shared" si="13"/>
        <v>0</v>
      </c>
      <c r="AE47" s="322">
        <f t="shared" si="3"/>
        <v>0</v>
      </c>
      <c r="AF47" s="444">
        <f t="shared" si="14"/>
        <v>0</v>
      </c>
      <c r="AG47" s="322">
        <f t="shared" si="4"/>
        <v>0</v>
      </c>
      <c r="AH47" s="444">
        <f t="shared" si="15"/>
        <v>0</v>
      </c>
      <c r="AI47" s="322">
        <f t="shared" si="5"/>
        <v>0</v>
      </c>
      <c r="AJ47" s="444">
        <f t="shared" si="16"/>
        <v>0</v>
      </c>
      <c r="AK47" s="322">
        <f t="shared" si="6"/>
        <v>0</v>
      </c>
      <c r="AL47" s="444">
        <f t="shared" si="17"/>
        <v>0</v>
      </c>
      <c r="AM47" s="322">
        <f t="shared" si="7"/>
        <v>0</v>
      </c>
      <c r="AN47" s="444">
        <f t="shared" si="18"/>
        <v>0</v>
      </c>
      <c r="AO47" s="322">
        <f t="shared" si="8"/>
        <v>0</v>
      </c>
    </row>
    <row r="48" spans="2:41" s="183" customFormat="1" ht="14" customHeight="1">
      <c r="C48" s="440" t="str">
        <f t="shared" si="10"/>
        <v>n/a</v>
      </c>
      <c r="E48" s="322"/>
      <c r="F48" s="322"/>
      <c r="G48" s="322"/>
      <c r="H48" s="462">
        <v>33</v>
      </c>
      <c r="I48" s="919"/>
      <c r="J48" s="924"/>
      <c r="K48" s="921"/>
      <c r="L48" s="921"/>
      <c r="M48" s="922"/>
      <c r="N48" s="922"/>
      <c r="O48" s="921"/>
      <c r="P48" s="441">
        <f t="shared" si="11"/>
        <v>0</v>
      </c>
      <c r="Q48" s="450" t="str">
        <f t="shared" ref="Q48:Q80" si="19">IF(O48="","",HLOOKUP(O48,Sum_Changes,AA48,FALSE))</f>
        <v/>
      </c>
      <c r="R48" s="791" t="str">
        <f>Setup!C78</f>
        <v>Other Clothing</v>
      </c>
      <c r="T48" s="449"/>
      <c r="U48" s="449"/>
      <c r="V48" s="453"/>
      <c r="W48" s="420"/>
      <c r="X48" s="454"/>
      <c r="Y48" s="322"/>
      <c r="Z48" s="322"/>
      <c r="AA48" s="322">
        <v>35</v>
      </c>
      <c r="AB48" s="444">
        <f t="shared" si="12"/>
        <v>0</v>
      </c>
      <c r="AC48" s="322">
        <f t="shared" ref="AC48:AC109" si="20">IF(Acct_Tracking=$AB$14,$P48,0)</f>
        <v>0</v>
      </c>
      <c r="AD48" s="444">
        <f t="shared" si="13"/>
        <v>0</v>
      </c>
      <c r="AE48" s="322">
        <f t="shared" si="3"/>
        <v>0</v>
      </c>
      <c r="AF48" s="444">
        <f t="shared" si="14"/>
        <v>0</v>
      </c>
      <c r="AG48" s="322">
        <f t="shared" si="4"/>
        <v>0</v>
      </c>
      <c r="AH48" s="444">
        <f t="shared" si="15"/>
        <v>0</v>
      </c>
      <c r="AI48" s="322">
        <f t="shared" si="5"/>
        <v>0</v>
      </c>
      <c r="AJ48" s="444">
        <f t="shared" si="16"/>
        <v>0</v>
      </c>
      <c r="AK48" s="322">
        <f t="shared" si="6"/>
        <v>0</v>
      </c>
      <c r="AL48" s="444">
        <f t="shared" si="17"/>
        <v>0</v>
      </c>
      <c r="AM48" s="322">
        <f t="shared" si="7"/>
        <v>0</v>
      </c>
      <c r="AN48" s="444">
        <f t="shared" si="18"/>
        <v>0</v>
      </c>
      <c r="AO48" s="322">
        <f t="shared" si="8"/>
        <v>0</v>
      </c>
    </row>
    <row r="49" spans="3:41" s="183" customFormat="1" ht="14" customHeight="1">
      <c r="C49" s="440" t="str">
        <f t="shared" si="10"/>
        <v>n/a</v>
      </c>
      <c r="E49" s="322"/>
      <c r="F49" s="322"/>
      <c r="G49" s="322"/>
      <c r="H49" s="462">
        <v>34</v>
      </c>
      <c r="I49" s="919"/>
      <c r="J49" s="924"/>
      <c r="K49" s="921"/>
      <c r="L49" s="921"/>
      <c r="M49" s="922"/>
      <c r="N49" s="922"/>
      <c r="O49" s="921"/>
      <c r="P49" s="441">
        <f t="shared" si="11"/>
        <v>0</v>
      </c>
      <c r="Q49" s="450" t="str">
        <f t="shared" si="19"/>
        <v/>
      </c>
      <c r="R49" s="791" t="str">
        <f>Setup!C79</f>
        <v>Other Clothing</v>
      </c>
      <c r="T49" s="449"/>
      <c r="U49" s="449"/>
      <c r="AA49" s="322">
        <v>36</v>
      </c>
      <c r="AB49" s="444">
        <f t="shared" si="12"/>
        <v>0</v>
      </c>
      <c r="AC49" s="322">
        <f t="shared" si="20"/>
        <v>0</v>
      </c>
      <c r="AD49" s="444">
        <f t="shared" ref="AD49:AD77" si="21">AD48+AE49</f>
        <v>0</v>
      </c>
      <c r="AE49" s="322">
        <f t="shared" si="3"/>
        <v>0</v>
      </c>
      <c r="AF49" s="444">
        <f t="shared" ref="AF49:AF65" si="22">AF48+AG49</f>
        <v>0</v>
      </c>
      <c r="AG49" s="322">
        <f t="shared" si="4"/>
        <v>0</v>
      </c>
      <c r="AH49" s="444">
        <f t="shared" ref="AH49:AH65" si="23">AH48+AI49</f>
        <v>0</v>
      </c>
      <c r="AI49" s="322">
        <f t="shared" si="5"/>
        <v>0</v>
      </c>
      <c r="AJ49" s="444">
        <f t="shared" ref="AJ49:AJ65" si="24">AJ48+AK49</f>
        <v>0</v>
      </c>
      <c r="AK49" s="322">
        <f t="shared" si="6"/>
        <v>0</v>
      </c>
      <c r="AL49" s="444">
        <f t="shared" si="17"/>
        <v>0</v>
      </c>
      <c r="AM49" s="322">
        <f t="shared" si="7"/>
        <v>0</v>
      </c>
      <c r="AN49" s="444">
        <f t="shared" si="18"/>
        <v>0</v>
      </c>
      <c r="AO49" s="322">
        <f t="shared" si="8"/>
        <v>0</v>
      </c>
    </row>
    <row r="50" spans="3:41" s="183" customFormat="1" ht="14" customHeight="1">
      <c r="C50" s="440" t="str">
        <f t="shared" si="10"/>
        <v>n/a</v>
      </c>
      <c r="E50" s="322"/>
      <c r="F50" s="322"/>
      <c r="G50" s="322"/>
      <c r="H50" s="462">
        <v>35</v>
      </c>
      <c r="I50" s="919"/>
      <c r="J50" s="924"/>
      <c r="K50" s="921"/>
      <c r="L50" s="921"/>
      <c r="M50" s="922"/>
      <c r="N50" s="922"/>
      <c r="O50" s="921"/>
      <c r="P50" s="441">
        <f t="shared" si="11"/>
        <v>0</v>
      </c>
      <c r="Q50" s="450" t="str">
        <f t="shared" si="19"/>
        <v/>
      </c>
      <c r="R50" s="791" t="str">
        <f>Setup!C80</f>
        <v>Other Clothing</v>
      </c>
      <c r="T50" s="449"/>
      <c r="U50" s="449"/>
      <c r="AA50" s="322">
        <v>37</v>
      </c>
      <c r="AB50" s="444">
        <f t="shared" si="12"/>
        <v>0</v>
      </c>
      <c r="AC50" s="322">
        <f t="shared" si="20"/>
        <v>0</v>
      </c>
      <c r="AD50" s="444">
        <f t="shared" si="21"/>
        <v>0</v>
      </c>
      <c r="AE50" s="322">
        <f t="shared" si="3"/>
        <v>0</v>
      </c>
      <c r="AF50" s="444">
        <f t="shared" si="22"/>
        <v>0</v>
      </c>
      <c r="AG50" s="322">
        <f t="shared" si="4"/>
        <v>0</v>
      </c>
      <c r="AH50" s="444">
        <f t="shared" si="23"/>
        <v>0</v>
      </c>
      <c r="AI50" s="322">
        <f t="shared" si="5"/>
        <v>0</v>
      </c>
      <c r="AJ50" s="444">
        <f t="shared" si="24"/>
        <v>0</v>
      </c>
      <c r="AK50" s="322">
        <f t="shared" si="6"/>
        <v>0</v>
      </c>
      <c r="AL50" s="444">
        <f t="shared" si="17"/>
        <v>0</v>
      </c>
      <c r="AM50" s="322">
        <f t="shared" si="7"/>
        <v>0</v>
      </c>
      <c r="AN50" s="444">
        <f t="shared" si="18"/>
        <v>0</v>
      </c>
      <c r="AO50" s="322">
        <f t="shared" si="8"/>
        <v>0</v>
      </c>
    </row>
    <row r="51" spans="3:41" s="183" customFormat="1" ht="14" customHeight="1">
      <c r="C51" s="440" t="str">
        <f t="shared" si="10"/>
        <v>n/a</v>
      </c>
      <c r="E51" s="322"/>
      <c r="F51" s="322"/>
      <c r="G51" s="322"/>
      <c r="H51" s="462">
        <v>36</v>
      </c>
      <c r="I51" s="919"/>
      <c r="J51" s="924"/>
      <c r="K51" s="921"/>
      <c r="L51" s="921"/>
      <c r="M51" s="922"/>
      <c r="N51" s="922"/>
      <c r="O51" s="921"/>
      <c r="P51" s="441">
        <f t="shared" si="11"/>
        <v>0</v>
      </c>
      <c r="Q51" s="450" t="str">
        <f t="shared" si="19"/>
        <v/>
      </c>
      <c r="R51" s="791" t="str">
        <f>Setup!C81</f>
        <v>6. CHILD CARE</v>
      </c>
      <c r="T51" s="449"/>
      <c r="U51" s="449"/>
      <c r="AA51" s="322">
        <v>38</v>
      </c>
      <c r="AB51" s="444">
        <f t="shared" si="12"/>
        <v>0</v>
      </c>
      <c r="AC51" s="322">
        <f t="shared" si="20"/>
        <v>0</v>
      </c>
      <c r="AD51" s="444">
        <f t="shared" si="21"/>
        <v>0</v>
      </c>
      <c r="AE51" s="322">
        <f t="shared" si="3"/>
        <v>0</v>
      </c>
      <c r="AF51" s="444">
        <f t="shared" si="22"/>
        <v>0</v>
      </c>
      <c r="AG51" s="322">
        <f t="shared" si="4"/>
        <v>0</v>
      </c>
      <c r="AH51" s="444">
        <f t="shared" si="23"/>
        <v>0</v>
      </c>
      <c r="AI51" s="322">
        <f t="shared" si="5"/>
        <v>0</v>
      </c>
      <c r="AJ51" s="444">
        <f t="shared" si="24"/>
        <v>0</v>
      </c>
      <c r="AK51" s="322">
        <f t="shared" si="6"/>
        <v>0</v>
      </c>
      <c r="AL51" s="444">
        <f t="shared" si="17"/>
        <v>0</v>
      </c>
      <c r="AM51" s="322">
        <f t="shared" si="7"/>
        <v>0</v>
      </c>
      <c r="AN51" s="444">
        <f t="shared" si="18"/>
        <v>0</v>
      </c>
      <c r="AO51" s="322">
        <f t="shared" si="8"/>
        <v>0</v>
      </c>
    </row>
    <row r="52" spans="3:41" s="183" customFormat="1" ht="14" customHeight="1">
      <c r="C52" s="440" t="str">
        <f t="shared" si="10"/>
        <v>n/a</v>
      </c>
      <c r="E52" s="322"/>
      <c r="F52" s="322"/>
      <c r="G52" s="322"/>
      <c r="H52" s="462">
        <v>37</v>
      </c>
      <c r="I52" s="919"/>
      <c r="J52" s="924"/>
      <c r="K52" s="921"/>
      <c r="L52" s="921"/>
      <c r="M52" s="922"/>
      <c r="N52" s="922"/>
      <c r="O52" s="921"/>
      <c r="P52" s="441">
        <f t="shared" si="11"/>
        <v>0</v>
      </c>
      <c r="Q52" s="450" t="str">
        <f t="shared" si="19"/>
        <v/>
      </c>
      <c r="R52" s="791" t="str">
        <f>Setup!C82</f>
        <v>School Tuition</v>
      </c>
      <c r="T52" s="449"/>
      <c r="U52" s="449"/>
      <c r="AA52" s="322">
        <v>39</v>
      </c>
      <c r="AB52" s="444">
        <f t="shared" si="12"/>
        <v>0</v>
      </c>
      <c r="AC52" s="322">
        <f t="shared" si="20"/>
        <v>0</v>
      </c>
      <c r="AD52" s="444">
        <f t="shared" si="21"/>
        <v>0</v>
      </c>
      <c r="AE52" s="322">
        <f t="shared" si="3"/>
        <v>0</v>
      </c>
      <c r="AF52" s="444">
        <f t="shared" si="22"/>
        <v>0</v>
      </c>
      <c r="AG52" s="322">
        <f t="shared" si="4"/>
        <v>0</v>
      </c>
      <c r="AH52" s="444">
        <f t="shared" si="23"/>
        <v>0</v>
      </c>
      <c r="AI52" s="322">
        <f t="shared" si="5"/>
        <v>0</v>
      </c>
      <c r="AJ52" s="444">
        <f t="shared" si="24"/>
        <v>0</v>
      </c>
      <c r="AK52" s="322">
        <f t="shared" si="6"/>
        <v>0</v>
      </c>
      <c r="AL52" s="444">
        <f t="shared" si="17"/>
        <v>0</v>
      </c>
      <c r="AM52" s="322">
        <f t="shared" si="7"/>
        <v>0</v>
      </c>
      <c r="AN52" s="444">
        <f t="shared" si="18"/>
        <v>0</v>
      </c>
      <c r="AO52" s="322">
        <f t="shared" si="8"/>
        <v>0</v>
      </c>
    </row>
    <row r="53" spans="3:41" s="183" customFormat="1" ht="14" customHeight="1">
      <c r="C53" s="440" t="str">
        <f t="shared" si="10"/>
        <v>n/a</v>
      </c>
      <c r="E53" s="322"/>
      <c r="F53" s="322"/>
      <c r="G53" s="322"/>
      <c r="H53" s="462">
        <v>38</v>
      </c>
      <c r="I53" s="919"/>
      <c r="J53" s="924"/>
      <c r="K53" s="921"/>
      <c r="L53" s="921"/>
      <c r="M53" s="922"/>
      <c r="N53" s="922"/>
      <c r="O53" s="921"/>
      <c r="P53" s="441">
        <f t="shared" si="11"/>
        <v>0</v>
      </c>
      <c r="Q53" s="450" t="str">
        <f t="shared" si="19"/>
        <v/>
      </c>
      <c r="R53" s="791" t="str">
        <f>Setup!C83</f>
        <v>Day Care</v>
      </c>
      <c r="T53" s="449"/>
      <c r="U53" s="449"/>
      <c r="AA53" s="322">
        <v>40</v>
      </c>
      <c r="AB53" s="444">
        <f t="shared" si="12"/>
        <v>0</v>
      </c>
      <c r="AC53" s="322">
        <f t="shared" si="20"/>
        <v>0</v>
      </c>
      <c r="AD53" s="444">
        <f t="shared" si="21"/>
        <v>0</v>
      </c>
      <c r="AE53" s="322">
        <f t="shared" si="3"/>
        <v>0</v>
      </c>
      <c r="AF53" s="444">
        <f t="shared" si="22"/>
        <v>0</v>
      </c>
      <c r="AG53" s="322">
        <f t="shared" si="4"/>
        <v>0</v>
      </c>
      <c r="AH53" s="444">
        <f t="shared" si="23"/>
        <v>0</v>
      </c>
      <c r="AI53" s="322">
        <f t="shared" si="5"/>
        <v>0</v>
      </c>
      <c r="AJ53" s="444">
        <f t="shared" si="24"/>
        <v>0</v>
      </c>
      <c r="AK53" s="322">
        <f t="shared" si="6"/>
        <v>0</v>
      </c>
      <c r="AL53" s="444">
        <f t="shared" si="17"/>
        <v>0</v>
      </c>
      <c r="AM53" s="322">
        <f t="shared" si="7"/>
        <v>0</v>
      </c>
      <c r="AN53" s="444">
        <f t="shared" si="18"/>
        <v>0</v>
      </c>
      <c r="AO53" s="322">
        <f t="shared" si="8"/>
        <v>0</v>
      </c>
    </row>
    <row r="54" spans="3:41" s="183" customFormat="1" ht="14" customHeight="1">
      <c r="C54" s="440" t="str">
        <f t="shared" si="10"/>
        <v>n/a</v>
      </c>
      <c r="E54" s="322"/>
      <c r="F54" s="322"/>
      <c r="G54" s="322"/>
      <c r="H54" s="462">
        <v>39</v>
      </c>
      <c r="I54" s="919"/>
      <c r="J54" s="924"/>
      <c r="K54" s="921"/>
      <c r="L54" s="921"/>
      <c r="M54" s="922"/>
      <c r="N54" s="922"/>
      <c r="O54" s="921"/>
      <c r="P54" s="441">
        <f t="shared" si="11"/>
        <v>0</v>
      </c>
      <c r="Q54" s="450" t="str">
        <f t="shared" si="19"/>
        <v/>
      </c>
      <c r="R54" s="791" t="str">
        <f>Setup!C84</f>
        <v>Child Support</v>
      </c>
      <c r="T54" s="449"/>
      <c r="U54" s="449"/>
      <c r="AA54" s="322">
        <v>41</v>
      </c>
      <c r="AB54" s="444">
        <f t="shared" si="12"/>
        <v>0</v>
      </c>
      <c r="AC54" s="322">
        <f t="shared" si="20"/>
        <v>0</v>
      </c>
      <c r="AD54" s="444">
        <f t="shared" si="21"/>
        <v>0</v>
      </c>
      <c r="AE54" s="322">
        <f t="shared" si="3"/>
        <v>0</v>
      </c>
      <c r="AF54" s="444">
        <f t="shared" si="22"/>
        <v>0</v>
      </c>
      <c r="AG54" s="322">
        <f t="shared" si="4"/>
        <v>0</v>
      </c>
      <c r="AH54" s="444">
        <f t="shared" si="23"/>
        <v>0</v>
      </c>
      <c r="AI54" s="322">
        <f t="shared" si="5"/>
        <v>0</v>
      </c>
      <c r="AJ54" s="444">
        <f t="shared" si="24"/>
        <v>0</v>
      </c>
      <c r="AK54" s="322">
        <f t="shared" si="6"/>
        <v>0</v>
      </c>
      <c r="AL54" s="444">
        <f t="shared" si="17"/>
        <v>0</v>
      </c>
      <c r="AM54" s="322">
        <f t="shared" si="7"/>
        <v>0</v>
      </c>
      <c r="AN54" s="444">
        <f t="shared" si="18"/>
        <v>0</v>
      </c>
      <c r="AO54" s="322">
        <f t="shared" si="8"/>
        <v>0</v>
      </c>
    </row>
    <row r="55" spans="3:41" s="183" customFormat="1" ht="14" customHeight="1">
      <c r="C55" s="440" t="str">
        <f t="shared" si="10"/>
        <v>n/a</v>
      </c>
      <c r="E55" s="322"/>
      <c r="F55" s="322"/>
      <c r="G55" s="322"/>
      <c r="H55" s="462">
        <v>40</v>
      </c>
      <c r="I55" s="919"/>
      <c r="J55" s="924"/>
      <c r="K55" s="921"/>
      <c r="L55" s="921"/>
      <c r="M55" s="922"/>
      <c r="N55" s="922"/>
      <c r="O55" s="921"/>
      <c r="P55" s="441">
        <f t="shared" si="11"/>
        <v>0</v>
      </c>
      <c r="Q55" s="450" t="str">
        <f t="shared" si="19"/>
        <v/>
      </c>
      <c r="R55" s="791" t="str">
        <f>Setup!C85</f>
        <v>Other Child Care</v>
      </c>
      <c r="T55" s="449"/>
      <c r="U55" s="449"/>
      <c r="AA55" s="322">
        <v>42</v>
      </c>
      <c r="AB55" s="444">
        <f t="shared" si="12"/>
        <v>0</v>
      </c>
      <c r="AC55" s="322">
        <f t="shared" si="20"/>
        <v>0</v>
      </c>
      <c r="AD55" s="444">
        <f t="shared" si="21"/>
        <v>0</v>
      </c>
      <c r="AE55" s="322">
        <f t="shared" si="3"/>
        <v>0</v>
      </c>
      <c r="AF55" s="444">
        <f t="shared" si="22"/>
        <v>0</v>
      </c>
      <c r="AG55" s="322">
        <f t="shared" si="4"/>
        <v>0</v>
      </c>
      <c r="AH55" s="444">
        <f t="shared" si="23"/>
        <v>0</v>
      </c>
      <c r="AI55" s="322">
        <f t="shared" si="5"/>
        <v>0</v>
      </c>
      <c r="AJ55" s="444">
        <f t="shared" si="24"/>
        <v>0</v>
      </c>
      <c r="AK55" s="322">
        <f t="shared" si="6"/>
        <v>0</v>
      </c>
      <c r="AL55" s="444">
        <f t="shared" si="17"/>
        <v>0</v>
      </c>
      <c r="AM55" s="322">
        <f t="shared" si="7"/>
        <v>0</v>
      </c>
      <c r="AN55" s="444">
        <f t="shared" si="18"/>
        <v>0</v>
      </c>
      <c r="AO55" s="322">
        <f t="shared" si="8"/>
        <v>0</v>
      </c>
    </row>
    <row r="56" spans="3:41" s="183" customFormat="1" ht="14" customHeight="1">
      <c r="C56" s="440" t="str">
        <f t="shared" si="10"/>
        <v>n/a</v>
      </c>
      <c r="E56" s="322"/>
      <c r="F56" s="322"/>
      <c r="G56" s="322"/>
      <c r="H56" s="462">
        <v>41</v>
      </c>
      <c r="I56" s="919"/>
      <c r="J56" s="924"/>
      <c r="K56" s="921"/>
      <c r="L56" s="921"/>
      <c r="M56" s="922"/>
      <c r="N56" s="922"/>
      <c r="O56" s="921"/>
      <c r="P56" s="441">
        <f t="shared" si="11"/>
        <v>0</v>
      </c>
      <c r="Q56" s="451" t="str">
        <f t="shared" si="19"/>
        <v/>
      </c>
      <c r="R56" s="791" t="str">
        <f>Setup!C86</f>
        <v>Other Child Care</v>
      </c>
      <c r="AA56" s="322">
        <v>43</v>
      </c>
      <c r="AB56" s="444">
        <f t="shared" si="12"/>
        <v>0</v>
      </c>
      <c r="AC56" s="322">
        <f t="shared" si="20"/>
        <v>0</v>
      </c>
      <c r="AD56" s="444">
        <f t="shared" si="21"/>
        <v>0</v>
      </c>
      <c r="AE56" s="322">
        <f t="shared" si="3"/>
        <v>0</v>
      </c>
      <c r="AF56" s="444">
        <f t="shared" si="22"/>
        <v>0</v>
      </c>
      <c r="AG56" s="322">
        <f t="shared" si="4"/>
        <v>0</v>
      </c>
      <c r="AH56" s="444">
        <f t="shared" si="23"/>
        <v>0</v>
      </c>
      <c r="AI56" s="322">
        <f t="shared" si="5"/>
        <v>0</v>
      </c>
      <c r="AJ56" s="444">
        <f t="shared" si="24"/>
        <v>0</v>
      </c>
      <c r="AK56" s="322">
        <f t="shared" si="6"/>
        <v>0</v>
      </c>
      <c r="AL56" s="444">
        <f t="shared" si="17"/>
        <v>0</v>
      </c>
      <c r="AM56" s="322">
        <f t="shared" si="7"/>
        <v>0</v>
      </c>
      <c r="AN56" s="444">
        <f t="shared" si="18"/>
        <v>0</v>
      </c>
      <c r="AO56" s="322">
        <f t="shared" si="8"/>
        <v>0</v>
      </c>
    </row>
    <row r="57" spans="3:41" s="183" customFormat="1" ht="14" customHeight="1">
      <c r="C57" s="440" t="str">
        <f t="shared" si="10"/>
        <v>n/a</v>
      </c>
      <c r="E57" s="322"/>
      <c r="F57" s="322"/>
      <c r="G57" s="322"/>
      <c r="H57" s="462">
        <v>42</v>
      </c>
      <c r="I57" s="919"/>
      <c r="J57" s="924"/>
      <c r="K57" s="921"/>
      <c r="L57" s="921"/>
      <c r="M57" s="922"/>
      <c r="N57" s="922"/>
      <c r="O57" s="921"/>
      <c r="P57" s="441">
        <f t="shared" si="11"/>
        <v>0</v>
      </c>
      <c r="Q57" s="450" t="str">
        <f t="shared" si="19"/>
        <v/>
      </c>
      <c r="R57" s="791" t="str">
        <f>Setup!C87</f>
        <v>Other Child Care</v>
      </c>
      <c r="T57" s="449"/>
      <c r="U57" s="449"/>
      <c r="AA57" s="322">
        <v>44</v>
      </c>
      <c r="AB57" s="444">
        <f t="shared" si="12"/>
        <v>0</v>
      </c>
      <c r="AC57" s="322">
        <f t="shared" si="20"/>
        <v>0</v>
      </c>
      <c r="AD57" s="444">
        <f t="shared" si="21"/>
        <v>0</v>
      </c>
      <c r="AE57" s="322">
        <f t="shared" si="3"/>
        <v>0</v>
      </c>
      <c r="AF57" s="444">
        <f t="shared" si="22"/>
        <v>0</v>
      </c>
      <c r="AG57" s="322">
        <f t="shared" si="4"/>
        <v>0</v>
      </c>
      <c r="AH57" s="444">
        <f t="shared" si="23"/>
        <v>0</v>
      </c>
      <c r="AI57" s="322">
        <f t="shared" si="5"/>
        <v>0</v>
      </c>
      <c r="AJ57" s="444">
        <f t="shared" si="24"/>
        <v>0</v>
      </c>
      <c r="AK57" s="322">
        <f t="shared" si="6"/>
        <v>0</v>
      </c>
      <c r="AL57" s="444">
        <f t="shared" si="17"/>
        <v>0</v>
      </c>
      <c r="AM57" s="322">
        <f t="shared" si="7"/>
        <v>0</v>
      </c>
      <c r="AN57" s="444">
        <f t="shared" si="18"/>
        <v>0</v>
      </c>
      <c r="AO57" s="322">
        <f t="shared" si="8"/>
        <v>0</v>
      </c>
    </row>
    <row r="58" spans="3:41" s="183" customFormat="1" ht="14" customHeight="1">
      <c r="C58" s="440" t="str">
        <f t="shared" si="10"/>
        <v>n/a</v>
      </c>
      <c r="E58" s="322"/>
      <c r="F58" s="322"/>
      <c r="G58" s="322"/>
      <c r="H58" s="462">
        <v>43</v>
      </c>
      <c r="I58" s="919"/>
      <c r="J58" s="924"/>
      <c r="K58" s="921"/>
      <c r="L58" s="921"/>
      <c r="M58" s="923"/>
      <c r="N58" s="923"/>
      <c r="O58" s="921"/>
      <c r="P58" s="441">
        <f t="shared" si="11"/>
        <v>0</v>
      </c>
      <c r="Q58" s="450" t="str">
        <f t="shared" si="19"/>
        <v/>
      </c>
      <c r="R58" s="791" t="str">
        <f>Setup!C88</f>
        <v>7. HEALTH</v>
      </c>
      <c r="T58" s="449"/>
      <c r="U58" s="449"/>
      <c r="AA58" s="322">
        <v>45</v>
      </c>
      <c r="AB58" s="444">
        <f t="shared" si="12"/>
        <v>0</v>
      </c>
      <c r="AC58" s="322">
        <f t="shared" si="20"/>
        <v>0</v>
      </c>
      <c r="AD58" s="444">
        <f t="shared" si="21"/>
        <v>0</v>
      </c>
      <c r="AE58" s="322">
        <f t="shared" si="3"/>
        <v>0</v>
      </c>
      <c r="AF58" s="444">
        <f t="shared" si="22"/>
        <v>0</v>
      </c>
      <c r="AG58" s="322">
        <f t="shared" si="4"/>
        <v>0</v>
      </c>
      <c r="AH58" s="444">
        <f t="shared" si="23"/>
        <v>0</v>
      </c>
      <c r="AI58" s="322">
        <f t="shared" si="5"/>
        <v>0</v>
      </c>
      <c r="AJ58" s="444">
        <f t="shared" si="24"/>
        <v>0</v>
      </c>
      <c r="AK58" s="322">
        <f t="shared" si="6"/>
        <v>0</v>
      </c>
      <c r="AL58" s="444">
        <f t="shared" si="17"/>
        <v>0</v>
      </c>
      <c r="AM58" s="322">
        <f t="shared" si="7"/>
        <v>0</v>
      </c>
      <c r="AN58" s="444">
        <f t="shared" si="18"/>
        <v>0</v>
      </c>
      <c r="AO58" s="322">
        <f t="shared" si="8"/>
        <v>0</v>
      </c>
    </row>
    <row r="59" spans="3:41" s="183" customFormat="1" ht="14" customHeight="1">
      <c r="C59" s="440" t="str">
        <f t="shared" si="10"/>
        <v>n/a</v>
      </c>
      <c r="E59" s="322"/>
      <c r="F59" s="322"/>
      <c r="G59" s="322"/>
      <c r="H59" s="462">
        <v>44</v>
      </c>
      <c r="I59" s="919"/>
      <c r="J59" s="924"/>
      <c r="K59" s="921"/>
      <c r="L59" s="921"/>
      <c r="M59" s="922"/>
      <c r="N59" s="922"/>
      <c r="O59" s="921"/>
      <c r="P59" s="441">
        <f t="shared" si="11"/>
        <v>0</v>
      </c>
      <c r="Q59" s="450" t="str">
        <f t="shared" si="19"/>
        <v/>
      </c>
      <c r="R59" s="791" t="str">
        <f>Setup!C89</f>
        <v>Doctor</v>
      </c>
      <c r="T59" s="449"/>
      <c r="U59" s="449"/>
      <c r="AA59" s="322">
        <v>46</v>
      </c>
      <c r="AB59" s="444">
        <f t="shared" si="12"/>
        <v>0</v>
      </c>
      <c r="AC59" s="322">
        <f t="shared" si="20"/>
        <v>0</v>
      </c>
      <c r="AD59" s="444">
        <f t="shared" si="21"/>
        <v>0</v>
      </c>
      <c r="AE59" s="322">
        <f t="shared" si="3"/>
        <v>0</v>
      </c>
      <c r="AF59" s="444">
        <f t="shared" si="22"/>
        <v>0</v>
      </c>
      <c r="AG59" s="322">
        <f t="shared" si="4"/>
        <v>0</v>
      </c>
      <c r="AH59" s="444">
        <f t="shared" si="23"/>
        <v>0</v>
      </c>
      <c r="AI59" s="322">
        <f t="shared" si="5"/>
        <v>0</v>
      </c>
      <c r="AJ59" s="444">
        <f t="shared" si="24"/>
        <v>0</v>
      </c>
      <c r="AK59" s="322">
        <f t="shared" si="6"/>
        <v>0</v>
      </c>
      <c r="AL59" s="444">
        <f t="shared" si="17"/>
        <v>0</v>
      </c>
      <c r="AM59" s="322">
        <f t="shared" si="7"/>
        <v>0</v>
      </c>
      <c r="AN59" s="444">
        <f t="shared" si="18"/>
        <v>0</v>
      </c>
      <c r="AO59" s="322">
        <f t="shared" si="8"/>
        <v>0</v>
      </c>
    </row>
    <row r="60" spans="3:41" s="183" customFormat="1" ht="14" customHeight="1">
      <c r="C60" s="440" t="str">
        <f t="shared" si="10"/>
        <v>n/a</v>
      </c>
      <c r="E60" s="322"/>
      <c r="F60" s="322"/>
      <c r="G60" s="322"/>
      <c r="H60" s="462">
        <v>45</v>
      </c>
      <c r="I60" s="919"/>
      <c r="J60" s="924"/>
      <c r="K60" s="921"/>
      <c r="L60" s="921"/>
      <c r="M60" s="922"/>
      <c r="N60" s="922"/>
      <c r="O60" s="921"/>
      <c r="P60" s="441">
        <f t="shared" si="11"/>
        <v>0</v>
      </c>
      <c r="Q60" s="450" t="str">
        <f t="shared" si="19"/>
        <v/>
      </c>
      <c r="R60" s="791" t="str">
        <f>Setup!C90</f>
        <v>Dentist</v>
      </c>
      <c r="T60" s="449"/>
      <c r="U60" s="449"/>
      <c r="AA60" s="322">
        <v>47</v>
      </c>
      <c r="AB60" s="444">
        <f t="shared" si="12"/>
        <v>0</v>
      </c>
      <c r="AC60" s="322">
        <f t="shared" si="20"/>
        <v>0</v>
      </c>
      <c r="AD60" s="444">
        <f t="shared" si="21"/>
        <v>0</v>
      </c>
      <c r="AE60" s="322">
        <f t="shared" si="3"/>
        <v>0</v>
      </c>
      <c r="AF60" s="444">
        <f t="shared" si="22"/>
        <v>0</v>
      </c>
      <c r="AG60" s="322">
        <f t="shared" si="4"/>
        <v>0</v>
      </c>
      <c r="AH60" s="444">
        <f t="shared" si="23"/>
        <v>0</v>
      </c>
      <c r="AI60" s="322">
        <f t="shared" si="5"/>
        <v>0</v>
      </c>
      <c r="AJ60" s="444">
        <f t="shared" si="24"/>
        <v>0</v>
      </c>
      <c r="AK60" s="322">
        <f t="shared" si="6"/>
        <v>0</v>
      </c>
      <c r="AL60" s="444">
        <f t="shared" si="17"/>
        <v>0</v>
      </c>
      <c r="AM60" s="322">
        <f t="shared" si="7"/>
        <v>0</v>
      </c>
      <c r="AN60" s="444">
        <f t="shared" si="18"/>
        <v>0</v>
      </c>
      <c r="AO60" s="322">
        <f t="shared" si="8"/>
        <v>0</v>
      </c>
    </row>
    <row r="61" spans="3:41" s="183" customFormat="1" ht="14" customHeight="1">
      <c r="C61" s="440" t="str">
        <f t="shared" si="10"/>
        <v>n/a</v>
      </c>
      <c r="E61" s="322"/>
      <c r="F61" s="322"/>
      <c r="G61" s="322"/>
      <c r="H61" s="462">
        <v>46</v>
      </c>
      <c r="I61" s="919"/>
      <c r="J61" s="924"/>
      <c r="K61" s="921"/>
      <c r="L61" s="921"/>
      <c r="M61" s="922"/>
      <c r="N61" s="922"/>
      <c r="O61" s="921"/>
      <c r="P61" s="441">
        <f t="shared" si="11"/>
        <v>0</v>
      </c>
      <c r="Q61" s="450" t="str">
        <f t="shared" si="19"/>
        <v/>
      </c>
      <c r="R61" s="791" t="str">
        <f>Setup!C91</f>
        <v>Prescriptions</v>
      </c>
      <c r="T61" s="449"/>
      <c r="U61" s="449"/>
      <c r="AA61" s="322">
        <v>48</v>
      </c>
      <c r="AB61" s="444">
        <f t="shared" si="12"/>
        <v>0</v>
      </c>
      <c r="AC61" s="322">
        <f t="shared" si="20"/>
        <v>0</v>
      </c>
      <c r="AD61" s="444">
        <f t="shared" si="21"/>
        <v>0</v>
      </c>
      <c r="AE61" s="322">
        <f t="shared" si="3"/>
        <v>0</v>
      </c>
      <c r="AF61" s="444">
        <f t="shared" si="22"/>
        <v>0</v>
      </c>
      <c r="AG61" s="322">
        <f t="shared" si="4"/>
        <v>0</v>
      </c>
      <c r="AH61" s="444">
        <f t="shared" si="23"/>
        <v>0</v>
      </c>
      <c r="AI61" s="322">
        <f t="shared" si="5"/>
        <v>0</v>
      </c>
      <c r="AJ61" s="444">
        <f t="shared" si="24"/>
        <v>0</v>
      </c>
      <c r="AK61" s="322">
        <f t="shared" si="6"/>
        <v>0</v>
      </c>
      <c r="AL61" s="444">
        <f t="shared" si="17"/>
        <v>0</v>
      </c>
      <c r="AM61" s="322">
        <f t="shared" si="7"/>
        <v>0</v>
      </c>
      <c r="AN61" s="444">
        <f t="shared" si="18"/>
        <v>0</v>
      </c>
      <c r="AO61" s="322">
        <f t="shared" si="8"/>
        <v>0</v>
      </c>
    </row>
    <row r="62" spans="3:41" s="183" customFormat="1" ht="14" customHeight="1">
      <c r="C62" s="440" t="str">
        <f t="shared" si="10"/>
        <v>n/a</v>
      </c>
      <c r="E62" s="322"/>
      <c r="F62" s="322"/>
      <c r="G62" s="322"/>
      <c r="H62" s="462">
        <v>47</v>
      </c>
      <c r="I62" s="919"/>
      <c r="J62" s="924"/>
      <c r="K62" s="921"/>
      <c r="L62" s="921"/>
      <c r="M62" s="922"/>
      <c r="N62" s="922"/>
      <c r="O62" s="921"/>
      <c r="P62" s="441">
        <f t="shared" si="11"/>
        <v>0</v>
      </c>
      <c r="Q62" s="450" t="str">
        <f t="shared" si="19"/>
        <v/>
      </c>
      <c r="R62" s="791" t="str">
        <f>Setup!C92</f>
        <v>Health &amp; Fitness</v>
      </c>
      <c r="T62" s="449"/>
      <c r="U62" s="449"/>
      <c r="AA62" s="322">
        <v>49</v>
      </c>
      <c r="AB62" s="444">
        <f t="shared" si="12"/>
        <v>0</v>
      </c>
      <c r="AC62" s="322">
        <f t="shared" si="20"/>
        <v>0</v>
      </c>
      <c r="AD62" s="444">
        <f t="shared" si="21"/>
        <v>0</v>
      </c>
      <c r="AE62" s="322">
        <f t="shared" si="3"/>
        <v>0</v>
      </c>
      <c r="AF62" s="444">
        <f t="shared" si="22"/>
        <v>0</v>
      </c>
      <c r="AG62" s="322">
        <f t="shared" si="4"/>
        <v>0</v>
      </c>
      <c r="AH62" s="444">
        <f t="shared" si="23"/>
        <v>0</v>
      </c>
      <c r="AI62" s="322">
        <f t="shared" si="5"/>
        <v>0</v>
      </c>
      <c r="AJ62" s="444">
        <f t="shared" si="24"/>
        <v>0</v>
      </c>
      <c r="AK62" s="322">
        <f t="shared" si="6"/>
        <v>0</v>
      </c>
      <c r="AL62" s="444">
        <f t="shared" si="17"/>
        <v>0</v>
      </c>
      <c r="AM62" s="322">
        <f t="shared" si="7"/>
        <v>0</v>
      </c>
      <c r="AN62" s="444">
        <f t="shared" si="18"/>
        <v>0</v>
      </c>
      <c r="AO62" s="322">
        <f t="shared" si="8"/>
        <v>0</v>
      </c>
    </row>
    <row r="63" spans="3:41" s="183" customFormat="1" ht="14" customHeight="1">
      <c r="C63" s="440" t="str">
        <f t="shared" si="10"/>
        <v>n/a</v>
      </c>
      <c r="E63" s="322"/>
      <c r="F63" s="322"/>
      <c r="G63" s="322"/>
      <c r="H63" s="462">
        <v>48</v>
      </c>
      <c r="I63" s="919"/>
      <c r="J63" s="924"/>
      <c r="K63" s="921"/>
      <c r="L63" s="921"/>
      <c r="M63" s="922"/>
      <c r="N63" s="922"/>
      <c r="O63" s="921"/>
      <c r="P63" s="441">
        <f t="shared" si="11"/>
        <v>0</v>
      </c>
      <c r="Q63" s="450" t="str">
        <f t="shared" si="19"/>
        <v/>
      </c>
      <c r="R63" s="791" t="str">
        <f>Setup!C93</f>
        <v>Personal Grooming</v>
      </c>
      <c r="T63" s="449"/>
      <c r="U63" s="449"/>
      <c r="AA63" s="322">
        <v>50</v>
      </c>
      <c r="AB63" s="444">
        <f t="shared" si="12"/>
        <v>0</v>
      </c>
      <c r="AC63" s="322">
        <f t="shared" si="20"/>
        <v>0</v>
      </c>
      <c r="AD63" s="444">
        <f t="shared" si="21"/>
        <v>0</v>
      </c>
      <c r="AE63" s="322">
        <f t="shared" si="3"/>
        <v>0</v>
      </c>
      <c r="AF63" s="444">
        <f t="shared" si="22"/>
        <v>0</v>
      </c>
      <c r="AG63" s="322">
        <f t="shared" si="4"/>
        <v>0</v>
      </c>
      <c r="AH63" s="444">
        <f t="shared" si="23"/>
        <v>0</v>
      </c>
      <c r="AI63" s="322">
        <f t="shared" si="5"/>
        <v>0</v>
      </c>
      <c r="AJ63" s="444">
        <f t="shared" si="24"/>
        <v>0</v>
      </c>
      <c r="AK63" s="322">
        <f t="shared" si="6"/>
        <v>0</v>
      </c>
      <c r="AL63" s="444">
        <f t="shared" si="17"/>
        <v>0</v>
      </c>
      <c r="AM63" s="322">
        <f t="shared" si="7"/>
        <v>0</v>
      </c>
      <c r="AN63" s="444">
        <f t="shared" si="18"/>
        <v>0</v>
      </c>
      <c r="AO63" s="322">
        <f t="shared" si="8"/>
        <v>0</v>
      </c>
    </row>
    <row r="64" spans="3:41" s="183" customFormat="1" ht="14" customHeight="1">
      <c r="C64" s="440" t="str">
        <f t="shared" si="10"/>
        <v>n/a</v>
      </c>
      <c r="E64" s="322"/>
      <c r="F64" s="322"/>
      <c r="G64" s="322"/>
      <c r="H64" s="462">
        <v>49</v>
      </c>
      <c r="I64" s="919"/>
      <c r="J64" s="924"/>
      <c r="K64" s="921"/>
      <c r="L64" s="921"/>
      <c r="M64" s="922"/>
      <c r="N64" s="922"/>
      <c r="O64" s="921"/>
      <c r="P64" s="441">
        <f t="shared" si="11"/>
        <v>0</v>
      </c>
      <c r="Q64" s="450" t="str">
        <f t="shared" si="19"/>
        <v/>
      </c>
      <c r="R64" s="791" t="str">
        <f>Setup!C94</f>
        <v>Other Medical</v>
      </c>
      <c r="T64" s="449"/>
      <c r="U64" s="449"/>
      <c r="AA64" s="322">
        <v>51</v>
      </c>
      <c r="AB64" s="444">
        <f t="shared" si="12"/>
        <v>0</v>
      </c>
      <c r="AC64" s="322">
        <f t="shared" si="20"/>
        <v>0</v>
      </c>
      <c r="AD64" s="444">
        <f t="shared" si="21"/>
        <v>0</v>
      </c>
      <c r="AE64" s="322">
        <f t="shared" si="3"/>
        <v>0</v>
      </c>
      <c r="AF64" s="444">
        <f t="shared" si="22"/>
        <v>0</v>
      </c>
      <c r="AG64" s="322">
        <f t="shared" si="4"/>
        <v>0</v>
      </c>
      <c r="AH64" s="444">
        <f t="shared" si="23"/>
        <v>0</v>
      </c>
      <c r="AI64" s="322">
        <f t="shared" si="5"/>
        <v>0</v>
      </c>
      <c r="AJ64" s="444">
        <f t="shared" si="24"/>
        <v>0</v>
      </c>
      <c r="AK64" s="322">
        <f t="shared" si="6"/>
        <v>0</v>
      </c>
      <c r="AL64" s="444">
        <f t="shared" si="17"/>
        <v>0</v>
      </c>
      <c r="AM64" s="322">
        <f t="shared" si="7"/>
        <v>0</v>
      </c>
      <c r="AN64" s="444">
        <f t="shared" si="18"/>
        <v>0</v>
      </c>
      <c r="AO64" s="322">
        <f t="shared" si="8"/>
        <v>0</v>
      </c>
    </row>
    <row r="65" spans="3:41" s="183" customFormat="1" ht="14" customHeight="1">
      <c r="C65" s="440" t="str">
        <f t="shared" si="10"/>
        <v>n/a</v>
      </c>
      <c r="E65" s="322"/>
      <c r="F65" s="322"/>
      <c r="G65" s="322"/>
      <c r="H65" s="462">
        <v>50</v>
      </c>
      <c r="I65" s="919"/>
      <c r="J65" s="924"/>
      <c r="K65" s="921"/>
      <c r="L65" s="921"/>
      <c r="M65" s="922"/>
      <c r="N65" s="922"/>
      <c r="O65" s="921"/>
      <c r="P65" s="441">
        <f t="shared" si="11"/>
        <v>0</v>
      </c>
      <c r="Q65" s="450" t="str">
        <f t="shared" si="19"/>
        <v/>
      </c>
      <c r="R65" s="791" t="str">
        <f>Setup!C95</f>
        <v>8. HOUSING</v>
      </c>
      <c r="T65" s="449"/>
      <c r="U65" s="449"/>
      <c r="AA65" s="322">
        <v>52</v>
      </c>
      <c r="AB65" s="444">
        <f t="shared" si="12"/>
        <v>0</v>
      </c>
      <c r="AC65" s="322">
        <f t="shared" si="20"/>
        <v>0</v>
      </c>
      <c r="AD65" s="444">
        <f t="shared" si="21"/>
        <v>0</v>
      </c>
      <c r="AE65" s="322">
        <f t="shared" si="3"/>
        <v>0</v>
      </c>
      <c r="AF65" s="444">
        <f t="shared" si="22"/>
        <v>0</v>
      </c>
      <c r="AG65" s="322">
        <f t="shared" si="4"/>
        <v>0</v>
      </c>
      <c r="AH65" s="444">
        <f t="shared" si="23"/>
        <v>0</v>
      </c>
      <c r="AI65" s="322">
        <f t="shared" si="5"/>
        <v>0</v>
      </c>
      <c r="AJ65" s="444">
        <f t="shared" si="24"/>
        <v>0</v>
      </c>
      <c r="AK65" s="322">
        <f t="shared" si="6"/>
        <v>0</v>
      </c>
      <c r="AL65" s="444">
        <f t="shared" si="17"/>
        <v>0</v>
      </c>
      <c r="AM65" s="322">
        <f t="shared" si="7"/>
        <v>0</v>
      </c>
      <c r="AN65" s="444">
        <f t="shared" si="18"/>
        <v>0</v>
      </c>
      <c r="AO65" s="322">
        <f t="shared" si="8"/>
        <v>0</v>
      </c>
    </row>
    <row r="66" spans="3:41" s="183" customFormat="1" ht="14" customHeight="1">
      <c r="C66" s="440" t="str">
        <f t="shared" si="10"/>
        <v>n/a</v>
      </c>
      <c r="E66" s="322"/>
      <c r="F66" s="322"/>
      <c r="G66" s="322"/>
      <c r="H66" s="462">
        <v>51</v>
      </c>
      <c r="I66" s="919"/>
      <c r="J66" s="924"/>
      <c r="K66" s="921"/>
      <c r="L66" s="921"/>
      <c r="M66" s="922"/>
      <c r="N66" s="922"/>
      <c r="O66" s="921"/>
      <c r="P66" s="441">
        <f t="shared" si="11"/>
        <v>0</v>
      </c>
      <c r="Q66" s="451" t="str">
        <f t="shared" si="19"/>
        <v/>
      </c>
      <c r="R66" s="791" t="str">
        <f>Setup!C96</f>
        <v>Mortgage Loan Payment</v>
      </c>
      <c r="AA66" s="322">
        <v>53</v>
      </c>
      <c r="AB66" s="444">
        <f t="shared" si="12"/>
        <v>0</v>
      </c>
      <c r="AC66" s="322">
        <f t="shared" si="20"/>
        <v>0</v>
      </c>
      <c r="AD66" s="444">
        <f t="shared" si="21"/>
        <v>0</v>
      </c>
      <c r="AE66" s="322">
        <f t="shared" si="3"/>
        <v>0</v>
      </c>
      <c r="AF66" s="444">
        <f t="shared" ref="AF66:AF129" si="25">AF65+AG66</f>
        <v>0</v>
      </c>
      <c r="AG66" s="322">
        <f t="shared" si="4"/>
        <v>0</v>
      </c>
      <c r="AH66" s="444">
        <f t="shared" ref="AH66:AH129" si="26">AH65+AI66</f>
        <v>0</v>
      </c>
      <c r="AI66" s="322">
        <f t="shared" si="5"/>
        <v>0</v>
      </c>
      <c r="AJ66" s="444">
        <f t="shared" ref="AJ66:AJ129" si="27">AJ65+AK66</f>
        <v>0</v>
      </c>
      <c r="AK66" s="322">
        <f t="shared" si="6"/>
        <v>0</v>
      </c>
      <c r="AL66" s="444">
        <f t="shared" si="17"/>
        <v>0</v>
      </c>
      <c r="AM66" s="322">
        <f t="shared" si="7"/>
        <v>0</v>
      </c>
      <c r="AN66" s="444">
        <f t="shared" si="18"/>
        <v>0</v>
      </c>
      <c r="AO66" s="322">
        <f t="shared" si="8"/>
        <v>0</v>
      </c>
    </row>
    <row r="67" spans="3:41" s="183" customFormat="1" ht="14" customHeight="1">
      <c r="C67" s="440" t="str">
        <f t="shared" si="10"/>
        <v>n/a</v>
      </c>
      <c r="E67" s="322"/>
      <c r="F67" s="322"/>
      <c r="G67" s="322"/>
      <c r="H67" s="462">
        <v>52</v>
      </c>
      <c r="I67" s="919"/>
      <c r="J67" s="924"/>
      <c r="K67" s="921"/>
      <c r="L67" s="921"/>
      <c r="M67" s="922"/>
      <c r="N67" s="922"/>
      <c r="O67" s="921"/>
      <c r="P67" s="441">
        <f t="shared" si="11"/>
        <v>0</v>
      </c>
      <c r="Q67" s="450" t="str">
        <f t="shared" si="19"/>
        <v/>
      </c>
      <c r="R67" s="791" t="str">
        <f>Setup!C97</f>
        <v>Rent</v>
      </c>
      <c r="T67" s="449"/>
      <c r="U67" s="449"/>
      <c r="AA67" s="322">
        <v>54</v>
      </c>
      <c r="AB67" s="444">
        <f t="shared" si="12"/>
        <v>0</v>
      </c>
      <c r="AC67" s="322">
        <f t="shared" si="20"/>
        <v>0</v>
      </c>
      <c r="AD67" s="444">
        <f t="shared" si="21"/>
        <v>0</v>
      </c>
      <c r="AE67" s="322">
        <f t="shared" si="3"/>
        <v>0</v>
      </c>
      <c r="AF67" s="444">
        <f t="shared" si="25"/>
        <v>0</v>
      </c>
      <c r="AG67" s="322">
        <f t="shared" si="4"/>
        <v>0</v>
      </c>
      <c r="AH67" s="444">
        <f t="shared" si="26"/>
        <v>0</v>
      </c>
      <c r="AI67" s="322">
        <f t="shared" si="5"/>
        <v>0</v>
      </c>
      <c r="AJ67" s="444">
        <f t="shared" si="27"/>
        <v>0</v>
      </c>
      <c r="AK67" s="322">
        <f t="shared" si="6"/>
        <v>0</v>
      </c>
      <c r="AL67" s="444">
        <f t="shared" si="17"/>
        <v>0</v>
      </c>
      <c r="AM67" s="322">
        <f t="shared" si="7"/>
        <v>0</v>
      </c>
      <c r="AN67" s="444">
        <f t="shared" si="18"/>
        <v>0</v>
      </c>
      <c r="AO67" s="322">
        <f t="shared" si="8"/>
        <v>0</v>
      </c>
    </row>
    <row r="68" spans="3:41" s="183" customFormat="1" ht="14" customHeight="1">
      <c r="C68" s="440" t="str">
        <f t="shared" si="10"/>
        <v>n/a</v>
      </c>
      <c r="E68" s="322"/>
      <c r="F68" s="322"/>
      <c r="G68" s="322"/>
      <c r="H68" s="462">
        <v>53</v>
      </c>
      <c r="I68" s="919"/>
      <c r="J68" s="924"/>
      <c r="K68" s="921"/>
      <c r="L68" s="921"/>
      <c r="M68" s="922"/>
      <c r="N68" s="922"/>
      <c r="O68" s="921"/>
      <c r="P68" s="441">
        <f t="shared" si="11"/>
        <v>0</v>
      </c>
      <c r="Q68" s="450" t="str">
        <f t="shared" si="19"/>
        <v/>
      </c>
      <c r="R68" s="791" t="str">
        <f>Setup!C98</f>
        <v>Escrow</v>
      </c>
      <c r="T68" s="449"/>
      <c r="U68" s="449"/>
      <c r="AA68" s="322">
        <v>55</v>
      </c>
      <c r="AB68" s="444">
        <f t="shared" si="12"/>
        <v>0</v>
      </c>
      <c r="AC68" s="322">
        <f t="shared" si="20"/>
        <v>0</v>
      </c>
      <c r="AD68" s="444">
        <f t="shared" si="21"/>
        <v>0</v>
      </c>
      <c r="AE68" s="322">
        <f t="shared" si="3"/>
        <v>0</v>
      </c>
      <c r="AF68" s="444">
        <f t="shared" si="25"/>
        <v>0</v>
      </c>
      <c r="AG68" s="322">
        <f t="shared" si="4"/>
        <v>0</v>
      </c>
      <c r="AH68" s="444">
        <f t="shared" si="26"/>
        <v>0</v>
      </c>
      <c r="AI68" s="322">
        <f t="shared" si="5"/>
        <v>0</v>
      </c>
      <c r="AJ68" s="444">
        <f t="shared" si="27"/>
        <v>0</v>
      </c>
      <c r="AK68" s="322">
        <f t="shared" si="6"/>
        <v>0</v>
      </c>
      <c r="AL68" s="444">
        <f t="shared" si="17"/>
        <v>0</v>
      </c>
      <c r="AM68" s="322">
        <f t="shared" si="7"/>
        <v>0</v>
      </c>
      <c r="AN68" s="444">
        <f t="shared" si="18"/>
        <v>0</v>
      </c>
      <c r="AO68" s="322">
        <f t="shared" si="8"/>
        <v>0</v>
      </c>
    </row>
    <row r="69" spans="3:41" s="183" customFormat="1" ht="14" customHeight="1">
      <c r="C69" s="440" t="str">
        <f t="shared" si="10"/>
        <v>n/a</v>
      </c>
      <c r="E69" s="322"/>
      <c r="F69" s="322"/>
      <c r="G69" s="322"/>
      <c r="H69" s="462">
        <v>54</v>
      </c>
      <c r="I69" s="919"/>
      <c r="J69" s="924"/>
      <c r="K69" s="921"/>
      <c r="L69" s="921"/>
      <c r="M69" s="922"/>
      <c r="N69" s="922"/>
      <c r="O69" s="921"/>
      <c r="P69" s="441">
        <f t="shared" si="11"/>
        <v>0</v>
      </c>
      <c r="Q69" s="450" t="str">
        <f t="shared" si="19"/>
        <v/>
      </c>
      <c r="R69" s="791" t="str">
        <f>Setup!C99</f>
        <v>HOA / Dues</v>
      </c>
      <c r="T69" s="449"/>
      <c r="U69" s="449"/>
      <c r="AA69" s="322">
        <v>56</v>
      </c>
      <c r="AB69" s="444">
        <f t="shared" si="12"/>
        <v>0</v>
      </c>
      <c r="AC69" s="322">
        <f t="shared" si="20"/>
        <v>0</v>
      </c>
      <c r="AD69" s="444">
        <f t="shared" si="21"/>
        <v>0</v>
      </c>
      <c r="AE69" s="322">
        <f t="shared" si="3"/>
        <v>0</v>
      </c>
      <c r="AF69" s="444">
        <f t="shared" si="25"/>
        <v>0</v>
      </c>
      <c r="AG69" s="322">
        <f t="shared" si="4"/>
        <v>0</v>
      </c>
      <c r="AH69" s="444">
        <f t="shared" si="26"/>
        <v>0</v>
      </c>
      <c r="AI69" s="322">
        <f t="shared" si="5"/>
        <v>0</v>
      </c>
      <c r="AJ69" s="444">
        <f t="shared" si="27"/>
        <v>0</v>
      </c>
      <c r="AK69" s="322">
        <f t="shared" si="6"/>
        <v>0</v>
      </c>
      <c r="AL69" s="444">
        <f t="shared" si="17"/>
        <v>0</v>
      </c>
      <c r="AM69" s="322">
        <f t="shared" si="7"/>
        <v>0</v>
      </c>
      <c r="AN69" s="444">
        <f t="shared" si="18"/>
        <v>0</v>
      </c>
      <c r="AO69" s="322">
        <f t="shared" si="8"/>
        <v>0</v>
      </c>
    </row>
    <row r="70" spans="3:41" s="183" customFormat="1" ht="14" customHeight="1">
      <c r="C70" s="440" t="str">
        <f t="shared" si="10"/>
        <v>n/a</v>
      </c>
      <c r="E70" s="322"/>
      <c r="F70" s="322"/>
      <c r="G70" s="322"/>
      <c r="H70" s="462">
        <v>55</v>
      </c>
      <c r="I70" s="919"/>
      <c r="J70" s="924"/>
      <c r="K70" s="921"/>
      <c r="L70" s="921"/>
      <c r="M70" s="922"/>
      <c r="N70" s="922"/>
      <c r="O70" s="921"/>
      <c r="P70" s="441">
        <f t="shared" si="11"/>
        <v>0</v>
      </c>
      <c r="Q70" s="450" t="str">
        <f t="shared" si="19"/>
        <v/>
      </c>
      <c r="R70" s="791" t="str">
        <f>Setup!C100</f>
        <v>Home Improvement</v>
      </c>
      <c r="T70" s="449"/>
      <c r="U70" s="449"/>
      <c r="AA70" s="322">
        <v>57</v>
      </c>
      <c r="AB70" s="444">
        <f t="shared" si="12"/>
        <v>0</v>
      </c>
      <c r="AC70" s="322">
        <f t="shared" si="20"/>
        <v>0</v>
      </c>
      <c r="AD70" s="444">
        <f t="shared" si="21"/>
        <v>0</v>
      </c>
      <c r="AE70" s="322">
        <f t="shared" si="3"/>
        <v>0</v>
      </c>
      <c r="AF70" s="444">
        <f t="shared" si="25"/>
        <v>0</v>
      </c>
      <c r="AG70" s="322">
        <f t="shared" si="4"/>
        <v>0</v>
      </c>
      <c r="AH70" s="444">
        <f t="shared" si="26"/>
        <v>0</v>
      </c>
      <c r="AI70" s="322">
        <f t="shared" si="5"/>
        <v>0</v>
      </c>
      <c r="AJ70" s="444">
        <f t="shared" si="27"/>
        <v>0</v>
      </c>
      <c r="AK70" s="322">
        <f t="shared" si="6"/>
        <v>0</v>
      </c>
      <c r="AL70" s="444">
        <f t="shared" si="17"/>
        <v>0</v>
      </c>
      <c r="AM70" s="322">
        <f t="shared" si="7"/>
        <v>0</v>
      </c>
      <c r="AN70" s="444">
        <f t="shared" si="18"/>
        <v>0</v>
      </c>
      <c r="AO70" s="322">
        <f t="shared" si="8"/>
        <v>0</v>
      </c>
    </row>
    <row r="71" spans="3:41" s="183" customFormat="1" ht="14" customHeight="1">
      <c r="C71" s="440" t="str">
        <f t="shared" si="10"/>
        <v>n/a</v>
      </c>
      <c r="E71" s="322"/>
      <c r="F71" s="322"/>
      <c r="G71" s="322"/>
      <c r="H71" s="462">
        <v>56</v>
      </c>
      <c r="I71" s="919"/>
      <c r="J71" s="924"/>
      <c r="K71" s="921"/>
      <c r="L71" s="921"/>
      <c r="M71" s="922"/>
      <c r="N71" s="922"/>
      <c r="O71" s="921"/>
      <c r="P71" s="441">
        <f t="shared" si="11"/>
        <v>0</v>
      </c>
      <c r="Q71" s="450" t="str">
        <f t="shared" si="19"/>
        <v/>
      </c>
      <c r="R71" s="791" t="str">
        <f>Setup!C101</f>
        <v>Other Housing</v>
      </c>
      <c r="T71" s="449"/>
      <c r="U71" s="449"/>
      <c r="AA71" s="322">
        <v>58</v>
      </c>
      <c r="AB71" s="444">
        <f t="shared" si="12"/>
        <v>0</v>
      </c>
      <c r="AC71" s="322">
        <f t="shared" si="20"/>
        <v>0</v>
      </c>
      <c r="AD71" s="444">
        <f t="shared" si="21"/>
        <v>0</v>
      </c>
      <c r="AE71" s="322">
        <f t="shared" si="3"/>
        <v>0</v>
      </c>
      <c r="AF71" s="444">
        <f t="shared" si="25"/>
        <v>0</v>
      </c>
      <c r="AG71" s="322">
        <f t="shared" si="4"/>
        <v>0</v>
      </c>
      <c r="AH71" s="444">
        <f t="shared" si="26"/>
        <v>0</v>
      </c>
      <c r="AI71" s="322">
        <f t="shared" si="5"/>
        <v>0</v>
      </c>
      <c r="AJ71" s="444">
        <f t="shared" si="27"/>
        <v>0</v>
      </c>
      <c r="AK71" s="322">
        <f t="shared" si="6"/>
        <v>0</v>
      </c>
      <c r="AL71" s="444">
        <f t="shared" si="17"/>
        <v>0</v>
      </c>
      <c r="AM71" s="322">
        <f t="shared" si="7"/>
        <v>0</v>
      </c>
      <c r="AN71" s="444">
        <f t="shared" si="18"/>
        <v>0</v>
      </c>
      <c r="AO71" s="322">
        <f t="shared" si="8"/>
        <v>0</v>
      </c>
    </row>
    <row r="72" spans="3:41" s="183" customFormat="1" ht="14" customHeight="1">
      <c r="C72" s="440" t="str">
        <f t="shared" si="10"/>
        <v>n/a</v>
      </c>
      <c r="E72" s="322"/>
      <c r="F72" s="322"/>
      <c r="G72" s="322"/>
      <c r="H72" s="462">
        <v>57</v>
      </c>
      <c r="I72" s="919"/>
      <c r="J72" s="924"/>
      <c r="K72" s="921"/>
      <c r="L72" s="921"/>
      <c r="M72" s="922"/>
      <c r="N72" s="922"/>
      <c r="O72" s="921"/>
      <c r="P72" s="441">
        <f t="shared" si="11"/>
        <v>0</v>
      </c>
      <c r="Q72" s="450" t="str">
        <f t="shared" si="19"/>
        <v/>
      </c>
      <c r="R72" s="791" t="str">
        <f>Setup!C102</f>
        <v>9. UTILITIES</v>
      </c>
      <c r="T72" s="449"/>
      <c r="U72" s="449"/>
      <c r="AA72" s="322">
        <v>59</v>
      </c>
      <c r="AB72" s="444">
        <f t="shared" si="12"/>
        <v>0</v>
      </c>
      <c r="AC72" s="322">
        <f t="shared" si="20"/>
        <v>0</v>
      </c>
      <c r="AD72" s="444">
        <f t="shared" si="21"/>
        <v>0</v>
      </c>
      <c r="AE72" s="322">
        <f t="shared" si="3"/>
        <v>0</v>
      </c>
      <c r="AF72" s="444">
        <f t="shared" si="25"/>
        <v>0</v>
      </c>
      <c r="AG72" s="322">
        <f t="shared" si="4"/>
        <v>0</v>
      </c>
      <c r="AH72" s="444">
        <f t="shared" si="26"/>
        <v>0</v>
      </c>
      <c r="AI72" s="322">
        <f t="shared" si="5"/>
        <v>0</v>
      </c>
      <c r="AJ72" s="444">
        <f t="shared" si="27"/>
        <v>0</v>
      </c>
      <c r="AK72" s="322">
        <f t="shared" si="6"/>
        <v>0</v>
      </c>
      <c r="AL72" s="444">
        <f t="shared" si="17"/>
        <v>0</v>
      </c>
      <c r="AM72" s="322">
        <f t="shared" si="7"/>
        <v>0</v>
      </c>
      <c r="AN72" s="444">
        <f t="shared" si="18"/>
        <v>0</v>
      </c>
      <c r="AO72" s="322">
        <f t="shared" si="8"/>
        <v>0</v>
      </c>
    </row>
    <row r="73" spans="3:41" s="183" customFormat="1" ht="14" customHeight="1">
      <c r="C73" s="440" t="str">
        <f t="shared" si="10"/>
        <v>n/a</v>
      </c>
      <c r="E73" s="322"/>
      <c r="F73" s="322"/>
      <c r="G73" s="322"/>
      <c r="H73" s="462">
        <v>58</v>
      </c>
      <c r="I73" s="919"/>
      <c r="J73" s="924"/>
      <c r="K73" s="921"/>
      <c r="L73" s="921"/>
      <c r="M73" s="922"/>
      <c r="N73" s="922"/>
      <c r="O73" s="921"/>
      <c r="P73" s="441">
        <f t="shared" si="11"/>
        <v>0</v>
      </c>
      <c r="Q73" s="450" t="str">
        <f t="shared" si="19"/>
        <v/>
      </c>
      <c r="R73" s="791" t="str">
        <f>Setup!C103</f>
        <v>Electricity</v>
      </c>
      <c r="T73" s="449"/>
      <c r="U73" s="449"/>
      <c r="AA73" s="322">
        <v>60</v>
      </c>
      <c r="AB73" s="444">
        <f t="shared" si="12"/>
        <v>0</v>
      </c>
      <c r="AC73" s="322">
        <f t="shared" si="20"/>
        <v>0</v>
      </c>
      <c r="AD73" s="444">
        <f t="shared" si="21"/>
        <v>0</v>
      </c>
      <c r="AE73" s="322">
        <f t="shared" si="3"/>
        <v>0</v>
      </c>
      <c r="AF73" s="444">
        <f t="shared" si="25"/>
        <v>0</v>
      </c>
      <c r="AG73" s="322">
        <f t="shared" si="4"/>
        <v>0</v>
      </c>
      <c r="AH73" s="444">
        <f t="shared" si="26"/>
        <v>0</v>
      </c>
      <c r="AI73" s="322">
        <f t="shared" si="5"/>
        <v>0</v>
      </c>
      <c r="AJ73" s="444">
        <f t="shared" si="27"/>
        <v>0</v>
      </c>
      <c r="AK73" s="322">
        <f t="shared" si="6"/>
        <v>0</v>
      </c>
      <c r="AL73" s="444">
        <f t="shared" si="17"/>
        <v>0</v>
      </c>
      <c r="AM73" s="322">
        <f t="shared" si="7"/>
        <v>0</v>
      </c>
      <c r="AN73" s="444">
        <f t="shared" si="18"/>
        <v>0</v>
      </c>
      <c r="AO73" s="322">
        <f t="shared" si="8"/>
        <v>0</v>
      </c>
    </row>
    <row r="74" spans="3:41" s="183" customFormat="1" ht="14" customHeight="1">
      <c r="C74" s="440" t="str">
        <f t="shared" si="10"/>
        <v>n/a</v>
      </c>
      <c r="E74" s="322"/>
      <c r="F74" s="322"/>
      <c r="G74" s="322"/>
      <c r="H74" s="462">
        <v>59</v>
      </c>
      <c r="I74" s="919"/>
      <c r="J74" s="924"/>
      <c r="K74" s="921"/>
      <c r="L74" s="921"/>
      <c r="M74" s="922"/>
      <c r="N74" s="922"/>
      <c r="O74" s="921"/>
      <c r="P74" s="441">
        <f t="shared" si="11"/>
        <v>0</v>
      </c>
      <c r="Q74" s="450" t="str">
        <f t="shared" si="19"/>
        <v/>
      </c>
      <c r="R74" s="791" t="str">
        <f>Setup!C104</f>
        <v>Natural Gas</v>
      </c>
      <c r="T74" s="449"/>
      <c r="U74" s="449"/>
      <c r="AA74" s="322">
        <v>61</v>
      </c>
      <c r="AB74" s="444">
        <f t="shared" si="12"/>
        <v>0</v>
      </c>
      <c r="AC74" s="322">
        <f t="shared" si="20"/>
        <v>0</v>
      </c>
      <c r="AD74" s="444">
        <f t="shared" si="21"/>
        <v>0</v>
      </c>
      <c r="AE74" s="322">
        <f t="shared" si="3"/>
        <v>0</v>
      </c>
      <c r="AF74" s="444">
        <f t="shared" si="25"/>
        <v>0</v>
      </c>
      <c r="AG74" s="322">
        <f t="shared" si="4"/>
        <v>0</v>
      </c>
      <c r="AH74" s="444">
        <f t="shared" si="26"/>
        <v>0</v>
      </c>
      <c r="AI74" s="322">
        <f t="shared" si="5"/>
        <v>0</v>
      </c>
      <c r="AJ74" s="444">
        <f t="shared" si="27"/>
        <v>0</v>
      </c>
      <c r="AK74" s="322">
        <f t="shared" si="6"/>
        <v>0</v>
      </c>
      <c r="AL74" s="444">
        <f t="shared" si="17"/>
        <v>0</v>
      </c>
      <c r="AM74" s="322">
        <f t="shared" si="7"/>
        <v>0</v>
      </c>
      <c r="AN74" s="444">
        <f t="shared" si="18"/>
        <v>0</v>
      </c>
      <c r="AO74" s="322">
        <f t="shared" si="8"/>
        <v>0</v>
      </c>
    </row>
    <row r="75" spans="3:41" s="183" customFormat="1" ht="14" customHeight="1">
      <c r="C75" s="440" t="str">
        <f t="shared" si="10"/>
        <v>n/a</v>
      </c>
      <c r="E75" s="322"/>
      <c r="F75" s="322"/>
      <c r="G75" s="322"/>
      <c r="H75" s="462">
        <v>60</v>
      </c>
      <c r="I75" s="919"/>
      <c r="J75" s="924"/>
      <c r="K75" s="921"/>
      <c r="L75" s="921"/>
      <c r="M75" s="922"/>
      <c r="N75" s="922"/>
      <c r="O75" s="826"/>
      <c r="P75" s="441">
        <f t="shared" si="11"/>
        <v>0</v>
      </c>
      <c r="Q75" s="450" t="str">
        <f t="shared" si="19"/>
        <v/>
      </c>
      <c r="R75" s="791" t="str">
        <f>Setup!C105</f>
        <v>Water</v>
      </c>
      <c r="T75" s="449"/>
      <c r="U75" s="449"/>
      <c r="AA75" s="322">
        <v>62</v>
      </c>
      <c r="AB75" s="444">
        <f t="shared" si="12"/>
        <v>0</v>
      </c>
      <c r="AC75" s="322">
        <f t="shared" si="20"/>
        <v>0</v>
      </c>
      <c r="AD75" s="444">
        <f t="shared" si="21"/>
        <v>0</v>
      </c>
      <c r="AE75" s="322">
        <f t="shared" si="3"/>
        <v>0</v>
      </c>
      <c r="AF75" s="444">
        <f t="shared" si="25"/>
        <v>0</v>
      </c>
      <c r="AG75" s="322">
        <f t="shared" si="4"/>
        <v>0</v>
      </c>
      <c r="AH75" s="444">
        <f t="shared" si="26"/>
        <v>0</v>
      </c>
      <c r="AI75" s="322">
        <f t="shared" si="5"/>
        <v>0</v>
      </c>
      <c r="AJ75" s="444">
        <f t="shared" si="27"/>
        <v>0</v>
      </c>
      <c r="AK75" s="322">
        <f t="shared" si="6"/>
        <v>0</v>
      </c>
      <c r="AL75" s="444">
        <f t="shared" si="17"/>
        <v>0</v>
      </c>
      <c r="AM75" s="322">
        <f t="shared" si="7"/>
        <v>0</v>
      </c>
      <c r="AN75" s="444">
        <f t="shared" si="18"/>
        <v>0</v>
      </c>
      <c r="AO75" s="322">
        <f t="shared" si="8"/>
        <v>0</v>
      </c>
    </row>
    <row r="76" spans="3:41" s="183" customFormat="1" ht="14" customHeight="1">
      <c r="C76" s="440" t="str">
        <f t="shared" si="10"/>
        <v>n/a</v>
      </c>
      <c r="E76" s="322"/>
      <c r="F76" s="322"/>
      <c r="G76" s="322"/>
      <c r="H76" s="462">
        <v>61</v>
      </c>
      <c r="I76" s="919"/>
      <c r="J76" s="924"/>
      <c r="K76" s="921"/>
      <c r="L76" s="921"/>
      <c r="M76" s="922"/>
      <c r="N76" s="922"/>
      <c r="O76" s="921"/>
      <c r="P76" s="441">
        <f t="shared" si="11"/>
        <v>0</v>
      </c>
      <c r="Q76" s="451" t="str">
        <f t="shared" si="19"/>
        <v/>
      </c>
      <c r="R76" s="791" t="str">
        <f>Setup!C106</f>
        <v>Trash Pick-up</v>
      </c>
      <c r="AA76" s="322">
        <v>63</v>
      </c>
      <c r="AB76" s="444">
        <f t="shared" si="12"/>
        <v>0</v>
      </c>
      <c r="AC76" s="322">
        <f t="shared" si="20"/>
        <v>0</v>
      </c>
      <c r="AD76" s="444">
        <f t="shared" si="21"/>
        <v>0</v>
      </c>
      <c r="AE76" s="322">
        <f t="shared" si="3"/>
        <v>0</v>
      </c>
      <c r="AF76" s="444">
        <f t="shared" si="25"/>
        <v>0</v>
      </c>
      <c r="AG76" s="322">
        <f t="shared" si="4"/>
        <v>0</v>
      </c>
      <c r="AH76" s="444">
        <f t="shared" si="26"/>
        <v>0</v>
      </c>
      <c r="AI76" s="322">
        <f t="shared" si="5"/>
        <v>0</v>
      </c>
      <c r="AJ76" s="444">
        <f t="shared" si="27"/>
        <v>0</v>
      </c>
      <c r="AK76" s="322">
        <f t="shared" si="6"/>
        <v>0</v>
      </c>
      <c r="AL76" s="444">
        <f t="shared" si="17"/>
        <v>0</v>
      </c>
      <c r="AM76" s="322">
        <f t="shared" si="7"/>
        <v>0</v>
      </c>
      <c r="AN76" s="444">
        <f t="shared" si="18"/>
        <v>0</v>
      </c>
      <c r="AO76" s="322">
        <f t="shared" si="8"/>
        <v>0</v>
      </c>
    </row>
    <row r="77" spans="3:41" s="183" customFormat="1" ht="14" customHeight="1">
      <c r="C77" s="440" t="str">
        <f t="shared" si="10"/>
        <v>n/a</v>
      </c>
      <c r="E77" s="322"/>
      <c r="F77" s="322"/>
      <c r="G77" s="322"/>
      <c r="H77" s="462">
        <v>62</v>
      </c>
      <c r="I77" s="823"/>
      <c r="J77" s="817"/>
      <c r="K77" s="824"/>
      <c r="L77" s="824"/>
      <c r="M77" s="825"/>
      <c r="N77" s="825"/>
      <c r="O77" s="826"/>
      <c r="P77" s="441">
        <f t="shared" si="11"/>
        <v>0</v>
      </c>
      <c r="Q77" s="450" t="str">
        <f t="shared" si="19"/>
        <v/>
      </c>
      <c r="R77" s="791" t="str">
        <f>Setup!C107</f>
        <v>Other Utilities</v>
      </c>
      <c r="T77" s="449"/>
      <c r="U77" s="449"/>
      <c r="AA77" s="322">
        <v>64</v>
      </c>
      <c r="AB77" s="444">
        <f t="shared" si="12"/>
        <v>0</v>
      </c>
      <c r="AC77" s="322">
        <f t="shared" si="20"/>
        <v>0</v>
      </c>
      <c r="AD77" s="444">
        <f t="shared" si="21"/>
        <v>0</v>
      </c>
      <c r="AE77" s="322">
        <f t="shared" si="3"/>
        <v>0</v>
      </c>
      <c r="AF77" s="444">
        <f t="shared" si="25"/>
        <v>0</v>
      </c>
      <c r="AG77" s="322">
        <f t="shared" si="4"/>
        <v>0</v>
      </c>
      <c r="AH77" s="444">
        <f t="shared" si="26"/>
        <v>0</v>
      </c>
      <c r="AI77" s="322">
        <f t="shared" si="5"/>
        <v>0</v>
      </c>
      <c r="AJ77" s="444">
        <f t="shared" si="27"/>
        <v>0</v>
      </c>
      <c r="AK77" s="322">
        <f t="shared" si="6"/>
        <v>0</v>
      </c>
      <c r="AL77" s="444">
        <f t="shared" si="17"/>
        <v>0</v>
      </c>
      <c r="AM77" s="322">
        <f t="shared" si="7"/>
        <v>0</v>
      </c>
      <c r="AN77" s="444">
        <f t="shared" si="18"/>
        <v>0</v>
      </c>
      <c r="AO77" s="322">
        <f t="shared" si="8"/>
        <v>0</v>
      </c>
    </row>
    <row r="78" spans="3:41" s="183" customFormat="1" ht="14" customHeight="1">
      <c r="C78" s="440" t="str">
        <f t="shared" si="10"/>
        <v>n/a</v>
      </c>
      <c r="E78" s="322"/>
      <c r="F78" s="322"/>
      <c r="G78" s="322"/>
      <c r="H78" s="462">
        <v>63</v>
      </c>
      <c r="I78" s="823"/>
      <c r="J78" s="818"/>
      <c r="K78" s="824"/>
      <c r="L78" s="824"/>
      <c r="M78" s="825"/>
      <c r="N78" s="825"/>
      <c r="O78" s="824"/>
      <c r="P78" s="441">
        <f t="shared" si="11"/>
        <v>0</v>
      </c>
      <c r="Q78" s="450" t="str">
        <f t="shared" si="19"/>
        <v/>
      </c>
      <c r="R78" s="791" t="str">
        <f>Setup!C108</f>
        <v>Other Utilities</v>
      </c>
      <c r="T78" s="449"/>
      <c r="U78" s="449"/>
      <c r="AA78" s="322">
        <v>65</v>
      </c>
      <c r="AB78" s="444">
        <f t="shared" si="12"/>
        <v>0</v>
      </c>
      <c r="AC78" s="322">
        <f t="shared" si="20"/>
        <v>0</v>
      </c>
      <c r="AD78" s="444">
        <f t="shared" ref="AD78:AD141" si="28">AD77+AE78</f>
        <v>0</v>
      </c>
      <c r="AE78" s="322">
        <f t="shared" ref="AE78:AE139" si="29">IF(Acct_Tracking=$AD$14,$P78,0)</f>
        <v>0</v>
      </c>
      <c r="AF78" s="444">
        <f t="shared" si="25"/>
        <v>0</v>
      </c>
      <c r="AG78" s="322">
        <f t="shared" ref="AG78:AG139" si="30">IF(Acct_Tracking=$AF$14,$P78,0)</f>
        <v>0</v>
      </c>
      <c r="AH78" s="444">
        <f t="shared" si="26"/>
        <v>0</v>
      </c>
      <c r="AI78" s="322">
        <f t="shared" ref="AI78:AI139" si="31">IF(Acct_Tracking=$AH$14,$P78,0)</f>
        <v>0</v>
      </c>
      <c r="AJ78" s="444">
        <f t="shared" si="27"/>
        <v>0</v>
      </c>
      <c r="AK78" s="322">
        <f t="shared" ref="AK78:AK139" si="32">IF(Acct_Tracking=$AJ$14,$P78,0)</f>
        <v>0</v>
      </c>
      <c r="AL78" s="444">
        <f t="shared" si="17"/>
        <v>0</v>
      </c>
      <c r="AM78" s="322">
        <f t="shared" ref="AM78:AM139" si="33">IF(Acct_Tracking=$AL$14,$P78,0)</f>
        <v>0</v>
      </c>
      <c r="AN78" s="444">
        <f t="shared" si="18"/>
        <v>0</v>
      </c>
      <c r="AO78" s="322">
        <f t="shared" ref="AO78:AO139" si="34">IF(Acct_Tracking=$AN$14,$P78,0)</f>
        <v>0</v>
      </c>
    </row>
    <row r="79" spans="3:41" s="183" customFormat="1" ht="14" customHeight="1">
      <c r="C79" s="440" t="str">
        <f t="shared" si="10"/>
        <v>n/a</v>
      </c>
      <c r="E79" s="322"/>
      <c r="F79" s="322"/>
      <c r="G79" s="322"/>
      <c r="H79" s="462">
        <v>64</v>
      </c>
      <c r="I79" s="823"/>
      <c r="J79" s="818"/>
      <c r="K79" s="824"/>
      <c r="L79" s="824"/>
      <c r="M79" s="825"/>
      <c r="N79" s="825"/>
      <c r="O79" s="824"/>
      <c r="P79" s="441">
        <f t="shared" si="11"/>
        <v>0</v>
      </c>
      <c r="Q79" s="450" t="str">
        <f t="shared" si="19"/>
        <v/>
      </c>
      <c r="R79" s="791" t="str">
        <f>Setup!C109</f>
        <v>10. HOUSEHOLD</v>
      </c>
      <c r="T79" s="449"/>
      <c r="U79" s="449"/>
      <c r="AA79" s="322">
        <v>66</v>
      </c>
      <c r="AB79" s="444">
        <f t="shared" si="12"/>
        <v>0</v>
      </c>
      <c r="AC79" s="322">
        <f t="shared" si="20"/>
        <v>0</v>
      </c>
      <c r="AD79" s="444">
        <f t="shared" si="28"/>
        <v>0</v>
      </c>
      <c r="AE79" s="322">
        <f t="shared" si="29"/>
        <v>0</v>
      </c>
      <c r="AF79" s="444">
        <f t="shared" si="25"/>
        <v>0</v>
      </c>
      <c r="AG79" s="322">
        <f t="shared" si="30"/>
        <v>0</v>
      </c>
      <c r="AH79" s="444">
        <f t="shared" si="26"/>
        <v>0</v>
      </c>
      <c r="AI79" s="322">
        <f t="shared" si="31"/>
        <v>0</v>
      </c>
      <c r="AJ79" s="444">
        <f t="shared" si="27"/>
        <v>0</v>
      </c>
      <c r="AK79" s="322">
        <f t="shared" si="32"/>
        <v>0</v>
      </c>
      <c r="AL79" s="444">
        <f t="shared" si="17"/>
        <v>0</v>
      </c>
      <c r="AM79" s="322">
        <f t="shared" si="33"/>
        <v>0</v>
      </c>
      <c r="AN79" s="444">
        <f t="shared" si="18"/>
        <v>0</v>
      </c>
      <c r="AO79" s="322">
        <f t="shared" si="34"/>
        <v>0</v>
      </c>
    </row>
    <row r="80" spans="3:41" s="183" customFormat="1" ht="14" customHeight="1">
      <c r="C80" s="440" t="str">
        <f t="shared" si="10"/>
        <v>n/a</v>
      </c>
      <c r="E80" s="322"/>
      <c r="F80" s="322"/>
      <c r="G80" s="322"/>
      <c r="H80" s="462">
        <v>65</v>
      </c>
      <c r="I80" s="827"/>
      <c r="J80" s="817"/>
      <c r="K80" s="824"/>
      <c r="L80" s="824"/>
      <c r="M80" s="825"/>
      <c r="N80" s="825"/>
      <c r="O80" s="824"/>
      <c r="P80" s="441">
        <f t="shared" si="11"/>
        <v>0</v>
      </c>
      <c r="Q80" s="450" t="str">
        <f t="shared" si="19"/>
        <v/>
      </c>
      <c r="R80" s="791" t="str">
        <f>Setup!C110</f>
        <v>Home Phone</v>
      </c>
      <c r="T80" s="449"/>
      <c r="U80" s="449"/>
      <c r="AA80" s="322">
        <v>67</v>
      </c>
      <c r="AB80" s="444">
        <f t="shared" si="12"/>
        <v>0</v>
      </c>
      <c r="AC80" s="322">
        <f t="shared" si="20"/>
        <v>0</v>
      </c>
      <c r="AD80" s="444">
        <f t="shared" si="28"/>
        <v>0</v>
      </c>
      <c r="AE80" s="322">
        <f t="shared" si="29"/>
        <v>0</v>
      </c>
      <c r="AF80" s="444">
        <f t="shared" si="25"/>
        <v>0</v>
      </c>
      <c r="AG80" s="322">
        <f t="shared" si="30"/>
        <v>0</v>
      </c>
      <c r="AH80" s="444">
        <f t="shared" si="26"/>
        <v>0</v>
      </c>
      <c r="AI80" s="322">
        <f t="shared" si="31"/>
        <v>0</v>
      </c>
      <c r="AJ80" s="444">
        <f t="shared" si="27"/>
        <v>0</v>
      </c>
      <c r="AK80" s="322">
        <f t="shared" si="32"/>
        <v>0</v>
      </c>
      <c r="AL80" s="444">
        <f t="shared" si="17"/>
        <v>0</v>
      </c>
      <c r="AM80" s="322">
        <f t="shared" si="33"/>
        <v>0</v>
      </c>
      <c r="AN80" s="444">
        <f t="shared" si="18"/>
        <v>0</v>
      </c>
      <c r="AO80" s="322">
        <f t="shared" si="34"/>
        <v>0</v>
      </c>
    </row>
    <row r="81" spans="3:41" s="183" customFormat="1" ht="14" customHeight="1">
      <c r="C81" s="440" t="str">
        <f t="shared" ref="C81:C144" si="35">IF($I81="Cash",-1,IF($I81="Check",-1,IF($I81="Debit",-1,IF($I81="Transfer Out",-1,IF($I81="Deposit In",1,IF($I81="CC Charge",0,IF(I81="CC Payment",2,"n/a")))))))</f>
        <v>n/a</v>
      </c>
      <c r="E81" s="322"/>
      <c r="F81" s="322"/>
      <c r="G81" s="322"/>
      <c r="H81" s="462">
        <v>66</v>
      </c>
      <c r="I81" s="823"/>
      <c r="J81" s="817"/>
      <c r="K81" s="824"/>
      <c r="L81" s="824"/>
      <c r="M81" s="825"/>
      <c r="N81" s="825"/>
      <c r="O81" s="824"/>
      <c r="P81" s="441">
        <f t="shared" ref="P81:P144" si="36">IF($C81=-1,-M81,IF($C81=1,N81,IF($C81=0,M81,IF($C81=2,-N81,0))))</f>
        <v>0</v>
      </c>
      <c r="Q81" s="450" t="str">
        <f t="shared" ref="Q81:Q111" si="37">IF(O81="","",HLOOKUP(O81,Sum_Changes,AA81,FALSE))</f>
        <v/>
      </c>
      <c r="R81" s="791" t="str">
        <f>Setup!C111</f>
        <v>Cell Phone</v>
      </c>
      <c r="T81" s="449"/>
      <c r="U81" s="449"/>
      <c r="AA81" s="322">
        <v>68</v>
      </c>
      <c r="AB81" s="444">
        <f t="shared" ref="AB81:AB144" si="38">AB80+AC81</f>
        <v>0</v>
      </c>
      <c r="AC81" s="322">
        <f t="shared" si="20"/>
        <v>0</v>
      </c>
      <c r="AD81" s="444">
        <f t="shared" si="28"/>
        <v>0</v>
      </c>
      <c r="AE81" s="322">
        <f t="shared" si="29"/>
        <v>0</v>
      </c>
      <c r="AF81" s="444">
        <f t="shared" si="25"/>
        <v>0</v>
      </c>
      <c r="AG81" s="322">
        <f t="shared" si="30"/>
        <v>0</v>
      </c>
      <c r="AH81" s="444">
        <f t="shared" si="26"/>
        <v>0</v>
      </c>
      <c r="AI81" s="322">
        <f t="shared" si="31"/>
        <v>0</v>
      </c>
      <c r="AJ81" s="444">
        <f t="shared" si="27"/>
        <v>0</v>
      </c>
      <c r="AK81" s="322">
        <f t="shared" si="32"/>
        <v>0</v>
      </c>
      <c r="AL81" s="444">
        <f t="shared" si="17"/>
        <v>0</v>
      </c>
      <c r="AM81" s="322">
        <f t="shared" si="33"/>
        <v>0</v>
      </c>
      <c r="AN81" s="444">
        <f t="shared" si="18"/>
        <v>0</v>
      </c>
      <c r="AO81" s="322">
        <f t="shared" si="34"/>
        <v>0</v>
      </c>
    </row>
    <row r="82" spans="3:41" s="183" customFormat="1" ht="14" customHeight="1">
      <c r="C82" s="440" t="str">
        <f t="shared" si="35"/>
        <v>n/a</v>
      </c>
      <c r="E82" s="322"/>
      <c r="F82" s="322"/>
      <c r="G82" s="322"/>
      <c r="H82" s="462">
        <v>67</v>
      </c>
      <c r="I82" s="823"/>
      <c r="J82" s="817"/>
      <c r="K82" s="824"/>
      <c r="L82" s="824"/>
      <c r="M82" s="825"/>
      <c r="N82" s="824"/>
      <c r="O82" s="824"/>
      <c r="P82" s="441">
        <f t="shared" si="36"/>
        <v>0</v>
      </c>
      <c r="Q82" s="450" t="str">
        <f t="shared" si="37"/>
        <v/>
      </c>
      <c r="R82" s="791" t="str">
        <f>Setup!C112</f>
        <v>Internet Service</v>
      </c>
      <c r="T82" s="449"/>
      <c r="U82" s="449"/>
      <c r="AA82" s="322">
        <v>69</v>
      </c>
      <c r="AB82" s="444">
        <f t="shared" si="38"/>
        <v>0</v>
      </c>
      <c r="AC82" s="322">
        <f t="shared" si="20"/>
        <v>0</v>
      </c>
      <c r="AD82" s="444">
        <f t="shared" si="28"/>
        <v>0</v>
      </c>
      <c r="AE82" s="322">
        <f t="shared" si="29"/>
        <v>0</v>
      </c>
      <c r="AF82" s="444">
        <f t="shared" si="25"/>
        <v>0</v>
      </c>
      <c r="AG82" s="322">
        <f t="shared" si="30"/>
        <v>0</v>
      </c>
      <c r="AH82" s="444">
        <f t="shared" si="26"/>
        <v>0</v>
      </c>
      <c r="AI82" s="322">
        <f t="shared" si="31"/>
        <v>0</v>
      </c>
      <c r="AJ82" s="444">
        <f t="shared" si="27"/>
        <v>0</v>
      </c>
      <c r="AK82" s="322">
        <f t="shared" si="32"/>
        <v>0</v>
      </c>
      <c r="AL82" s="444">
        <f t="shared" ref="AL82:AL145" si="39">AL81+AM82</f>
        <v>0</v>
      </c>
      <c r="AM82" s="322">
        <f t="shared" si="33"/>
        <v>0</v>
      </c>
      <c r="AN82" s="444">
        <f t="shared" ref="AN82:AN145" si="40">AN81+AO82</f>
        <v>0</v>
      </c>
      <c r="AO82" s="322">
        <f t="shared" si="34"/>
        <v>0</v>
      </c>
    </row>
    <row r="83" spans="3:41" s="183" customFormat="1" ht="14" customHeight="1">
      <c r="C83" s="440" t="str">
        <f t="shared" si="35"/>
        <v>n/a</v>
      </c>
      <c r="E83" s="322"/>
      <c r="F83" s="322"/>
      <c r="G83" s="322"/>
      <c r="H83" s="462">
        <v>68</v>
      </c>
      <c r="I83" s="823"/>
      <c r="J83" s="817"/>
      <c r="K83" s="824"/>
      <c r="L83" s="824"/>
      <c r="M83" s="825"/>
      <c r="N83" s="825"/>
      <c r="O83" s="824"/>
      <c r="P83" s="441">
        <f t="shared" ref="P83" si="41">IF($C83=-1,-M83,IF($C83=1,N83,IF($C83=0,M83,IF($C83=2,-N83,0))))</f>
        <v>0</v>
      </c>
      <c r="Q83" s="450" t="str">
        <f t="shared" ref="Q83" si="42">IF(O83="","",HLOOKUP(O83,Sum_Changes,AA83,FALSE))</f>
        <v/>
      </c>
      <c r="R83" s="791" t="str">
        <f>Setup!C113</f>
        <v>Other Household</v>
      </c>
      <c r="T83" s="449"/>
      <c r="U83" s="449"/>
      <c r="AA83" s="322">
        <v>70</v>
      </c>
      <c r="AB83" s="444">
        <f t="shared" si="38"/>
        <v>0</v>
      </c>
      <c r="AC83" s="322">
        <f t="shared" si="20"/>
        <v>0</v>
      </c>
      <c r="AD83" s="444">
        <f t="shared" si="28"/>
        <v>0</v>
      </c>
      <c r="AE83" s="322">
        <f t="shared" si="29"/>
        <v>0</v>
      </c>
      <c r="AF83" s="444">
        <f t="shared" si="25"/>
        <v>0</v>
      </c>
      <c r="AG83" s="322">
        <f t="shared" si="30"/>
        <v>0</v>
      </c>
      <c r="AH83" s="444">
        <f t="shared" si="26"/>
        <v>0</v>
      </c>
      <c r="AI83" s="322">
        <f t="shared" si="31"/>
        <v>0</v>
      </c>
      <c r="AJ83" s="444">
        <f t="shared" si="27"/>
        <v>0</v>
      </c>
      <c r="AK83" s="322">
        <f t="shared" si="32"/>
        <v>0</v>
      </c>
      <c r="AL83" s="444">
        <f t="shared" si="39"/>
        <v>0</v>
      </c>
      <c r="AM83" s="322">
        <f t="shared" si="33"/>
        <v>0</v>
      </c>
      <c r="AN83" s="444">
        <f t="shared" si="40"/>
        <v>0</v>
      </c>
      <c r="AO83" s="322">
        <f t="shared" si="34"/>
        <v>0</v>
      </c>
    </row>
    <row r="84" spans="3:41" s="183" customFormat="1" ht="14" customHeight="1">
      <c r="C84" s="440" t="str">
        <f t="shared" si="35"/>
        <v>n/a</v>
      </c>
      <c r="E84" s="322"/>
      <c r="F84" s="322"/>
      <c r="G84" s="322"/>
      <c r="H84" s="462">
        <v>69</v>
      </c>
      <c r="I84" s="445"/>
      <c r="J84" s="817"/>
      <c r="K84" s="446"/>
      <c r="L84" s="446"/>
      <c r="M84" s="447"/>
      <c r="N84" s="456"/>
      <c r="O84" s="446"/>
      <c r="P84" s="441">
        <f t="shared" ref="P84" si="43">IF($C84=-1,-M84,IF($C84=1,N84,IF($C84=0,M84,IF($C84=2,-N84,0))))</f>
        <v>0</v>
      </c>
      <c r="Q84" s="450" t="str">
        <f t="shared" ref="Q84" si="44">IF(O84="","",HLOOKUP(O84,Sum_Changes,AA84,FALSE))</f>
        <v/>
      </c>
      <c r="R84" s="791" t="str">
        <f>Setup!C114</f>
        <v>Other Household</v>
      </c>
      <c r="T84" s="449"/>
      <c r="U84" s="449"/>
      <c r="AA84" s="322">
        <v>71</v>
      </c>
      <c r="AB84" s="444">
        <f t="shared" si="38"/>
        <v>0</v>
      </c>
      <c r="AC84" s="322">
        <f t="shared" si="20"/>
        <v>0</v>
      </c>
      <c r="AD84" s="444">
        <f t="shared" si="28"/>
        <v>0</v>
      </c>
      <c r="AE84" s="322">
        <f t="shared" si="29"/>
        <v>0</v>
      </c>
      <c r="AF84" s="444">
        <f t="shared" si="25"/>
        <v>0</v>
      </c>
      <c r="AG84" s="322">
        <f t="shared" si="30"/>
        <v>0</v>
      </c>
      <c r="AH84" s="444">
        <f t="shared" si="26"/>
        <v>0</v>
      </c>
      <c r="AI84" s="322">
        <f t="shared" si="31"/>
        <v>0</v>
      </c>
      <c r="AJ84" s="444">
        <f t="shared" si="27"/>
        <v>0</v>
      </c>
      <c r="AK84" s="322">
        <f t="shared" si="32"/>
        <v>0</v>
      </c>
      <c r="AL84" s="444">
        <f t="shared" si="39"/>
        <v>0</v>
      </c>
      <c r="AM84" s="322">
        <f t="shared" si="33"/>
        <v>0</v>
      </c>
      <c r="AN84" s="444">
        <f t="shared" si="40"/>
        <v>0</v>
      </c>
      <c r="AO84" s="322">
        <f t="shared" si="34"/>
        <v>0</v>
      </c>
    </row>
    <row r="85" spans="3:41" s="183" customFormat="1" ht="14" customHeight="1">
      <c r="C85" s="440" t="str">
        <f t="shared" si="35"/>
        <v>n/a</v>
      </c>
      <c r="E85" s="322"/>
      <c r="F85" s="322"/>
      <c r="G85" s="322"/>
      <c r="H85" s="462">
        <v>70</v>
      </c>
      <c r="I85" s="445"/>
      <c r="J85" s="817"/>
      <c r="K85" s="446"/>
      <c r="L85" s="446"/>
      <c r="M85" s="447"/>
      <c r="N85" s="456"/>
      <c r="O85" s="446"/>
      <c r="P85" s="441">
        <f t="shared" ref="P85:P86" si="45">IF($C85=-1,-M85,IF($C85=1,N85,IF($C85=0,M85,IF($C85=2,-N85,0))))</f>
        <v>0</v>
      </c>
      <c r="Q85" s="450" t="str">
        <f t="shared" ref="Q85:Q86" si="46">IF(O85="","",HLOOKUP(O85,Sum_Changes,AA85,FALSE))</f>
        <v/>
      </c>
      <c r="R85" s="791" t="str">
        <f>Setup!C115</f>
        <v>Other Household</v>
      </c>
      <c r="T85" s="449"/>
      <c r="U85" s="449"/>
      <c r="AA85" s="322">
        <v>72</v>
      </c>
      <c r="AB85" s="444">
        <f t="shared" si="38"/>
        <v>0</v>
      </c>
      <c r="AC85" s="322">
        <f t="shared" si="20"/>
        <v>0</v>
      </c>
      <c r="AD85" s="444">
        <f t="shared" si="28"/>
        <v>0</v>
      </c>
      <c r="AE85" s="322">
        <f t="shared" si="29"/>
        <v>0</v>
      </c>
      <c r="AF85" s="444">
        <f t="shared" si="25"/>
        <v>0</v>
      </c>
      <c r="AG85" s="322">
        <f t="shared" si="30"/>
        <v>0</v>
      </c>
      <c r="AH85" s="444">
        <f t="shared" si="26"/>
        <v>0</v>
      </c>
      <c r="AI85" s="322">
        <f t="shared" si="31"/>
        <v>0</v>
      </c>
      <c r="AJ85" s="444">
        <f t="shared" si="27"/>
        <v>0</v>
      </c>
      <c r="AK85" s="322">
        <f t="shared" si="32"/>
        <v>0</v>
      </c>
      <c r="AL85" s="444">
        <f t="shared" si="39"/>
        <v>0</v>
      </c>
      <c r="AM85" s="322">
        <f t="shared" si="33"/>
        <v>0</v>
      </c>
      <c r="AN85" s="444">
        <f t="shared" si="40"/>
        <v>0</v>
      </c>
      <c r="AO85" s="322">
        <f t="shared" si="34"/>
        <v>0</v>
      </c>
    </row>
    <row r="86" spans="3:41" s="183" customFormat="1" ht="14" customHeight="1">
      <c r="C86" s="440" t="str">
        <f t="shared" si="35"/>
        <v>n/a</v>
      </c>
      <c r="E86" s="322"/>
      <c r="F86" s="322"/>
      <c r="G86" s="322"/>
      <c r="H86" s="462">
        <v>71</v>
      </c>
      <c r="I86" s="445"/>
      <c r="J86" s="817"/>
      <c r="K86" s="446"/>
      <c r="L86" s="446"/>
      <c r="M86" s="447"/>
      <c r="N86" s="457"/>
      <c r="O86" s="446"/>
      <c r="P86" s="441">
        <f t="shared" si="45"/>
        <v>0</v>
      </c>
      <c r="Q86" s="450" t="str">
        <f t="shared" si="46"/>
        <v/>
      </c>
      <c r="R86" s="791" t="str">
        <f>Setup!C116</f>
        <v>11. ENTERTAINMENT</v>
      </c>
      <c r="AA86" s="322">
        <v>73</v>
      </c>
      <c r="AB86" s="444">
        <f t="shared" si="38"/>
        <v>0</v>
      </c>
      <c r="AC86" s="322">
        <f t="shared" si="20"/>
        <v>0</v>
      </c>
      <c r="AD86" s="444">
        <f t="shared" si="28"/>
        <v>0</v>
      </c>
      <c r="AE86" s="322">
        <f t="shared" si="29"/>
        <v>0</v>
      </c>
      <c r="AF86" s="444">
        <f t="shared" si="25"/>
        <v>0</v>
      </c>
      <c r="AG86" s="322">
        <f t="shared" si="30"/>
        <v>0</v>
      </c>
      <c r="AH86" s="444">
        <f t="shared" si="26"/>
        <v>0</v>
      </c>
      <c r="AI86" s="322">
        <f t="shared" si="31"/>
        <v>0</v>
      </c>
      <c r="AJ86" s="444">
        <f t="shared" si="27"/>
        <v>0</v>
      </c>
      <c r="AK86" s="322">
        <f t="shared" si="32"/>
        <v>0</v>
      </c>
      <c r="AL86" s="444">
        <f t="shared" si="39"/>
        <v>0</v>
      </c>
      <c r="AM86" s="322">
        <f t="shared" si="33"/>
        <v>0</v>
      </c>
      <c r="AN86" s="444">
        <f t="shared" si="40"/>
        <v>0</v>
      </c>
      <c r="AO86" s="322">
        <f t="shared" si="34"/>
        <v>0</v>
      </c>
    </row>
    <row r="87" spans="3:41" s="183" customFormat="1" ht="14" customHeight="1">
      <c r="C87" s="440" t="str">
        <f t="shared" si="35"/>
        <v>n/a</v>
      </c>
      <c r="E87" s="322"/>
      <c r="F87" s="322"/>
      <c r="G87" s="322"/>
      <c r="H87" s="462">
        <v>72</v>
      </c>
      <c r="I87" s="780"/>
      <c r="J87" s="815"/>
      <c r="K87" s="458"/>
      <c r="L87" s="458"/>
      <c r="M87" s="456"/>
      <c r="N87" s="456"/>
      <c r="O87" s="781"/>
      <c r="P87" s="441">
        <f t="shared" si="36"/>
        <v>0</v>
      </c>
      <c r="Q87" s="450" t="str">
        <f t="shared" si="37"/>
        <v/>
      </c>
      <c r="R87" s="791" t="str">
        <f>Setup!C117</f>
        <v>Cable TV</v>
      </c>
      <c r="T87" s="449"/>
      <c r="U87" s="449"/>
      <c r="AA87" s="322">
        <v>74</v>
      </c>
      <c r="AB87" s="444">
        <f t="shared" si="38"/>
        <v>0</v>
      </c>
      <c r="AC87" s="322">
        <f t="shared" si="20"/>
        <v>0</v>
      </c>
      <c r="AD87" s="444">
        <f t="shared" si="28"/>
        <v>0</v>
      </c>
      <c r="AE87" s="322">
        <f t="shared" si="29"/>
        <v>0</v>
      </c>
      <c r="AF87" s="444">
        <f t="shared" si="25"/>
        <v>0</v>
      </c>
      <c r="AG87" s="322">
        <f t="shared" si="30"/>
        <v>0</v>
      </c>
      <c r="AH87" s="444">
        <f t="shared" si="26"/>
        <v>0</v>
      </c>
      <c r="AI87" s="322">
        <f t="shared" si="31"/>
        <v>0</v>
      </c>
      <c r="AJ87" s="444">
        <f t="shared" si="27"/>
        <v>0</v>
      </c>
      <c r="AK87" s="322">
        <f t="shared" si="32"/>
        <v>0</v>
      </c>
      <c r="AL87" s="444">
        <f t="shared" si="39"/>
        <v>0</v>
      </c>
      <c r="AM87" s="322">
        <f t="shared" si="33"/>
        <v>0</v>
      </c>
      <c r="AN87" s="444">
        <f t="shared" si="40"/>
        <v>0</v>
      </c>
      <c r="AO87" s="322">
        <f t="shared" si="34"/>
        <v>0</v>
      </c>
    </row>
    <row r="88" spans="3:41" s="183" customFormat="1" ht="14" customHeight="1">
      <c r="C88" s="440" t="str">
        <f t="shared" si="35"/>
        <v>n/a</v>
      </c>
      <c r="E88" s="322"/>
      <c r="F88" s="322"/>
      <c r="G88" s="322"/>
      <c r="H88" s="462">
        <v>73</v>
      </c>
      <c r="I88" s="780"/>
      <c r="J88" s="815"/>
      <c r="K88" s="458"/>
      <c r="L88" s="458"/>
      <c r="M88" s="456"/>
      <c r="N88" s="456"/>
      <c r="O88" s="781"/>
      <c r="P88" s="441">
        <f t="shared" si="36"/>
        <v>0</v>
      </c>
      <c r="Q88" s="450" t="str">
        <f t="shared" si="37"/>
        <v/>
      </c>
      <c r="R88" s="791" t="str">
        <f>Setup!C118</f>
        <v>Movies / Books</v>
      </c>
      <c r="T88" s="449"/>
      <c r="U88" s="449"/>
      <c r="AA88" s="322">
        <v>75</v>
      </c>
      <c r="AB88" s="444">
        <f t="shared" si="38"/>
        <v>0</v>
      </c>
      <c r="AC88" s="322">
        <f t="shared" si="20"/>
        <v>0</v>
      </c>
      <c r="AD88" s="444">
        <f t="shared" si="28"/>
        <v>0</v>
      </c>
      <c r="AE88" s="322">
        <f t="shared" si="29"/>
        <v>0</v>
      </c>
      <c r="AF88" s="444">
        <f t="shared" si="25"/>
        <v>0</v>
      </c>
      <c r="AG88" s="322">
        <f t="shared" si="30"/>
        <v>0</v>
      </c>
      <c r="AH88" s="444">
        <f t="shared" si="26"/>
        <v>0</v>
      </c>
      <c r="AI88" s="322">
        <f t="shared" si="31"/>
        <v>0</v>
      </c>
      <c r="AJ88" s="444">
        <f t="shared" si="27"/>
        <v>0</v>
      </c>
      <c r="AK88" s="322">
        <f t="shared" si="32"/>
        <v>0</v>
      </c>
      <c r="AL88" s="444">
        <f t="shared" si="39"/>
        <v>0</v>
      </c>
      <c r="AM88" s="322">
        <f t="shared" si="33"/>
        <v>0</v>
      </c>
      <c r="AN88" s="444">
        <f t="shared" si="40"/>
        <v>0</v>
      </c>
      <c r="AO88" s="322">
        <f t="shared" si="34"/>
        <v>0</v>
      </c>
    </row>
    <row r="89" spans="3:41" s="183" customFormat="1" ht="14" customHeight="1">
      <c r="C89" s="440" t="str">
        <f t="shared" si="35"/>
        <v>n/a</v>
      </c>
      <c r="E89" s="322"/>
      <c r="F89" s="322"/>
      <c r="G89" s="322"/>
      <c r="H89" s="462">
        <v>74</v>
      </c>
      <c r="I89" s="780"/>
      <c r="J89" s="815"/>
      <c r="K89" s="458"/>
      <c r="L89" s="458"/>
      <c r="M89" s="456"/>
      <c r="N89" s="456"/>
      <c r="O89" s="781"/>
      <c r="P89" s="441">
        <f t="shared" si="36"/>
        <v>0</v>
      </c>
      <c r="Q89" s="450" t="str">
        <f t="shared" si="37"/>
        <v/>
      </c>
      <c r="R89" s="791" t="str">
        <f>Setup!C119</f>
        <v>Babysitter</v>
      </c>
      <c r="T89" s="449"/>
      <c r="U89" s="449"/>
      <c r="AA89" s="322">
        <v>76</v>
      </c>
      <c r="AB89" s="444">
        <f t="shared" si="38"/>
        <v>0</v>
      </c>
      <c r="AC89" s="322">
        <f t="shared" si="20"/>
        <v>0</v>
      </c>
      <c r="AD89" s="444">
        <f t="shared" si="28"/>
        <v>0</v>
      </c>
      <c r="AE89" s="322">
        <f t="shared" si="29"/>
        <v>0</v>
      </c>
      <c r="AF89" s="444">
        <f t="shared" si="25"/>
        <v>0</v>
      </c>
      <c r="AG89" s="322">
        <f t="shared" si="30"/>
        <v>0</v>
      </c>
      <c r="AH89" s="444">
        <f t="shared" si="26"/>
        <v>0</v>
      </c>
      <c r="AI89" s="322">
        <f t="shared" si="31"/>
        <v>0</v>
      </c>
      <c r="AJ89" s="444">
        <f t="shared" si="27"/>
        <v>0</v>
      </c>
      <c r="AK89" s="322">
        <f t="shared" si="32"/>
        <v>0</v>
      </c>
      <c r="AL89" s="444">
        <f t="shared" si="39"/>
        <v>0</v>
      </c>
      <c r="AM89" s="322">
        <f t="shared" si="33"/>
        <v>0</v>
      </c>
      <c r="AN89" s="444">
        <f t="shared" si="40"/>
        <v>0</v>
      </c>
      <c r="AO89" s="322">
        <f t="shared" si="34"/>
        <v>0</v>
      </c>
    </row>
    <row r="90" spans="3:41" s="183" customFormat="1" ht="14" customHeight="1">
      <c r="C90" s="440" t="str">
        <f t="shared" si="35"/>
        <v>n/a</v>
      </c>
      <c r="E90" s="322"/>
      <c r="F90" s="322"/>
      <c r="G90" s="322"/>
      <c r="H90" s="462">
        <v>75</v>
      </c>
      <c r="I90" s="780"/>
      <c r="J90" s="815"/>
      <c r="K90" s="458"/>
      <c r="L90" s="458"/>
      <c r="M90" s="456"/>
      <c r="N90" s="456"/>
      <c r="O90" s="781"/>
      <c r="P90" s="441">
        <f t="shared" si="36"/>
        <v>0</v>
      </c>
      <c r="Q90" s="450" t="str">
        <f t="shared" si="37"/>
        <v/>
      </c>
      <c r="R90" s="791" t="str">
        <f>Setup!C120</f>
        <v>Vacation</v>
      </c>
      <c r="T90" s="449"/>
      <c r="U90" s="449"/>
      <c r="AA90" s="322">
        <v>77</v>
      </c>
      <c r="AB90" s="444">
        <f t="shared" si="38"/>
        <v>0</v>
      </c>
      <c r="AC90" s="322">
        <f t="shared" si="20"/>
        <v>0</v>
      </c>
      <c r="AD90" s="444">
        <f t="shared" si="28"/>
        <v>0</v>
      </c>
      <c r="AE90" s="322">
        <f t="shared" si="29"/>
        <v>0</v>
      </c>
      <c r="AF90" s="444">
        <f t="shared" si="25"/>
        <v>0</v>
      </c>
      <c r="AG90" s="322">
        <f t="shared" si="30"/>
        <v>0</v>
      </c>
      <c r="AH90" s="444">
        <f t="shared" si="26"/>
        <v>0</v>
      </c>
      <c r="AI90" s="322">
        <f t="shared" si="31"/>
        <v>0</v>
      </c>
      <c r="AJ90" s="444">
        <f t="shared" si="27"/>
        <v>0</v>
      </c>
      <c r="AK90" s="322">
        <f t="shared" si="32"/>
        <v>0</v>
      </c>
      <c r="AL90" s="444">
        <f t="shared" si="39"/>
        <v>0</v>
      </c>
      <c r="AM90" s="322">
        <f t="shared" si="33"/>
        <v>0</v>
      </c>
      <c r="AN90" s="444">
        <f t="shared" si="40"/>
        <v>0</v>
      </c>
      <c r="AO90" s="322">
        <f t="shared" si="34"/>
        <v>0</v>
      </c>
    </row>
    <row r="91" spans="3:41" s="183" customFormat="1" ht="14" customHeight="1">
      <c r="C91" s="440" t="str">
        <f t="shared" si="35"/>
        <v>n/a</v>
      </c>
      <c r="E91" s="322"/>
      <c r="F91" s="322"/>
      <c r="G91" s="322"/>
      <c r="H91" s="462">
        <v>76</v>
      </c>
      <c r="I91" s="780"/>
      <c r="J91" s="815"/>
      <c r="K91" s="458"/>
      <c r="L91" s="458"/>
      <c r="M91" s="456"/>
      <c r="N91" s="456"/>
      <c r="O91" s="781"/>
      <c r="P91" s="441">
        <f t="shared" si="36"/>
        <v>0</v>
      </c>
      <c r="Q91" s="450" t="str">
        <f t="shared" si="37"/>
        <v/>
      </c>
      <c r="R91" s="791" t="str">
        <f>Setup!C121</f>
        <v>Music</v>
      </c>
      <c r="T91" s="449"/>
      <c r="U91" s="449"/>
      <c r="AA91" s="322">
        <v>78</v>
      </c>
      <c r="AB91" s="444">
        <f t="shared" si="38"/>
        <v>0</v>
      </c>
      <c r="AC91" s="322">
        <f t="shared" si="20"/>
        <v>0</v>
      </c>
      <c r="AD91" s="444">
        <f t="shared" si="28"/>
        <v>0</v>
      </c>
      <c r="AE91" s="322">
        <f t="shared" si="29"/>
        <v>0</v>
      </c>
      <c r="AF91" s="444">
        <f t="shared" si="25"/>
        <v>0</v>
      </c>
      <c r="AG91" s="322">
        <f t="shared" si="30"/>
        <v>0</v>
      </c>
      <c r="AH91" s="444">
        <f t="shared" si="26"/>
        <v>0</v>
      </c>
      <c r="AI91" s="322">
        <f t="shared" si="31"/>
        <v>0</v>
      </c>
      <c r="AJ91" s="444">
        <f t="shared" si="27"/>
        <v>0</v>
      </c>
      <c r="AK91" s="322">
        <f t="shared" si="32"/>
        <v>0</v>
      </c>
      <c r="AL91" s="444">
        <f t="shared" si="39"/>
        <v>0</v>
      </c>
      <c r="AM91" s="322">
        <f t="shared" si="33"/>
        <v>0</v>
      </c>
      <c r="AN91" s="444">
        <f t="shared" si="40"/>
        <v>0</v>
      </c>
      <c r="AO91" s="322">
        <f t="shared" si="34"/>
        <v>0</v>
      </c>
    </row>
    <row r="92" spans="3:41" s="183" customFormat="1" ht="14" customHeight="1">
      <c r="C92" s="440" t="str">
        <f t="shared" si="35"/>
        <v>n/a</v>
      </c>
      <c r="E92" s="322"/>
      <c r="F92" s="322"/>
      <c r="G92" s="322"/>
      <c r="H92" s="462">
        <v>77</v>
      </c>
      <c r="I92" s="780"/>
      <c r="J92" s="815"/>
      <c r="K92" s="458"/>
      <c r="L92" s="458"/>
      <c r="M92" s="456"/>
      <c r="N92" s="456"/>
      <c r="O92" s="781"/>
      <c r="P92" s="441">
        <f t="shared" si="36"/>
        <v>0</v>
      </c>
      <c r="Q92" s="450" t="str">
        <f t="shared" si="37"/>
        <v/>
      </c>
      <c r="R92" s="791" t="str">
        <f>Setup!C122</f>
        <v>Other Entertainment</v>
      </c>
      <c r="T92" s="449"/>
      <c r="U92" s="449"/>
      <c r="AA92" s="322">
        <v>79</v>
      </c>
      <c r="AB92" s="444">
        <f t="shared" si="38"/>
        <v>0</v>
      </c>
      <c r="AC92" s="322">
        <f t="shared" si="20"/>
        <v>0</v>
      </c>
      <c r="AD92" s="444">
        <f t="shared" si="28"/>
        <v>0</v>
      </c>
      <c r="AE92" s="322">
        <f t="shared" si="29"/>
        <v>0</v>
      </c>
      <c r="AF92" s="444">
        <f t="shared" si="25"/>
        <v>0</v>
      </c>
      <c r="AG92" s="322">
        <f t="shared" si="30"/>
        <v>0</v>
      </c>
      <c r="AH92" s="444">
        <f t="shared" si="26"/>
        <v>0</v>
      </c>
      <c r="AI92" s="322">
        <f t="shared" si="31"/>
        <v>0</v>
      </c>
      <c r="AJ92" s="444">
        <f t="shared" si="27"/>
        <v>0</v>
      </c>
      <c r="AK92" s="322">
        <f t="shared" si="32"/>
        <v>0</v>
      </c>
      <c r="AL92" s="444">
        <f t="shared" si="39"/>
        <v>0</v>
      </c>
      <c r="AM92" s="322">
        <f t="shared" si="33"/>
        <v>0</v>
      </c>
      <c r="AN92" s="444">
        <f t="shared" si="40"/>
        <v>0</v>
      </c>
      <c r="AO92" s="322">
        <f t="shared" si="34"/>
        <v>0</v>
      </c>
    </row>
    <row r="93" spans="3:41" s="183" customFormat="1" ht="14" customHeight="1">
      <c r="C93" s="440" t="str">
        <f t="shared" si="35"/>
        <v>n/a</v>
      </c>
      <c r="E93" s="322"/>
      <c r="F93" s="322"/>
      <c r="G93" s="322"/>
      <c r="H93" s="462">
        <v>78</v>
      </c>
      <c r="I93" s="780"/>
      <c r="J93" s="815"/>
      <c r="K93" s="458"/>
      <c r="L93" s="458"/>
      <c r="M93" s="456"/>
      <c r="N93" s="456"/>
      <c r="O93" s="781"/>
      <c r="P93" s="441">
        <f t="shared" si="36"/>
        <v>0</v>
      </c>
      <c r="Q93" s="450" t="str">
        <f t="shared" si="37"/>
        <v/>
      </c>
      <c r="R93" s="791" t="str">
        <f>Setup!C123</f>
        <v>12. TRANSPORTATION</v>
      </c>
      <c r="T93" s="449"/>
      <c r="U93" s="449"/>
      <c r="AA93" s="322">
        <v>80</v>
      </c>
      <c r="AB93" s="444">
        <f t="shared" si="38"/>
        <v>0</v>
      </c>
      <c r="AC93" s="322">
        <f t="shared" si="20"/>
        <v>0</v>
      </c>
      <c r="AD93" s="444">
        <f t="shared" si="28"/>
        <v>0</v>
      </c>
      <c r="AE93" s="322">
        <f t="shared" si="29"/>
        <v>0</v>
      </c>
      <c r="AF93" s="444">
        <f t="shared" si="25"/>
        <v>0</v>
      </c>
      <c r="AG93" s="322">
        <f t="shared" si="30"/>
        <v>0</v>
      </c>
      <c r="AH93" s="444">
        <f t="shared" si="26"/>
        <v>0</v>
      </c>
      <c r="AI93" s="322">
        <f t="shared" si="31"/>
        <v>0</v>
      </c>
      <c r="AJ93" s="444">
        <f t="shared" si="27"/>
        <v>0</v>
      </c>
      <c r="AK93" s="322">
        <f t="shared" si="32"/>
        <v>0</v>
      </c>
      <c r="AL93" s="444">
        <f t="shared" si="39"/>
        <v>0</v>
      </c>
      <c r="AM93" s="322">
        <f t="shared" si="33"/>
        <v>0</v>
      </c>
      <c r="AN93" s="444">
        <f t="shared" si="40"/>
        <v>0</v>
      </c>
      <c r="AO93" s="322">
        <f t="shared" si="34"/>
        <v>0</v>
      </c>
    </row>
    <row r="94" spans="3:41" s="183" customFormat="1" ht="14" customHeight="1">
      <c r="C94" s="440" t="str">
        <f t="shared" si="35"/>
        <v>n/a</v>
      </c>
      <c r="E94" s="322"/>
      <c r="F94" s="322"/>
      <c r="G94" s="322"/>
      <c r="H94" s="462">
        <v>79</v>
      </c>
      <c r="I94" s="780"/>
      <c r="J94" s="815"/>
      <c r="K94" s="458"/>
      <c r="L94" s="458"/>
      <c r="M94" s="456"/>
      <c r="N94" s="456"/>
      <c r="O94" s="781"/>
      <c r="P94" s="441">
        <f t="shared" si="36"/>
        <v>0</v>
      </c>
      <c r="Q94" s="450" t="str">
        <f t="shared" si="37"/>
        <v/>
      </c>
      <c r="R94" s="791" t="str">
        <f>Setup!C124</f>
        <v>Auto Loan Payment</v>
      </c>
      <c r="T94" s="449"/>
      <c r="U94" s="449"/>
      <c r="AA94" s="322">
        <v>81</v>
      </c>
      <c r="AB94" s="444">
        <f t="shared" si="38"/>
        <v>0</v>
      </c>
      <c r="AC94" s="322">
        <f t="shared" si="20"/>
        <v>0</v>
      </c>
      <c r="AD94" s="444">
        <f t="shared" si="28"/>
        <v>0</v>
      </c>
      <c r="AE94" s="322">
        <f t="shared" si="29"/>
        <v>0</v>
      </c>
      <c r="AF94" s="444">
        <f t="shared" si="25"/>
        <v>0</v>
      </c>
      <c r="AG94" s="322">
        <f t="shared" si="30"/>
        <v>0</v>
      </c>
      <c r="AH94" s="444">
        <f t="shared" si="26"/>
        <v>0</v>
      </c>
      <c r="AI94" s="322">
        <f t="shared" si="31"/>
        <v>0</v>
      </c>
      <c r="AJ94" s="444">
        <f t="shared" si="27"/>
        <v>0</v>
      </c>
      <c r="AK94" s="322">
        <f t="shared" si="32"/>
        <v>0</v>
      </c>
      <c r="AL94" s="444">
        <f t="shared" si="39"/>
        <v>0</v>
      </c>
      <c r="AM94" s="322">
        <f t="shared" si="33"/>
        <v>0</v>
      </c>
      <c r="AN94" s="444">
        <f t="shared" si="40"/>
        <v>0</v>
      </c>
      <c r="AO94" s="322">
        <f t="shared" si="34"/>
        <v>0</v>
      </c>
    </row>
    <row r="95" spans="3:41" s="183" customFormat="1" ht="14" customHeight="1">
      <c r="C95" s="440" t="str">
        <f t="shared" si="35"/>
        <v>n/a</v>
      </c>
      <c r="E95" s="322"/>
      <c r="F95" s="322"/>
      <c r="G95" s="322"/>
      <c r="H95" s="462">
        <v>80</v>
      </c>
      <c r="I95" s="780"/>
      <c r="J95" s="815"/>
      <c r="K95" s="458"/>
      <c r="L95" s="458"/>
      <c r="M95" s="456"/>
      <c r="N95" s="456"/>
      <c r="O95" s="781"/>
      <c r="P95" s="441">
        <f t="shared" si="36"/>
        <v>0</v>
      </c>
      <c r="Q95" s="450" t="str">
        <f t="shared" si="37"/>
        <v/>
      </c>
      <c r="R95" s="791" t="str">
        <f>Setup!C125</f>
        <v>Fuel</v>
      </c>
      <c r="T95" s="449"/>
      <c r="U95" s="449"/>
      <c r="AA95" s="322">
        <v>82</v>
      </c>
      <c r="AB95" s="444">
        <f t="shared" si="38"/>
        <v>0</v>
      </c>
      <c r="AC95" s="322">
        <f t="shared" si="20"/>
        <v>0</v>
      </c>
      <c r="AD95" s="444">
        <f t="shared" si="28"/>
        <v>0</v>
      </c>
      <c r="AE95" s="322">
        <f t="shared" si="29"/>
        <v>0</v>
      </c>
      <c r="AF95" s="444">
        <f t="shared" si="25"/>
        <v>0</v>
      </c>
      <c r="AG95" s="322">
        <f t="shared" si="30"/>
        <v>0</v>
      </c>
      <c r="AH95" s="444">
        <f t="shared" si="26"/>
        <v>0</v>
      </c>
      <c r="AI95" s="322">
        <f t="shared" si="31"/>
        <v>0</v>
      </c>
      <c r="AJ95" s="444">
        <f t="shared" si="27"/>
        <v>0</v>
      </c>
      <c r="AK95" s="322">
        <f t="shared" si="32"/>
        <v>0</v>
      </c>
      <c r="AL95" s="444">
        <f t="shared" si="39"/>
        <v>0</v>
      </c>
      <c r="AM95" s="322">
        <f t="shared" si="33"/>
        <v>0</v>
      </c>
      <c r="AN95" s="444">
        <f t="shared" si="40"/>
        <v>0</v>
      </c>
      <c r="AO95" s="322">
        <f t="shared" si="34"/>
        <v>0</v>
      </c>
    </row>
    <row r="96" spans="3:41" s="183" customFormat="1" ht="14" customHeight="1">
      <c r="C96" s="440" t="str">
        <f t="shared" si="35"/>
        <v>n/a</v>
      </c>
      <c r="E96" s="322"/>
      <c r="F96" s="322"/>
      <c r="G96" s="322"/>
      <c r="H96" s="462">
        <v>81</v>
      </c>
      <c r="I96" s="780"/>
      <c r="J96" s="815"/>
      <c r="K96" s="458"/>
      <c r="L96" s="458"/>
      <c r="M96" s="457"/>
      <c r="N96" s="457"/>
      <c r="O96" s="781"/>
      <c r="P96" s="441">
        <f t="shared" si="36"/>
        <v>0</v>
      </c>
      <c r="Q96" s="451" t="str">
        <f t="shared" si="37"/>
        <v/>
      </c>
      <c r="R96" s="791" t="str">
        <f>Setup!C126</f>
        <v>Maintenance</v>
      </c>
      <c r="AA96" s="322">
        <v>83</v>
      </c>
      <c r="AB96" s="444">
        <f t="shared" si="38"/>
        <v>0</v>
      </c>
      <c r="AC96" s="322">
        <f t="shared" si="20"/>
        <v>0</v>
      </c>
      <c r="AD96" s="444">
        <f t="shared" si="28"/>
        <v>0</v>
      </c>
      <c r="AE96" s="322">
        <f t="shared" si="29"/>
        <v>0</v>
      </c>
      <c r="AF96" s="444">
        <f t="shared" si="25"/>
        <v>0</v>
      </c>
      <c r="AG96" s="322">
        <f t="shared" si="30"/>
        <v>0</v>
      </c>
      <c r="AH96" s="444">
        <f t="shared" si="26"/>
        <v>0</v>
      </c>
      <c r="AI96" s="322">
        <f t="shared" si="31"/>
        <v>0</v>
      </c>
      <c r="AJ96" s="444">
        <f t="shared" si="27"/>
        <v>0</v>
      </c>
      <c r="AK96" s="322">
        <f t="shared" si="32"/>
        <v>0</v>
      </c>
      <c r="AL96" s="444">
        <f t="shared" si="39"/>
        <v>0</v>
      </c>
      <c r="AM96" s="322">
        <f t="shared" si="33"/>
        <v>0</v>
      </c>
      <c r="AN96" s="444">
        <f t="shared" si="40"/>
        <v>0</v>
      </c>
      <c r="AO96" s="322">
        <f t="shared" si="34"/>
        <v>0</v>
      </c>
    </row>
    <row r="97" spans="1:41" s="183" customFormat="1" ht="14" customHeight="1">
      <c r="C97" s="440" t="str">
        <f t="shared" si="35"/>
        <v>n/a</v>
      </c>
      <c r="E97" s="322"/>
      <c r="F97" s="322"/>
      <c r="G97" s="322"/>
      <c r="H97" s="462">
        <v>82</v>
      </c>
      <c r="I97" s="780"/>
      <c r="J97" s="815"/>
      <c r="K97" s="458"/>
      <c r="L97" s="458"/>
      <c r="M97" s="456"/>
      <c r="N97" s="456"/>
      <c r="O97" s="781"/>
      <c r="P97" s="441">
        <f t="shared" si="36"/>
        <v>0</v>
      </c>
      <c r="Q97" s="450" t="str">
        <f t="shared" si="37"/>
        <v/>
      </c>
      <c r="R97" s="791" t="str">
        <f>Setup!C127</f>
        <v>Unplanned Service / Repair</v>
      </c>
      <c r="T97" s="449"/>
      <c r="U97" s="449"/>
      <c r="AA97" s="322">
        <v>84</v>
      </c>
      <c r="AB97" s="444">
        <f t="shared" si="38"/>
        <v>0</v>
      </c>
      <c r="AC97" s="322">
        <f t="shared" si="20"/>
        <v>0</v>
      </c>
      <c r="AD97" s="444">
        <f t="shared" si="28"/>
        <v>0</v>
      </c>
      <c r="AE97" s="322">
        <f t="shared" si="29"/>
        <v>0</v>
      </c>
      <c r="AF97" s="444">
        <f t="shared" si="25"/>
        <v>0</v>
      </c>
      <c r="AG97" s="322">
        <f t="shared" si="30"/>
        <v>0</v>
      </c>
      <c r="AH97" s="444">
        <f t="shared" si="26"/>
        <v>0</v>
      </c>
      <c r="AI97" s="322">
        <f t="shared" si="31"/>
        <v>0</v>
      </c>
      <c r="AJ97" s="444">
        <f t="shared" si="27"/>
        <v>0</v>
      </c>
      <c r="AK97" s="322">
        <f t="shared" si="32"/>
        <v>0</v>
      </c>
      <c r="AL97" s="444">
        <f t="shared" si="39"/>
        <v>0</v>
      </c>
      <c r="AM97" s="322">
        <f t="shared" si="33"/>
        <v>0</v>
      </c>
      <c r="AN97" s="444">
        <f t="shared" si="40"/>
        <v>0</v>
      </c>
      <c r="AO97" s="322">
        <f t="shared" si="34"/>
        <v>0</v>
      </c>
    </row>
    <row r="98" spans="1:41" s="183" customFormat="1" ht="14" customHeight="1">
      <c r="C98" s="440" t="str">
        <f t="shared" si="35"/>
        <v>n/a</v>
      </c>
      <c r="E98" s="322"/>
      <c r="F98" s="322"/>
      <c r="G98" s="322"/>
      <c r="H98" s="462">
        <v>83</v>
      </c>
      <c r="I98" s="780"/>
      <c r="J98" s="815"/>
      <c r="K98" s="458"/>
      <c r="L98" s="458"/>
      <c r="M98" s="456"/>
      <c r="N98" s="456"/>
      <c r="O98" s="781"/>
      <c r="P98" s="441">
        <f t="shared" si="36"/>
        <v>0</v>
      </c>
      <c r="Q98" s="450" t="str">
        <f t="shared" si="37"/>
        <v/>
      </c>
      <c r="R98" s="791" t="str">
        <f>Setup!C128</f>
        <v>Registration / Inspection</v>
      </c>
      <c r="T98" s="449"/>
      <c r="U98" s="449"/>
      <c r="AA98" s="322">
        <v>85</v>
      </c>
      <c r="AB98" s="444">
        <f t="shared" si="38"/>
        <v>0</v>
      </c>
      <c r="AC98" s="322">
        <f t="shared" si="20"/>
        <v>0</v>
      </c>
      <c r="AD98" s="444">
        <f t="shared" si="28"/>
        <v>0</v>
      </c>
      <c r="AE98" s="322">
        <f t="shared" si="29"/>
        <v>0</v>
      </c>
      <c r="AF98" s="444">
        <f t="shared" si="25"/>
        <v>0</v>
      </c>
      <c r="AG98" s="322">
        <f t="shared" si="30"/>
        <v>0</v>
      </c>
      <c r="AH98" s="444">
        <f t="shared" si="26"/>
        <v>0</v>
      </c>
      <c r="AI98" s="322">
        <f t="shared" si="31"/>
        <v>0</v>
      </c>
      <c r="AJ98" s="444">
        <f t="shared" si="27"/>
        <v>0</v>
      </c>
      <c r="AK98" s="322">
        <f t="shared" si="32"/>
        <v>0</v>
      </c>
      <c r="AL98" s="444">
        <f t="shared" si="39"/>
        <v>0</v>
      </c>
      <c r="AM98" s="322">
        <f t="shared" si="33"/>
        <v>0</v>
      </c>
      <c r="AN98" s="444">
        <f t="shared" si="40"/>
        <v>0</v>
      </c>
      <c r="AO98" s="322">
        <f t="shared" si="34"/>
        <v>0</v>
      </c>
    </row>
    <row r="99" spans="1:41" s="183" customFormat="1" ht="14" customHeight="1">
      <c r="C99" s="440" t="str">
        <f t="shared" si="35"/>
        <v>n/a</v>
      </c>
      <c r="E99" s="322"/>
      <c r="F99" s="322"/>
      <c r="G99" s="322"/>
      <c r="H99" s="462">
        <v>84</v>
      </c>
      <c r="I99" s="780"/>
      <c r="J99" s="815"/>
      <c r="K99" s="458"/>
      <c r="L99" s="458"/>
      <c r="M99" s="456"/>
      <c r="N99" s="456"/>
      <c r="O99" s="781"/>
      <c r="P99" s="441">
        <f t="shared" si="36"/>
        <v>0</v>
      </c>
      <c r="Q99" s="450" t="str">
        <f t="shared" si="37"/>
        <v/>
      </c>
      <c r="R99" s="791" t="str">
        <f>Setup!C129</f>
        <v>Other Transportation</v>
      </c>
      <c r="T99" s="449"/>
      <c r="U99" s="449"/>
      <c r="AA99" s="322">
        <v>86</v>
      </c>
      <c r="AB99" s="444">
        <f t="shared" si="38"/>
        <v>0</v>
      </c>
      <c r="AC99" s="322">
        <f t="shared" si="20"/>
        <v>0</v>
      </c>
      <c r="AD99" s="444">
        <f t="shared" si="28"/>
        <v>0</v>
      </c>
      <c r="AE99" s="322">
        <f t="shared" si="29"/>
        <v>0</v>
      </c>
      <c r="AF99" s="444">
        <f t="shared" si="25"/>
        <v>0</v>
      </c>
      <c r="AG99" s="322">
        <f t="shared" si="30"/>
        <v>0</v>
      </c>
      <c r="AH99" s="444">
        <f t="shared" si="26"/>
        <v>0</v>
      </c>
      <c r="AI99" s="322">
        <f t="shared" si="31"/>
        <v>0</v>
      </c>
      <c r="AJ99" s="444">
        <f t="shared" si="27"/>
        <v>0</v>
      </c>
      <c r="AK99" s="322">
        <f t="shared" si="32"/>
        <v>0</v>
      </c>
      <c r="AL99" s="444">
        <f t="shared" si="39"/>
        <v>0</v>
      </c>
      <c r="AM99" s="322">
        <f t="shared" si="33"/>
        <v>0</v>
      </c>
      <c r="AN99" s="444">
        <f t="shared" si="40"/>
        <v>0</v>
      </c>
      <c r="AO99" s="322">
        <f t="shared" si="34"/>
        <v>0</v>
      </c>
    </row>
    <row r="100" spans="1:41" s="183" customFormat="1" ht="14" customHeight="1">
      <c r="C100" s="440" t="str">
        <f t="shared" si="35"/>
        <v>n/a</v>
      </c>
      <c r="E100" s="322"/>
      <c r="F100" s="322"/>
      <c r="G100" s="322"/>
      <c r="H100" s="462">
        <v>85</v>
      </c>
      <c r="I100" s="780"/>
      <c r="J100" s="815"/>
      <c r="K100" s="458"/>
      <c r="L100" s="458"/>
      <c r="M100" s="456"/>
      <c r="N100" s="456"/>
      <c r="O100" s="781"/>
      <c r="P100" s="441">
        <f t="shared" si="36"/>
        <v>0</v>
      </c>
      <c r="Q100" s="450" t="str">
        <f t="shared" si="37"/>
        <v/>
      </c>
      <c r="R100" s="791" t="str">
        <f>Setup!C130</f>
        <v>13. INSURANCE</v>
      </c>
      <c r="T100" s="449"/>
      <c r="U100" s="449"/>
      <c r="AA100" s="322">
        <v>87</v>
      </c>
      <c r="AB100" s="444">
        <f t="shared" si="38"/>
        <v>0</v>
      </c>
      <c r="AC100" s="322">
        <f t="shared" si="20"/>
        <v>0</v>
      </c>
      <c r="AD100" s="444">
        <f t="shared" si="28"/>
        <v>0</v>
      </c>
      <c r="AE100" s="322">
        <f t="shared" si="29"/>
        <v>0</v>
      </c>
      <c r="AF100" s="444">
        <f t="shared" si="25"/>
        <v>0</v>
      </c>
      <c r="AG100" s="322">
        <f t="shared" si="30"/>
        <v>0</v>
      </c>
      <c r="AH100" s="444">
        <f t="shared" si="26"/>
        <v>0</v>
      </c>
      <c r="AI100" s="322">
        <f t="shared" si="31"/>
        <v>0</v>
      </c>
      <c r="AJ100" s="444">
        <f t="shared" si="27"/>
        <v>0</v>
      </c>
      <c r="AK100" s="322">
        <f t="shared" si="32"/>
        <v>0</v>
      </c>
      <c r="AL100" s="444">
        <f t="shared" si="39"/>
        <v>0</v>
      </c>
      <c r="AM100" s="322">
        <f t="shared" si="33"/>
        <v>0</v>
      </c>
      <c r="AN100" s="444">
        <f t="shared" si="40"/>
        <v>0</v>
      </c>
      <c r="AO100" s="322">
        <f t="shared" si="34"/>
        <v>0</v>
      </c>
    </row>
    <row r="101" spans="1:41" s="183" customFormat="1" ht="14" customHeight="1">
      <c r="C101" s="440" t="str">
        <f t="shared" si="35"/>
        <v>n/a</v>
      </c>
      <c r="E101" s="322"/>
      <c r="F101" s="322"/>
      <c r="G101" s="322"/>
      <c r="H101" s="462">
        <v>86</v>
      </c>
      <c r="I101" s="780"/>
      <c r="J101" s="815"/>
      <c r="K101" s="458"/>
      <c r="L101" s="458"/>
      <c r="M101" s="456"/>
      <c r="N101" s="456"/>
      <c r="O101" s="781"/>
      <c r="P101" s="441">
        <f t="shared" si="36"/>
        <v>0</v>
      </c>
      <c r="Q101" s="450" t="str">
        <f t="shared" si="37"/>
        <v/>
      </c>
      <c r="R101" s="791" t="str">
        <f>Setup!C131</f>
        <v>Home Insurance</v>
      </c>
      <c r="T101" s="449"/>
      <c r="U101" s="449"/>
      <c r="AA101" s="322">
        <v>88</v>
      </c>
      <c r="AB101" s="444">
        <f t="shared" si="38"/>
        <v>0</v>
      </c>
      <c r="AC101" s="322">
        <f t="shared" si="20"/>
        <v>0</v>
      </c>
      <c r="AD101" s="444">
        <f t="shared" si="28"/>
        <v>0</v>
      </c>
      <c r="AE101" s="322">
        <f t="shared" si="29"/>
        <v>0</v>
      </c>
      <c r="AF101" s="444">
        <f t="shared" si="25"/>
        <v>0</v>
      </c>
      <c r="AG101" s="322">
        <f t="shared" si="30"/>
        <v>0</v>
      </c>
      <c r="AH101" s="444">
        <f t="shared" si="26"/>
        <v>0</v>
      </c>
      <c r="AI101" s="322">
        <f t="shared" si="31"/>
        <v>0</v>
      </c>
      <c r="AJ101" s="444">
        <f t="shared" si="27"/>
        <v>0</v>
      </c>
      <c r="AK101" s="322">
        <f t="shared" si="32"/>
        <v>0</v>
      </c>
      <c r="AL101" s="444">
        <f t="shared" si="39"/>
        <v>0</v>
      </c>
      <c r="AM101" s="322">
        <f t="shared" si="33"/>
        <v>0</v>
      </c>
      <c r="AN101" s="444">
        <f t="shared" si="40"/>
        <v>0</v>
      </c>
      <c r="AO101" s="322">
        <f t="shared" si="34"/>
        <v>0</v>
      </c>
    </row>
    <row r="102" spans="1:41" s="183" customFormat="1" ht="14" customHeight="1">
      <c r="C102" s="440" t="str">
        <f t="shared" si="35"/>
        <v>n/a</v>
      </c>
      <c r="E102" s="322"/>
      <c r="F102" s="322"/>
      <c r="G102" s="322"/>
      <c r="H102" s="462">
        <v>87</v>
      </c>
      <c r="I102" s="780"/>
      <c r="J102" s="815"/>
      <c r="K102" s="458"/>
      <c r="L102" s="458"/>
      <c r="M102" s="456"/>
      <c r="N102" s="456"/>
      <c r="O102" s="781"/>
      <c r="P102" s="441">
        <f t="shared" si="36"/>
        <v>0</v>
      </c>
      <c r="Q102" s="450" t="str">
        <f t="shared" si="37"/>
        <v/>
      </c>
      <c r="R102" s="791" t="str">
        <f>Setup!C132</f>
        <v>Auto Insurance</v>
      </c>
      <c r="T102" s="449"/>
      <c r="U102" s="449"/>
      <c r="AA102" s="322">
        <v>89</v>
      </c>
      <c r="AB102" s="444">
        <f t="shared" si="38"/>
        <v>0</v>
      </c>
      <c r="AC102" s="322">
        <f t="shared" si="20"/>
        <v>0</v>
      </c>
      <c r="AD102" s="444">
        <f t="shared" si="28"/>
        <v>0</v>
      </c>
      <c r="AE102" s="322">
        <f t="shared" si="29"/>
        <v>0</v>
      </c>
      <c r="AF102" s="444">
        <f t="shared" si="25"/>
        <v>0</v>
      </c>
      <c r="AG102" s="322">
        <f t="shared" si="30"/>
        <v>0</v>
      </c>
      <c r="AH102" s="444">
        <f t="shared" si="26"/>
        <v>0</v>
      </c>
      <c r="AI102" s="322">
        <f t="shared" si="31"/>
        <v>0</v>
      </c>
      <c r="AJ102" s="444">
        <f t="shared" si="27"/>
        <v>0</v>
      </c>
      <c r="AK102" s="322">
        <f t="shared" si="32"/>
        <v>0</v>
      </c>
      <c r="AL102" s="444">
        <f t="shared" si="39"/>
        <v>0</v>
      </c>
      <c r="AM102" s="322">
        <f t="shared" si="33"/>
        <v>0</v>
      </c>
      <c r="AN102" s="444">
        <f t="shared" si="40"/>
        <v>0</v>
      </c>
      <c r="AO102" s="322">
        <f t="shared" si="34"/>
        <v>0</v>
      </c>
    </row>
    <row r="103" spans="1:41" s="183" customFormat="1" ht="14" customHeight="1">
      <c r="C103" s="440" t="str">
        <f t="shared" si="35"/>
        <v>n/a</v>
      </c>
      <c r="E103" s="322"/>
      <c r="F103" s="322"/>
      <c r="G103" s="322"/>
      <c r="H103" s="462">
        <v>88</v>
      </c>
      <c r="I103" s="780"/>
      <c r="J103" s="815"/>
      <c r="K103" s="458"/>
      <c r="L103" s="458"/>
      <c r="M103" s="456"/>
      <c r="N103" s="456"/>
      <c r="O103" s="781"/>
      <c r="P103" s="441">
        <f t="shared" si="36"/>
        <v>0</v>
      </c>
      <c r="Q103" s="450" t="str">
        <f t="shared" si="37"/>
        <v/>
      </c>
      <c r="R103" s="791" t="str">
        <f>Setup!C133</f>
        <v>Medical / Dental / Vision</v>
      </c>
      <c r="T103" s="449"/>
      <c r="U103" s="449"/>
      <c r="AA103" s="322">
        <v>90</v>
      </c>
      <c r="AB103" s="444">
        <f t="shared" si="38"/>
        <v>0</v>
      </c>
      <c r="AC103" s="322">
        <f t="shared" si="20"/>
        <v>0</v>
      </c>
      <c r="AD103" s="444">
        <f t="shared" si="28"/>
        <v>0</v>
      </c>
      <c r="AE103" s="322">
        <f t="shared" si="29"/>
        <v>0</v>
      </c>
      <c r="AF103" s="444">
        <f t="shared" si="25"/>
        <v>0</v>
      </c>
      <c r="AG103" s="322">
        <f t="shared" si="30"/>
        <v>0</v>
      </c>
      <c r="AH103" s="444">
        <f t="shared" si="26"/>
        <v>0</v>
      </c>
      <c r="AI103" s="322">
        <f t="shared" si="31"/>
        <v>0</v>
      </c>
      <c r="AJ103" s="444">
        <f t="shared" si="27"/>
        <v>0</v>
      </c>
      <c r="AK103" s="322">
        <f t="shared" si="32"/>
        <v>0</v>
      </c>
      <c r="AL103" s="444">
        <f t="shared" si="39"/>
        <v>0</v>
      </c>
      <c r="AM103" s="322">
        <f t="shared" si="33"/>
        <v>0</v>
      </c>
      <c r="AN103" s="444">
        <f t="shared" si="40"/>
        <v>0</v>
      </c>
      <c r="AO103" s="322">
        <f t="shared" si="34"/>
        <v>0</v>
      </c>
    </row>
    <row r="104" spans="1:41" s="183" customFormat="1" ht="14" customHeight="1">
      <c r="C104" s="440" t="str">
        <f t="shared" si="35"/>
        <v>n/a</v>
      </c>
      <c r="E104" s="322"/>
      <c r="F104" s="322"/>
      <c r="G104" s="322"/>
      <c r="H104" s="462">
        <v>89</v>
      </c>
      <c r="I104" s="780"/>
      <c r="J104" s="815"/>
      <c r="K104" s="458"/>
      <c r="L104" s="458"/>
      <c r="M104" s="456"/>
      <c r="N104" s="456"/>
      <c r="O104" s="781"/>
      <c r="P104" s="441">
        <f t="shared" si="36"/>
        <v>0</v>
      </c>
      <c r="Q104" s="450" t="str">
        <f t="shared" si="37"/>
        <v/>
      </c>
      <c r="R104" s="791" t="str">
        <f>Setup!C134</f>
        <v>Life Insurance</v>
      </c>
      <c r="T104" s="449"/>
      <c r="U104" s="449"/>
      <c r="AA104" s="322">
        <v>91</v>
      </c>
      <c r="AB104" s="444">
        <f t="shared" si="38"/>
        <v>0</v>
      </c>
      <c r="AC104" s="322">
        <f t="shared" si="20"/>
        <v>0</v>
      </c>
      <c r="AD104" s="444">
        <f t="shared" si="28"/>
        <v>0</v>
      </c>
      <c r="AE104" s="322">
        <f t="shared" si="29"/>
        <v>0</v>
      </c>
      <c r="AF104" s="444">
        <f t="shared" si="25"/>
        <v>0</v>
      </c>
      <c r="AG104" s="322">
        <f t="shared" si="30"/>
        <v>0</v>
      </c>
      <c r="AH104" s="444">
        <f t="shared" si="26"/>
        <v>0</v>
      </c>
      <c r="AI104" s="322">
        <f t="shared" si="31"/>
        <v>0</v>
      </c>
      <c r="AJ104" s="444">
        <f t="shared" si="27"/>
        <v>0</v>
      </c>
      <c r="AK104" s="322">
        <f t="shared" si="32"/>
        <v>0</v>
      </c>
      <c r="AL104" s="444">
        <f t="shared" si="39"/>
        <v>0</v>
      </c>
      <c r="AM104" s="322">
        <f t="shared" si="33"/>
        <v>0</v>
      </c>
      <c r="AN104" s="444">
        <f t="shared" si="40"/>
        <v>0</v>
      </c>
      <c r="AO104" s="322">
        <f t="shared" si="34"/>
        <v>0</v>
      </c>
    </row>
    <row r="105" spans="1:41" s="183" customFormat="1" ht="14" customHeight="1">
      <c r="C105" s="440" t="str">
        <f t="shared" si="35"/>
        <v>n/a</v>
      </c>
      <c r="E105" s="322"/>
      <c r="F105" s="322"/>
      <c r="G105" s="322"/>
      <c r="H105" s="462">
        <v>90</v>
      </c>
      <c r="I105" s="780"/>
      <c r="J105" s="815"/>
      <c r="K105" s="458"/>
      <c r="L105" s="458"/>
      <c r="M105" s="456"/>
      <c r="N105" s="456"/>
      <c r="O105" s="781"/>
      <c r="P105" s="441">
        <f t="shared" si="36"/>
        <v>0</v>
      </c>
      <c r="Q105" s="450" t="str">
        <f t="shared" si="37"/>
        <v/>
      </c>
      <c r="R105" s="791" t="str">
        <f>Setup!C135</f>
        <v>Disability</v>
      </c>
      <c r="T105" s="449"/>
      <c r="U105" s="449"/>
      <c r="AA105" s="322">
        <v>92</v>
      </c>
      <c r="AB105" s="444">
        <f t="shared" si="38"/>
        <v>0</v>
      </c>
      <c r="AC105" s="322">
        <f t="shared" si="20"/>
        <v>0</v>
      </c>
      <c r="AD105" s="444">
        <f t="shared" si="28"/>
        <v>0</v>
      </c>
      <c r="AE105" s="322">
        <f t="shared" si="29"/>
        <v>0</v>
      </c>
      <c r="AF105" s="444">
        <f t="shared" si="25"/>
        <v>0</v>
      </c>
      <c r="AG105" s="322">
        <f t="shared" si="30"/>
        <v>0</v>
      </c>
      <c r="AH105" s="444">
        <f t="shared" si="26"/>
        <v>0</v>
      </c>
      <c r="AI105" s="322">
        <f t="shared" si="31"/>
        <v>0</v>
      </c>
      <c r="AJ105" s="444">
        <f t="shared" si="27"/>
        <v>0</v>
      </c>
      <c r="AK105" s="322">
        <f t="shared" si="32"/>
        <v>0</v>
      </c>
      <c r="AL105" s="444">
        <f t="shared" si="39"/>
        <v>0</v>
      </c>
      <c r="AM105" s="322">
        <f t="shared" si="33"/>
        <v>0</v>
      </c>
      <c r="AN105" s="444">
        <f t="shared" si="40"/>
        <v>0</v>
      </c>
      <c r="AO105" s="322">
        <f t="shared" si="34"/>
        <v>0</v>
      </c>
    </row>
    <row r="106" spans="1:41" s="183" customFormat="1" ht="14" customHeight="1">
      <c r="C106" s="440" t="str">
        <f t="shared" si="35"/>
        <v>n/a</v>
      </c>
      <c r="E106" s="322"/>
      <c r="F106" s="322"/>
      <c r="G106" s="322"/>
      <c r="H106" s="462">
        <v>91</v>
      </c>
      <c r="I106" s="780"/>
      <c r="J106" s="815"/>
      <c r="K106" s="458"/>
      <c r="L106" s="458"/>
      <c r="M106" s="457"/>
      <c r="N106" s="457"/>
      <c r="O106" s="781"/>
      <c r="P106" s="441">
        <f t="shared" si="36"/>
        <v>0</v>
      </c>
      <c r="Q106" s="451" t="str">
        <f t="shared" si="37"/>
        <v/>
      </c>
      <c r="R106" s="791" t="str">
        <f>Setup!C136</f>
        <v>Other Insurance</v>
      </c>
      <c r="AA106" s="322">
        <v>93</v>
      </c>
      <c r="AB106" s="444">
        <f t="shared" si="38"/>
        <v>0</v>
      </c>
      <c r="AC106" s="322">
        <f t="shared" si="20"/>
        <v>0</v>
      </c>
      <c r="AD106" s="444">
        <f t="shared" si="28"/>
        <v>0</v>
      </c>
      <c r="AE106" s="322">
        <f t="shared" si="29"/>
        <v>0</v>
      </c>
      <c r="AF106" s="444">
        <f t="shared" si="25"/>
        <v>0</v>
      </c>
      <c r="AG106" s="322">
        <f t="shared" si="30"/>
        <v>0</v>
      </c>
      <c r="AH106" s="444">
        <f t="shared" si="26"/>
        <v>0</v>
      </c>
      <c r="AI106" s="322">
        <f t="shared" si="31"/>
        <v>0</v>
      </c>
      <c r="AJ106" s="444">
        <f t="shared" si="27"/>
        <v>0</v>
      </c>
      <c r="AK106" s="322">
        <f t="shared" si="32"/>
        <v>0</v>
      </c>
      <c r="AL106" s="444">
        <f t="shared" si="39"/>
        <v>0</v>
      </c>
      <c r="AM106" s="322">
        <f t="shared" si="33"/>
        <v>0</v>
      </c>
      <c r="AN106" s="444">
        <f t="shared" si="40"/>
        <v>0</v>
      </c>
      <c r="AO106" s="322">
        <f t="shared" si="34"/>
        <v>0</v>
      </c>
    </row>
    <row r="107" spans="1:41" s="183" customFormat="1" ht="14" customHeight="1">
      <c r="C107" s="440" t="str">
        <f t="shared" si="35"/>
        <v>n/a</v>
      </c>
      <c r="E107" s="322"/>
      <c r="F107" s="322"/>
      <c r="G107" s="322"/>
      <c r="H107" s="462">
        <v>92</v>
      </c>
      <c r="I107" s="780"/>
      <c r="J107" s="815"/>
      <c r="K107" s="458"/>
      <c r="L107" s="458"/>
      <c r="M107" s="456"/>
      <c r="N107" s="456"/>
      <c r="O107" s="781"/>
      <c r="P107" s="441">
        <f t="shared" si="36"/>
        <v>0</v>
      </c>
      <c r="Q107" s="450" t="str">
        <f t="shared" si="37"/>
        <v/>
      </c>
      <c r="R107" s="791" t="str">
        <f>Setup!C137</f>
        <v>14. INVESTMENTS</v>
      </c>
      <c r="T107" s="449"/>
      <c r="U107" s="449"/>
      <c r="AA107" s="322">
        <v>94</v>
      </c>
      <c r="AB107" s="444">
        <f t="shared" si="38"/>
        <v>0</v>
      </c>
      <c r="AC107" s="322">
        <f t="shared" si="20"/>
        <v>0</v>
      </c>
      <c r="AD107" s="444">
        <f t="shared" si="28"/>
        <v>0</v>
      </c>
      <c r="AE107" s="322">
        <f t="shared" si="29"/>
        <v>0</v>
      </c>
      <c r="AF107" s="444">
        <f t="shared" si="25"/>
        <v>0</v>
      </c>
      <c r="AG107" s="322">
        <f t="shared" si="30"/>
        <v>0</v>
      </c>
      <c r="AH107" s="444">
        <f t="shared" si="26"/>
        <v>0</v>
      </c>
      <c r="AI107" s="322">
        <f t="shared" si="31"/>
        <v>0</v>
      </c>
      <c r="AJ107" s="444">
        <f t="shared" si="27"/>
        <v>0</v>
      </c>
      <c r="AK107" s="322">
        <f t="shared" si="32"/>
        <v>0</v>
      </c>
      <c r="AL107" s="444">
        <f t="shared" si="39"/>
        <v>0</v>
      </c>
      <c r="AM107" s="322">
        <f t="shared" si="33"/>
        <v>0</v>
      </c>
      <c r="AN107" s="444">
        <f t="shared" si="40"/>
        <v>0</v>
      </c>
      <c r="AO107" s="322">
        <f t="shared" si="34"/>
        <v>0</v>
      </c>
    </row>
    <row r="108" spans="1:41" s="183" customFormat="1" ht="14" customHeight="1">
      <c r="C108" s="440" t="str">
        <f t="shared" si="35"/>
        <v>n/a</v>
      </c>
      <c r="E108" s="322"/>
      <c r="F108" s="322"/>
      <c r="G108" s="322"/>
      <c r="H108" s="462">
        <v>93</v>
      </c>
      <c r="I108" s="780"/>
      <c r="J108" s="815"/>
      <c r="K108" s="458"/>
      <c r="L108" s="458"/>
      <c r="M108" s="456"/>
      <c r="N108" s="456"/>
      <c r="O108" s="781"/>
      <c r="P108" s="441">
        <f t="shared" si="36"/>
        <v>0</v>
      </c>
      <c r="Q108" s="450" t="str">
        <f t="shared" si="37"/>
        <v/>
      </c>
      <c r="R108" s="791" t="str">
        <f>Setup!C138</f>
        <v>Business</v>
      </c>
      <c r="AA108" s="322">
        <v>95</v>
      </c>
      <c r="AB108" s="444">
        <f t="shared" si="38"/>
        <v>0</v>
      </c>
      <c r="AC108" s="322">
        <f t="shared" si="20"/>
        <v>0</v>
      </c>
      <c r="AD108" s="444">
        <f t="shared" si="28"/>
        <v>0</v>
      </c>
      <c r="AE108" s="322">
        <f t="shared" si="29"/>
        <v>0</v>
      </c>
      <c r="AF108" s="444">
        <f t="shared" si="25"/>
        <v>0</v>
      </c>
      <c r="AG108" s="322">
        <f t="shared" si="30"/>
        <v>0</v>
      </c>
      <c r="AH108" s="444">
        <f t="shared" si="26"/>
        <v>0</v>
      </c>
      <c r="AI108" s="322">
        <f t="shared" si="31"/>
        <v>0</v>
      </c>
      <c r="AJ108" s="444">
        <f t="shared" si="27"/>
        <v>0</v>
      </c>
      <c r="AK108" s="322">
        <f t="shared" si="32"/>
        <v>0</v>
      </c>
      <c r="AL108" s="444">
        <f t="shared" si="39"/>
        <v>0</v>
      </c>
      <c r="AM108" s="322">
        <f t="shared" si="33"/>
        <v>0</v>
      </c>
      <c r="AN108" s="444">
        <f t="shared" si="40"/>
        <v>0</v>
      </c>
      <c r="AO108" s="322">
        <f t="shared" si="34"/>
        <v>0</v>
      </c>
    </row>
    <row r="109" spans="1:41" s="183" customFormat="1" ht="14" customHeight="1">
      <c r="C109" s="440" t="str">
        <f t="shared" si="35"/>
        <v>n/a</v>
      </c>
      <c r="E109" s="322"/>
      <c r="F109" s="322"/>
      <c r="G109" s="322"/>
      <c r="H109" s="462">
        <v>94</v>
      </c>
      <c r="I109" s="780"/>
      <c r="J109" s="815"/>
      <c r="K109" s="458"/>
      <c r="L109" s="458"/>
      <c r="M109" s="456"/>
      <c r="N109" s="456"/>
      <c r="O109" s="781"/>
      <c r="P109" s="441">
        <f t="shared" si="36"/>
        <v>0</v>
      </c>
      <c r="Q109" s="450" t="str">
        <f t="shared" si="37"/>
        <v/>
      </c>
      <c r="R109" s="791" t="str">
        <f>Setup!C139</f>
        <v>Real Estate</v>
      </c>
      <c r="AA109" s="322">
        <v>96</v>
      </c>
      <c r="AB109" s="444">
        <f t="shared" si="38"/>
        <v>0</v>
      </c>
      <c r="AC109" s="322">
        <f t="shared" si="20"/>
        <v>0</v>
      </c>
      <c r="AD109" s="444">
        <f t="shared" si="28"/>
        <v>0</v>
      </c>
      <c r="AE109" s="322">
        <f t="shared" si="29"/>
        <v>0</v>
      </c>
      <c r="AF109" s="444">
        <f t="shared" si="25"/>
        <v>0</v>
      </c>
      <c r="AG109" s="322">
        <f t="shared" si="30"/>
        <v>0</v>
      </c>
      <c r="AH109" s="444">
        <f t="shared" si="26"/>
        <v>0</v>
      </c>
      <c r="AI109" s="322">
        <f t="shared" si="31"/>
        <v>0</v>
      </c>
      <c r="AJ109" s="444">
        <f t="shared" si="27"/>
        <v>0</v>
      </c>
      <c r="AK109" s="322">
        <f t="shared" si="32"/>
        <v>0</v>
      </c>
      <c r="AL109" s="444">
        <f t="shared" si="39"/>
        <v>0</v>
      </c>
      <c r="AM109" s="322">
        <f t="shared" si="33"/>
        <v>0</v>
      </c>
      <c r="AN109" s="444">
        <f t="shared" si="40"/>
        <v>0</v>
      </c>
      <c r="AO109" s="322">
        <f t="shared" si="34"/>
        <v>0</v>
      </c>
    </row>
    <row r="110" spans="1:41" s="183" customFormat="1" ht="14" customHeight="1">
      <c r="C110" s="440" t="str">
        <f t="shared" si="35"/>
        <v>n/a</v>
      </c>
      <c r="E110" s="322"/>
      <c r="F110" s="322"/>
      <c r="G110" s="322"/>
      <c r="H110" s="462">
        <v>95</v>
      </c>
      <c r="I110" s="780"/>
      <c r="J110" s="815"/>
      <c r="K110" s="458"/>
      <c r="L110" s="458"/>
      <c r="M110" s="456"/>
      <c r="N110" s="456"/>
      <c r="O110" s="781"/>
      <c r="P110" s="441">
        <f t="shared" si="36"/>
        <v>0</v>
      </c>
      <c r="Q110" s="450" t="str">
        <f t="shared" si="37"/>
        <v/>
      </c>
      <c r="R110" s="791" t="str">
        <f>Setup!C140</f>
        <v>Other Investments</v>
      </c>
      <c r="AA110" s="322">
        <v>97</v>
      </c>
      <c r="AB110" s="444">
        <f t="shared" si="38"/>
        <v>0</v>
      </c>
      <c r="AC110" s="322">
        <f t="shared" ref="AC110:AC169" si="47">IF(Acct_Tracking=$AB$14,$P110,0)</f>
        <v>0</v>
      </c>
      <c r="AD110" s="444">
        <f t="shared" si="28"/>
        <v>0</v>
      </c>
      <c r="AE110" s="322">
        <f t="shared" si="29"/>
        <v>0</v>
      </c>
      <c r="AF110" s="444">
        <f t="shared" si="25"/>
        <v>0</v>
      </c>
      <c r="AG110" s="322">
        <f t="shared" si="30"/>
        <v>0</v>
      </c>
      <c r="AH110" s="444">
        <f t="shared" si="26"/>
        <v>0</v>
      </c>
      <c r="AI110" s="322">
        <f t="shared" si="31"/>
        <v>0</v>
      </c>
      <c r="AJ110" s="444">
        <f t="shared" si="27"/>
        <v>0</v>
      </c>
      <c r="AK110" s="322">
        <f t="shared" si="32"/>
        <v>0</v>
      </c>
      <c r="AL110" s="444">
        <f t="shared" si="39"/>
        <v>0</v>
      </c>
      <c r="AM110" s="322">
        <f t="shared" si="33"/>
        <v>0</v>
      </c>
      <c r="AN110" s="444">
        <f t="shared" si="40"/>
        <v>0</v>
      </c>
      <c r="AO110" s="322">
        <f t="shared" si="34"/>
        <v>0</v>
      </c>
    </row>
    <row r="111" spans="1:41" s="183" customFormat="1" ht="14" customHeight="1">
      <c r="C111" s="440" t="str">
        <f t="shared" si="35"/>
        <v>n/a</v>
      </c>
      <c r="E111" s="322"/>
      <c r="F111" s="322"/>
      <c r="G111" s="322"/>
      <c r="H111" s="462">
        <v>96</v>
      </c>
      <c r="I111" s="780"/>
      <c r="J111" s="815"/>
      <c r="K111" s="458"/>
      <c r="L111" s="458"/>
      <c r="M111" s="456"/>
      <c r="N111" s="456"/>
      <c r="O111" s="781"/>
      <c r="P111" s="441">
        <f t="shared" si="36"/>
        <v>0</v>
      </c>
      <c r="Q111" s="450" t="str">
        <f t="shared" si="37"/>
        <v/>
      </c>
      <c r="R111" s="791" t="str">
        <f>Setup!C141</f>
        <v>Other Investments</v>
      </c>
      <c r="AA111" s="322">
        <v>98</v>
      </c>
      <c r="AB111" s="444">
        <f t="shared" si="38"/>
        <v>0</v>
      </c>
      <c r="AC111" s="322">
        <f t="shared" si="47"/>
        <v>0</v>
      </c>
      <c r="AD111" s="444">
        <f t="shared" si="28"/>
        <v>0</v>
      </c>
      <c r="AE111" s="322">
        <f t="shared" si="29"/>
        <v>0</v>
      </c>
      <c r="AF111" s="444">
        <f t="shared" si="25"/>
        <v>0</v>
      </c>
      <c r="AG111" s="322">
        <f t="shared" si="30"/>
        <v>0</v>
      </c>
      <c r="AH111" s="444">
        <f t="shared" si="26"/>
        <v>0</v>
      </c>
      <c r="AI111" s="322">
        <f t="shared" si="31"/>
        <v>0</v>
      </c>
      <c r="AJ111" s="444">
        <f t="shared" si="27"/>
        <v>0</v>
      </c>
      <c r="AK111" s="322">
        <f t="shared" si="32"/>
        <v>0</v>
      </c>
      <c r="AL111" s="444">
        <f t="shared" si="39"/>
        <v>0</v>
      </c>
      <c r="AM111" s="322">
        <f t="shared" si="33"/>
        <v>0</v>
      </c>
      <c r="AN111" s="444">
        <f t="shared" si="40"/>
        <v>0</v>
      </c>
      <c r="AO111" s="322">
        <f t="shared" si="34"/>
        <v>0</v>
      </c>
    </row>
    <row r="112" spans="1:41" s="183" customFormat="1" ht="14" customHeight="1">
      <c r="A112" s="322"/>
      <c r="B112" s="322"/>
      <c r="C112" s="440" t="str">
        <f t="shared" si="35"/>
        <v>n/a</v>
      </c>
      <c r="E112" s="322"/>
      <c r="F112" s="322"/>
      <c r="G112" s="322"/>
      <c r="H112" s="462">
        <v>97</v>
      </c>
      <c r="I112" s="780"/>
      <c r="J112" s="815"/>
      <c r="K112" s="458"/>
      <c r="L112" s="458"/>
      <c r="M112" s="456"/>
      <c r="N112" s="456"/>
      <c r="O112" s="781"/>
      <c r="P112" s="441">
        <f t="shared" si="36"/>
        <v>0</v>
      </c>
      <c r="Q112" s="450" t="str">
        <f t="shared" ref="Q112:Q143" si="48">IF(O112="","",HLOOKUP(O112,Sum_Changes,AA112,FALSE))</f>
        <v/>
      </c>
      <c r="R112" s="791" t="str">
        <f>Setup!C142</f>
        <v>Other Investments</v>
      </c>
      <c r="AA112" s="322">
        <v>99</v>
      </c>
      <c r="AB112" s="444">
        <f t="shared" si="38"/>
        <v>0</v>
      </c>
      <c r="AC112" s="322">
        <f t="shared" si="47"/>
        <v>0</v>
      </c>
      <c r="AD112" s="444">
        <f t="shared" si="28"/>
        <v>0</v>
      </c>
      <c r="AE112" s="322">
        <f t="shared" si="29"/>
        <v>0</v>
      </c>
      <c r="AF112" s="444">
        <f t="shared" si="25"/>
        <v>0</v>
      </c>
      <c r="AG112" s="322">
        <f t="shared" si="30"/>
        <v>0</v>
      </c>
      <c r="AH112" s="444">
        <f t="shared" si="26"/>
        <v>0</v>
      </c>
      <c r="AI112" s="322">
        <f t="shared" si="31"/>
        <v>0</v>
      </c>
      <c r="AJ112" s="444">
        <f t="shared" si="27"/>
        <v>0</v>
      </c>
      <c r="AK112" s="322">
        <f t="shared" si="32"/>
        <v>0</v>
      </c>
      <c r="AL112" s="444">
        <f t="shared" si="39"/>
        <v>0</v>
      </c>
      <c r="AM112" s="322">
        <f t="shared" si="33"/>
        <v>0</v>
      </c>
      <c r="AN112" s="444">
        <f t="shared" si="40"/>
        <v>0</v>
      </c>
      <c r="AO112" s="322">
        <f t="shared" si="34"/>
        <v>0</v>
      </c>
    </row>
    <row r="113" spans="1:41" s="183" customFormat="1" ht="14" customHeight="1">
      <c r="A113" s="322"/>
      <c r="B113" s="322"/>
      <c r="C113" s="440" t="str">
        <f t="shared" si="35"/>
        <v>n/a</v>
      </c>
      <c r="E113" s="322"/>
      <c r="F113" s="322"/>
      <c r="G113" s="322"/>
      <c r="H113" s="462">
        <v>98</v>
      </c>
      <c r="I113" s="780"/>
      <c r="J113" s="815"/>
      <c r="K113" s="458"/>
      <c r="L113" s="458"/>
      <c r="M113" s="456"/>
      <c r="N113" s="456"/>
      <c r="O113" s="781"/>
      <c r="P113" s="441">
        <f t="shared" si="36"/>
        <v>0</v>
      </c>
      <c r="Q113" s="450" t="str">
        <f t="shared" si="48"/>
        <v/>
      </c>
      <c r="R113" s="791" t="str">
        <f>Setup!C143</f>
        <v>Other Investments</v>
      </c>
      <c r="AA113" s="322">
        <v>100</v>
      </c>
      <c r="AB113" s="444">
        <f t="shared" si="38"/>
        <v>0</v>
      </c>
      <c r="AC113" s="322">
        <f t="shared" si="47"/>
        <v>0</v>
      </c>
      <c r="AD113" s="444">
        <f t="shared" si="28"/>
        <v>0</v>
      </c>
      <c r="AE113" s="322">
        <f t="shared" si="29"/>
        <v>0</v>
      </c>
      <c r="AF113" s="444">
        <f t="shared" si="25"/>
        <v>0</v>
      </c>
      <c r="AG113" s="322">
        <f t="shared" si="30"/>
        <v>0</v>
      </c>
      <c r="AH113" s="444">
        <f t="shared" si="26"/>
        <v>0</v>
      </c>
      <c r="AI113" s="322">
        <f t="shared" si="31"/>
        <v>0</v>
      </c>
      <c r="AJ113" s="444">
        <f t="shared" si="27"/>
        <v>0</v>
      </c>
      <c r="AK113" s="322">
        <f t="shared" si="32"/>
        <v>0</v>
      </c>
      <c r="AL113" s="444">
        <f t="shared" si="39"/>
        <v>0</v>
      </c>
      <c r="AM113" s="322">
        <f t="shared" si="33"/>
        <v>0</v>
      </c>
      <c r="AN113" s="444">
        <f t="shared" si="40"/>
        <v>0</v>
      </c>
      <c r="AO113" s="322">
        <f t="shared" si="34"/>
        <v>0</v>
      </c>
    </row>
    <row r="114" spans="1:41" s="183" customFormat="1" ht="14" customHeight="1">
      <c r="A114" s="322"/>
      <c r="B114" s="322"/>
      <c r="C114" s="440" t="str">
        <f t="shared" si="35"/>
        <v>n/a</v>
      </c>
      <c r="E114" s="322"/>
      <c r="F114" s="322"/>
      <c r="G114" s="322"/>
      <c r="H114" s="462">
        <v>99</v>
      </c>
      <c r="I114" s="780"/>
      <c r="J114" s="815"/>
      <c r="K114" s="458"/>
      <c r="L114" s="458"/>
      <c r="M114" s="456"/>
      <c r="N114" s="456"/>
      <c r="O114" s="781"/>
      <c r="P114" s="441">
        <f t="shared" si="36"/>
        <v>0</v>
      </c>
      <c r="Q114" s="450" t="str">
        <f t="shared" si="48"/>
        <v/>
      </c>
      <c r="R114" s="791" t="str">
        <f>Setup!C144</f>
        <v>15. DEBT PAY</v>
      </c>
      <c r="AA114" s="322">
        <v>101</v>
      </c>
      <c r="AB114" s="444">
        <f t="shared" si="38"/>
        <v>0</v>
      </c>
      <c r="AC114" s="322">
        <f t="shared" si="47"/>
        <v>0</v>
      </c>
      <c r="AD114" s="444">
        <f t="shared" si="28"/>
        <v>0</v>
      </c>
      <c r="AE114" s="322">
        <f t="shared" si="29"/>
        <v>0</v>
      </c>
      <c r="AF114" s="444">
        <f t="shared" si="25"/>
        <v>0</v>
      </c>
      <c r="AG114" s="322">
        <f t="shared" si="30"/>
        <v>0</v>
      </c>
      <c r="AH114" s="444">
        <f t="shared" si="26"/>
        <v>0</v>
      </c>
      <c r="AI114" s="322">
        <f t="shared" si="31"/>
        <v>0</v>
      </c>
      <c r="AJ114" s="444">
        <f t="shared" si="27"/>
        <v>0</v>
      </c>
      <c r="AK114" s="322">
        <f t="shared" si="32"/>
        <v>0</v>
      </c>
      <c r="AL114" s="444">
        <f t="shared" si="39"/>
        <v>0</v>
      </c>
      <c r="AM114" s="322">
        <f t="shared" si="33"/>
        <v>0</v>
      </c>
      <c r="AN114" s="444">
        <f t="shared" si="40"/>
        <v>0</v>
      </c>
      <c r="AO114" s="322">
        <f t="shared" si="34"/>
        <v>0</v>
      </c>
    </row>
    <row r="115" spans="1:41" s="183" customFormat="1" ht="14" customHeight="1">
      <c r="A115" s="322"/>
      <c r="B115" s="322"/>
      <c r="C115" s="440" t="str">
        <f t="shared" si="35"/>
        <v>n/a</v>
      </c>
      <c r="E115" s="322"/>
      <c r="F115" s="322"/>
      <c r="G115" s="322"/>
      <c r="H115" s="462">
        <v>100</v>
      </c>
      <c r="I115" s="780"/>
      <c r="J115" s="815"/>
      <c r="K115" s="458"/>
      <c r="L115" s="458"/>
      <c r="M115" s="456"/>
      <c r="N115" s="456"/>
      <c r="O115" s="781"/>
      <c r="P115" s="441">
        <f t="shared" si="36"/>
        <v>0</v>
      </c>
      <c r="Q115" s="450" t="str">
        <f t="shared" si="48"/>
        <v/>
      </c>
      <c r="R115" s="791" t="str">
        <f>Setup!C145</f>
        <v>Credit Card Payment</v>
      </c>
      <c r="AA115" s="322">
        <v>102</v>
      </c>
      <c r="AB115" s="444">
        <f t="shared" si="38"/>
        <v>0</v>
      </c>
      <c r="AC115" s="322">
        <f t="shared" si="47"/>
        <v>0</v>
      </c>
      <c r="AD115" s="444">
        <f t="shared" si="28"/>
        <v>0</v>
      </c>
      <c r="AE115" s="322">
        <f t="shared" si="29"/>
        <v>0</v>
      </c>
      <c r="AF115" s="444">
        <f t="shared" si="25"/>
        <v>0</v>
      </c>
      <c r="AG115" s="322">
        <f t="shared" si="30"/>
        <v>0</v>
      </c>
      <c r="AH115" s="444">
        <f t="shared" si="26"/>
        <v>0</v>
      </c>
      <c r="AI115" s="322">
        <f t="shared" si="31"/>
        <v>0</v>
      </c>
      <c r="AJ115" s="444">
        <f t="shared" si="27"/>
        <v>0</v>
      </c>
      <c r="AK115" s="322">
        <f t="shared" si="32"/>
        <v>0</v>
      </c>
      <c r="AL115" s="444">
        <f t="shared" si="39"/>
        <v>0</v>
      </c>
      <c r="AM115" s="322">
        <f t="shared" si="33"/>
        <v>0</v>
      </c>
      <c r="AN115" s="444">
        <f t="shared" si="40"/>
        <v>0</v>
      </c>
      <c r="AO115" s="322">
        <f t="shared" si="34"/>
        <v>0</v>
      </c>
    </row>
    <row r="116" spans="1:41" s="183" customFormat="1" ht="14" customHeight="1">
      <c r="A116" s="459"/>
      <c r="B116" s="460"/>
      <c r="C116" s="440" t="str">
        <f t="shared" si="35"/>
        <v>n/a</v>
      </c>
      <c r="E116" s="322"/>
      <c r="F116" s="322"/>
      <c r="G116" s="322"/>
      <c r="H116" s="462">
        <v>101</v>
      </c>
      <c r="I116" s="780"/>
      <c r="J116" s="815"/>
      <c r="K116" s="458"/>
      <c r="L116" s="458"/>
      <c r="M116" s="457"/>
      <c r="N116" s="457"/>
      <c r="O116" s="781"/>
      <c r="P116" s="441">
        <f t="shared" si="36"/>
        <v>0</v>
      </c>
      <c r="Q116" s="451" t="str">
        <f t="shared" si="48"/>
        <v/>
      </c>
      <c r="R116" s="791" t="str">
        <f>Setup!C146</f>
        <v>Other Loan Payment</v>
      </c>
      <c r="W116" s="365"/>
      <c r="X116" s="322"/>
      <c r="Y116" s="322"/>
      <c r="Z116" s="322"/>
      <c r="AA116" s="322">
        <v>103</v>
      </c>
      <c r="AB116" s="444">
        <f t="shared" si="38"/>
        <v>0</v>
      </c>
      <c r="AC116" s="322">
        <f t="shared" si="47"/>
        <v>0</v>
      </c>
      <c r="AD116" s="444">
        <f t="shared" si="28"/>
        <v>0</v>
      </c>
      <c r="AE116" s="322">
        <f t="shared" si="29"/>
        <v>0</v>
      </c>
      <c r="AF116" s="444">
        <f t="shared" si="25"/>
        <v>0</v>
      </c>
      <c r="AG116" s="322">
        <f t="shared" si="30"/>
        <v>0</v>
      </c>
      <c r="AH116" s="444">
        <f t="shared" si="26"/>
        <v>0</v>
      </c>
      <c r="AI116" s="322">
        <f t="shared" si="31"/>
        <v>0</v>
      </c>
      <c r="AJ116" s="444">
        <f t="shared" si="27"/>
        <v>0</v>
      </c>
      <c r="AK116" s="322">
        <f t="shared" si="32"/>
        <v>0</v>
      </c>
      <c r="AL116" s="444">
        <f t="shared" si="39"/>
        <v>0</v>
      </c>
      <c r="AM116" s="322">
        <f t="shared" si="33"/>
        <v>0</v>
      </c>
      <c r="AN116" s="444">
        <f t="shared" si="40"/>
        <v>0</v>
      </c>
      <c r="AO116" s="322">
        <f t="shared" si="34"/>
        <v>0</v>
      </c>
    </row>
    <row r="117" spans="1:41" s="183" customFormat="1" ht="14" customHeight="1">
      <c r="A117" s="461"/>
      <c r="B117" s="460"/>
      <c r="C117" s="440" t="str">
        <f t="shared" si="35"/>
        <v>n/a</v>
      </c>
      <c r="E117" s="322"/>
      <c r="F117" s="322"/>
      <c r="G117" s="322"/>
      <c r="H117" s="462">
        <v>102</v>
      </c>
      <c r="I117" s="780"/>
      <c r="J117" s="815"/>
      <c r="K117" s="458"/>
      <c r="L117" s="456"/>
      <c r="M117" s="456"/>
      <c r="N117" s="456"/>
      <c r="O117" s="781"/>
      <c r="P117" s="441">
        <f t="shared" si="36"/>
        <v>0</v>
      </c>
      <c r="Q117" s="450" t="str">
        <f t="shared" si="48"/>
        <v/>
      </c>
      <c r="R117" s="791" t="str">
        <f>Setup!C147</f>
        <v>16. ACCT. ACTIVITY</v>
      </c>
      <c r="W117" s="414"/>
      <c r="X117" s="322"/>
      <c r="Y117" s="322"/>
      <c r="Z117" s="322"/>
      <c r="AA117" s="322">
        <v>104</v>
      </c>
      <c r="AB117" s="444">
        <f t="shared" si="38"/>
        <v>0</v>
      </c>
      <c r="AC117" s="322">
        <f t="shared" si="47"/>
        <v>0</v>
      </c>
      <c r="AD117" s="444">
        <f t="shared" si="28"/>
        <v>0</v>
      </c>
      <c r="AE117" s="322">
        <f t="shared" si="29"/>
        <v>0</v>
      </c>
      <c r="AF117" s="444">
        <f t="shared" si="25"/>
        <v>0</v>
      </c>
      <c r="AG117" s="322">
        <f t="shared" si="30"/>
        <v>0</v>
      </c>
      <c r="AH117" s="444">
        <f t="shared" si="26"/>
        <v>0</v>
      </c>
      <c r="AI117" s="322">
        <f t="shared" si="31"/>
        <v>0</v>
      </c>
      <c r="AJ117" s="444">
        <f t="shared" si="27"/>
        <v>0</v>
      </c>
      <c r="AK117" s="322">
        <f t="shared" si="32"/>
        <v>0</v>
      </c>
      <c r="AL117" s="444">
        <f t="shared" si="39"/>
        <v>0</v>
      </c>
      <c r="AM117" s="322">
        <f t="shared" si="33"/>
        <v>0</v>
      </c>
      <c r="AN117" s="444">
        <f t="shared" si="40"/>
        <v>0</v>
      </c>
      <c r="AO117" s="322">
        <f t="shared" si="34"/>
        <v>0</v>
      </c>
    </row>
    <row r="118" spans="1:41" s="183" customFormat="1" ht="14" customHeight="1">
      <c r="A118" s="461"/>
      <c r="B118" s="460"/>
      <c r="C118" s="440" t="str">
        <f t="shared" si="35"/>
        <v>n/a</v>
      </c>
      <c r="E118" s="322"/>
      <c r="F118" s="322"/>
      <c r="G118" s="322"/>
      <c r="H118" s="462">
        <v>103</v>
      </c>
      <c r="I118" s="780"/>
      <c r="J118" s="815"/>
      <c r="K118" s="458"/>
      <c r="L118" s="458"/>
      <c r="M118" s="456"/>
      <c r="N118" s="456"/>
      <c r="O118" s="781"/>
      <c r="P118" s="441">
        <f t="shared" si="36"/>
        <v>0</v>
      </c>
      <c r="Q118" s="450" t="str">
        <f t="shared" si="48"/>
        <v/>
      </c>
      <c r="R118" s="791" t="str">
        <f>Setup!C148</f>
        <v>Account Deposit</v>
      </c>
      <c r="W118" s="419"/>
      <c r="X118" s="322"/>
      <c r="Y118" s="322"/>
      <c r="Z118" s="322"/>
      <c r="AA118" s="322">
        <v>105</v>
      </c>
      <c r="AB118" s="444">
        <f t="shared" si="38"/>
        <v>0</v>
      </c>
      <c r="AC118" s="322">
        <f t="shared" si="47"/>
        <v>0</v>
      </c>
      <c r="AD118" s="444">
        <f t="shared" si="28"/>
        <v>0</v>
      </c>
      <c r="AE118" s="322">
        <f t="shared" si="29"/>
        <v>0</v>
      </c>
      <c r="AF118" s="444">
        <f t="shared" si="25"/>
        <v>0</v>
      </c>
      <c r="AG118" s="322">
        <f t="shared" si="30"/>
        <v>0</v>
      </c>
      <c r="AH118" s="444">
        <f t="shared" si="26"/>
        <v>0</v>
      </c>
      <c r="AI118" s="322">
        <f t="shared" si="31"/>
        <v>0</v>
      </c>
      <c r="AJ118" s="444">
        <f t="shared" si="27"/>
        <v>0</v>
      </c>
      <c r="AK118" s="322">
        <f t="shared" si="32"/>
        <v>0</v>
      </c>
      <c r="AL118" s="444">
        <f t="shared" si="39"/>
        <v>0</v>
      </c>
      <c r="AM118" s="322">
        <f t="shared" si="33"/>
        <v>0</v>
      </c>
      <c r="AN118" s="444">
        <f t="shared" si="40"/>
        <v>0</v>
      </c>
      <c r="AO118" s="322">
        <f t="shared" si="34"/>
        <v>0</v>
      </c>
    </row>
    <row r="119" spans="1:41" s="183" customFormat="1" ht="14" customHeight="1">
      <c r="A119" s="461"/>
      <c r="B119" s="460"/>
      <c r="C119" s="440" t="str">
        <f t="shared" si="35"/>
        <v>n/a</v>
      </c>
      <c r="E119" s="322"/>
      <c r="F119" s="322"/>
      <c r="G119" s="322"/>
      <c r="H119" s="462">
        <v>104</v>
      </c>
      <c r="I119" s="780"/>
      <c r="J119" s="815"/>
      <c r="K119" s="458"/>
      <c r="L119" s="458"/>
      <c r="M119" s="456"/>
      <c r="N119" s="456"/>
      <c r="O119" s="781"/>
      <c r="P119" s="441">
        <f t="shared" si="36"/>
        <v>0</v>
      </c>
      <c r="Q119" s="450" t="str">
        <f t="shared" si="48"/>
        <v/>
      </c>
      <c r="R119" s="791" t="str">
        <f>Setup!C149</f>
        <v>Transfer Acct to Acct</v>
      </c>
      <c r="W119" s="419"/>
      <c r="X119" s="322"/>
      <c r="Y119" s="322"/>
      <c r="Z119" s="322"/>
      <c r="AA119" s="322">
        <v>106</v>
      </c>
      <c r="AB119" s="444">
        <f t="shared" si="38"/>
        <v>0</v>
      </c>
      <c r="AC119" s="322">
        <f t="shared" si="47"/>
        <v>0</v>
      </c>
      <c r="AD119" s="444">
        <f t="shared" si="28"/>
        <v>0</v>
      </c>
      <c r="AE119" s="322">
        <f t="shared" si="29"/>
        <v>0</v>
      </c>
      <c r="AF119" s="444">
        <f t="shared" si="25"/>
        <v>0</v>
      </c>
      <c r="AG119" s="322">
        <f t="shared" si="30"/>
        <v>0</v>
      </c>
      <c r="AH119" s="444">
        <f t="shared" si="26"/>
        <v>0</v>
      </c>
      <c r="AI119" s="322">
        <f t="shared" si="31"/>
        <v>0</v>
      </c>
      <c r="AJ119" s="444">
        <f t="shared" si="27"/>
        <v>0</v>
      </c>
      <c r="AK119" s="322">
        <f t="shared" si="32"/>
        <v>0</v>
      </c>
      <c r="AL119" s="444">
        <f t="shared" si="39"/>
        <v>0</v>
      </c>
      <c r="AM119" s="322">
        <f t="shared" si="33"/>
        <v>0</v>
      </c>
      <c r="AN119" s="444">
        <f t="shared" si="40"/>
        <v>0</v>
      </c>
      <c r="AO119" s="322">
        <f t="shared" si="34"/>
        <v>0</v>
      </c>
    </row>
    <row r="120" spans="1:41" s="183" customFormat="1" ht="14" customHeight="1">
      <c r="A120" s="461"/>
      <c r="B120" s="460"/>
      <c r="C120" s="440" t="str">
        <f t="shared" si="35"/>
        <v>n/a</v>
      </c>
      <c r="E120" s="322"/>
      <c r="F120" s="322"/>
      <c r="G120" s="322"/>
      <c r="H120" s="462">
        <v>105</v>
      </c>
      <c r="I120" s="780"/>
      <c r="J120" s="815"/>
      <c r="K120" s="458"/>
      <c r="L120" s="458"/>
      <c r="M120" s="456"/>
      <c r="N120" s="456"/>
      <c r="O120" s="781"/>
      <c r="P120" s="441">
        <f t="shared" si="36"/>
        <v>0</v>
      </c>
      <c r="Q120" s="450" t="str">
        <f t="shared" si="48"/>
        <v/>
      </c>
      <c r="R120" s="791">
        <f>Setup!C150</f>
        <v>0</v>
      </c>
      <c r="W120" s="419"/>
      <c r="X120" s="322"/>
      <c r="Y120" s="322"/>
      <c r="Z120" s="322"/>
      <c r="AA120" s="322">
        <v>107</v>
      </c>
      <c r="AB120" s="444">
        <f t="shared" si="38"/>
        <v>0</v>
      </c>
      <c r="AC120" s="322">
        <f t="shared" si="47"/>
        <v>0</v>
      </c>
      <c r="AD120" s="444">
        <f t="shared" si="28"/>
        <v>0</v>
      </c>
      <c r="AE120" s="322">
        <f t="shared" si="29"/>
        <v>0</v>
      </c>
      <c r="AF120" s="444">
        <f t="shared" si="25"/>
        <v>0</v>
      </c>
      <c r="AG120" s="322">
        <f t="shared" si="30"/>
        <v>0</v>
      </c>
      <c r="AH120" s="444">
        <f t="shared" si="26"/>
        <v>0</v>
      </c>
      <c r="AI120" s="322">
        <f t="shared" si="31"/>
        <v>0</v>
      </c>
      <c r="AJ120" s="444">
        <f t="shared" si="27"/>
        <v>0</v>
      </c>
      <c r="AK120" s="322">
        <f t="shared" si="32"/>
        <v>0</v>
      </c>
      <c r="AL120" s="444">
        <f t="shared" si="39"/>
        <v>0</v>
      </c>
      <c r="AM120" s="322">
        <f t="shared" si="33"/>
        <v>0</v>
      </c>
      <c r="AN120" s="444">
        <f t="shared" si="40"/>
        <v>0</v>
      </c>
      <c r="AO120" s="322">
        <f t="shared" si="34"/>
        <v>0</v>
      </c>
    </row>
    <row r="121" spans="1:41" s="183" customFormat="1" ht="14" customHeight="1">
      <c r="A121" s="322"/>
      <c r="B121" s="460"/>
      <c r="C121" s="440" t="str">
        <f t="shared" si="35"/>
        <v>n/a</v>
      </c>
      <c r="E121" s="322"/>
      <c r="F121" s="322"/>
      <c r="G121" s="322"/>
      <c r="H121" s="462">
        <v>106</v>
      </c>
      <c r="I121" s="780"/>
      <c r="J121" s="815"/>
      <c r="K121" s="458"/>
      <c r="L121" s="458"/>
      <c r="M121" s="456"/>
      <c r="N121" s="456"/>
      <c r="O121" s="781"/>
      <c r="P121" s="441">
        <f t="shared" si="36"/>
        <v>0</v>
      </c>
      <c r="Q121" s="450" t="str">
        <f t="shared" si="48"/>
        <v/>
      </c>
      <c r="R121" s="791">
        <f>Setup!C151</f>
        <v>0</v>
      </c>
      <c r="W121" s="419"/>
      <c r="X121" s="322"/>
      <c r="Y121" s="322"/>
      <c r="Z121" s="322"/>
      <c r="AA121" s="322">
        <v>108</v>
      </c>
      <c r="AB121" s="444">
        <f t="shared" si="38"/>
        <v>0</v>
      </c>
      <c r="AC121" s="322">
        <f t="shared" si="47"/>
        <v>0</v>
      </c>
      <c r="AD121" s="444">
        <f t="shared" si="28"/>
        <v>0</v>
      </c>
      <c r="AE121" s="322">
        <f t="shared" si="29"/>
        <v>0</v>
      </c>
      <c r="AF121" s="444">
        <f t="shared" si="25"/>
        <v>0</v>
      </c>
      <c r="AG121" s="322">
        <f t="shared" si="30"/>
        <v>0</v>
      </c>
      <c r="AH121" s="444">
        <f t="shared" si="26"/>
        <v>0</v>
      </c>
      <c r="AI121" s="322">
        <f t="shared" si="31"/>
        <v>0</v>
      </c>
      <c r="AJ121" s="444">
        <f t="shared" si="27"/>
        <v>0</v>
      </c>
      <c r="AK121" s="322">
        <f t="shared" si="32"/>
        <v>0</v>
      </c>
      <c r="AL121" s="444">
        <f t="shared" si="39"/>
        <v>0</v>
      </c>
      <c r="AM121" s="322">
        <f t="shared" si="33"/>
        <v>0</v>
      </c>
      <c r="AN121" s="444">
        <f t="shared" si="40"/>
        <v>0</v>
      </c>
      <c r="AO121" s="322">
        <f t="shared" si="34"/>
        <v>0</v>
      </c>
    </row>
    <row r="122" spans="1:41" s="183" customFormat="1" ht="14" customHeight="1">
      <c r="A122" s="322"/>
      <c r="B122" s="460"/>
      <c r="C122" s="440" t="str">
        <f t="shared" si="35"/>
        <v>n/a</v>
      </c>
      <c r="E122" s="322"/>
      <c r="F122" s="322"/>
      <c r="G122" s="322"/>
      <c r="H122" s="462">
        <v>107</v>
      </c>
      <c r="I122" s="780"/>
      <c r="J122" s="815"/>
      <c r="K122" s="458"/>
      <c r="L122" s="458"/>
      <c r="M122" s="456"/>
      <c r="N122" s="456"/>
      <c r="O122" s="781"/>
      <c r="P122" s="441">
        <f t="shared" si="36"/>
        <v>0</v>
      </c>
      <c r="Q122" s="450" t="str">
        <f t="shared" si="48"/>
        <v/>
      </c>
      <c r="R122" s="791">
        <f>Setup!C152</f>
        <v>0</v>
      </c>
      <c r="W122" s="419"/>
      <c r="X122" s="322"/>
      <c r="Y122" s="322"/>
      <c r="Z122" s="322"/>
      <c r="AA122" s="322">
        <v>109</v>
      </c>
      <c r="AB122" s="444">
        <f t="shared" si="38"/>
        <v>0</v>
      </c>
      <c r="AC122" s="322">
        <f t="shared" si="47"/>
        <v>0</v>
      </c>
      <c r="AD122" s="444">
        <f t="shared" si="28"/>
        <v>0</v>
      </c>
      <c r="AE122" s="322">
        <f t="shared" si="29"/>
        <v>0</v>
      </c>
      <c r="AF122" s="444">
        <f t="shared" si="25"/>
        <v>0</v>
      </c>
      <c r="AG122" s="322">
        <f t="shared" si="30"/>
        <v>0</v>
      </c>
      <c r="AH122" s="444">
        <f t="shared" si="26"/>
        <v>0</v>
      </c>
      <c r="AI122" s="322">
        <f t="shared" si="31"/>
        <v>0</v>
      </c>
      <c r="AJ122" s="444">
        <f t="shared" si="27"/>
        <v>0</v>
      </c>
      <c r="AK122" s="322">
        <f t="shared" si="32"/>
        <v>0</v>
      </c>
      <c r="AL122" s="444">
        <f t="shared" si="39"/>
        <v>0</v>
      </c>
      <c r="AM122" s="322">
        <f t="shared" si="33"/>
        <v>0</v>
      </c>
      <c r="AN122" s="444">
        <f t="shared" si="40"/>
        <v>0</v>
      </c>
      <c r="AO122" s="322">
        <f t="shared" si="34"/>
        <v>0</v>
      </c>
    </row>
    <row r="123" spans="1:41" s="183" customFormat="1" ht="14" customHeight="1">
      <c r="A123" s="322"/>
      <c r="B123" s="460"/>
      <c r="C123" s="440" t="str">
        <f t="shared" si="35"/>
        <v>n/a</v>
      </c>
      <c r="E123" s="322"/>
      <c r="F123" s="322"/>
      <c r="G123" s="322"/>
      <c r="H123" s="462">
        <v>108</v>
      </c>
      <c r="I123" s="780"/>
      <c r="J123" s="815"/>
      <c r="K123" s="458"/>
      <c r="L123" s="458"/>
      <c r="M123" s="456"/>
      <c r="N123" s="456"/>
      <c r="O123" s="781"/>
      <c r="P123" s="441">
        <f t="shared" si="36"/>
        <v>0</v>
      </c>
      <c r="Q123" s="450" t="str">
        <f t="shared" si="48"/>
        <v/>
      </c>
      <c r="R123" s="791">
        <f>Setup!C153</f>
        <v>0</v>
      </c>
      <c r="W123" s="419"/>
      <c r="X123" s="322"/>
      <c r="Y123" s="322"/>
      <c r="Z123" s="322"/>
      <c r="AA123" s="322">
        <v>110</v>
      </c>
      <c r="AB123" s="444">
        <f t="shared" si="38"/>
        <v>0</v>
      </c>
      <c r="AC123" s="322">
        <f t="shared" si="47"/>
        <v>0</v>
      </c>
      <c r="AD123" s="444">
        <f t="shared" si="28"/>
        <v>0</v>
      </c>
      <c r="AE123" s="322">
        <f t="shared" si="29"/>
        <v>0</v>
      </c>
      <c r="AF123" s="444">
        <f t="shared" si="25"/>
        <v>0</v>
      </c>
      <c r="AG123" s="322">
        <f t="shared" si="30"/>
        <v>0</v>
      </c>
      <c r="AH123" s="444">
        <f t="shared" si="26"/>
        <v>0</v>
      </c>
      <c r="AI123" s="322">
        <f t="shared" si="31"/>
        <v>0</v>
      </c>
      <c r="AJ123" s="444">
        <f t="shared" si="27"/>
        <v>0</v>
      </c>
      <c r="AK123" s="322">
        <f t="shared" si="32"/>
        <v>0</v>
      </c>
      <c r="AL123" s="444">
        <f t="shared" si="39"/>
        <v>0</v>
      </c>
      <c r="AM123" s="322">
        <f t="shared" si="33"/>
        <v>0</v>
      </c>
      <c r="AN123" s="444">
        <f t="shared" si="40"/>
        <v>0</v>
      </c>
      <c r="AO123" s="322">
        <f t="shared" si="34"/>
        <v>0</v>
      </c>
    </row>
    <row r="124" spans="1:41" s="183" customFormat="1" ht="14" customHeight="1">
      <c r="A124" s="322"/>
      <c r="B124" s="460"/>
      <c r="C124" s="440" t="str">
        <f t="shared" si="35"/>
        <v>n/a</v>
      </c>
      <c r="E124" s="322"/>
      <c r="F124" s="322"/>
      <c r="G124" s="322"/>
      <c r="H124" s="462">
        <v>109</v>
      </c>
      <c r="I124" s="780"/>
      <c r="J124" s="815"/>
      <c r="K124" s="458"/>
      <c r="L124" s="458"/>
      <c r="M124" s="456"/>
      <c r="N124" s="456"/>
      <c r="O124" s="781"/>
      <c r="P124" s="441">
        <f t="shared" si="36"/>
        <v>0</v>
      </c>
      <c r="Q124" s="450" t="str">
        <f t="shared" si="48"/>
        <v/>
      </c>
      <c r="R124" s="791">
        <f>Setup!C154</f>
        <v>0</v>
      </c>
      <c r="W124" s="418"/>
      <c r="X124" s="322"/>
      <c r="Y124" s="322"/>
      <c r="Z124" s="322"/>
      <c r="AA124" s="322">
        <v>111</v>
      </c>
      <c r="AB124" s="444">
        <f t="shared" si="38"/>
        <v>0</v>
      </c>
      <c r="AC124" s="322">
        <f t="shared" si="47"/>
        <v>0</v>
      </c>
      <c r="AD124" s="444">
        <f t="shared" si="28"/>
        <v>0</v>
      </c>
      <c r="AE124" s="322">
        <f t="shared" si="29"/>
        <v>0</v>
      </c>
      <c r="AF124" s="444">
        <f t="shared" si="25"/>
        <v>0</v>
      </c>
      <c r="AG124" s="322">
        <f t="shared" si="30"/>
        <v>0</v>
      </c>
      <c r="AH124" s="444">
        <f t="shared" si="26"/>
        <v>0</v>
      </c>
      <c r="AI124" s="322">
        <f t="shared" si="31"/>
        <v>0</v>
      </c>
      <c r="AJ124" s="444">
        <f t="shared" si="27"/>
        <v>0</v>
      </c>
      <c r="AK124" s="322">
        <f t="shared" si="32"/>
        <v>0</v>
      </c>
      <c r="AL124" s="444">
        <f t="shared" si="39"/>
        <v>0</v>
      </c>
      <c r="AM124" s="322">
        <f t="shared" si="33"/>
        <v>0</v>
      </c>
      <c r="AN124" s="444">
        <f t="shared" si="40"/>
        <v>0</v>
      </c>
      <c r="AO124" s="322">
        <f t="shared" si="34"/>
        <v>0</v>
      </c>
    </row>
    <row r="125" spans="1:41" s="183" customFormat="1" ht="14" customHeight="1">
      <c r="B125" s="439"/>
      <c r="C125" s="440" t="str">
        <f t="shared" si="35"/>
        <v>n/a</v>
      </c>
      <c r="E125" s="322"/>
      <c r="F125" s="322"/>
      <c r="G125" s="322"/>
      <c r="H125" s="462">
        <v>110</v>
      </c>
      <c r="I125" s="780"/>
      <c r="J125" s="815"/>
      <c r="K125" s="458"/>
      <c r="L125" s="458"/>
      <c r="M125" s="456"/>
      <c r="N125" s="456"/>
      <c r="O125" s="781"/>
      <c r="P125" s="441">
        <f t="shared" si="36"/>
        <v>0</v>
      </c>
      <c r="Q125" s="450" t="str">
        <f t="shared" si="48"/>
        <v/>
      </c>
      <c r="R125" s="791">
        <f>Setup!C155</f>
        <v>0</v>
      </c>
      <c r="W125" s="322"/>
      <c r="X125" s="322"/>
      <c r="Y125" s="322"/>
      <c r="Z125" s="322"/>
      <c r="AA125" s="322">
        <v>112</v>
      </c>
      <c r="AB125" s="444">
        <f t="shared" si="38"/>
        <v>0</v>
      </c>
      <c r="AC125" s="322">
        <f t="shared" si="47"/>
        <v>0</v>
      </c>
      <c r="AD125" s="444">
        <f t="shared" si="28"/>
        <v>0</v>
      </c>
      <c r="AE125" s="322">
        <f t="shared" si="29"/>
        <v>0</v>
      </c>
      <c r="AF125" s="444">
        <f t="shared" si="25"/>
        <v>0</v>
      </c>
      <c r="AG125" s="322">
        <f t="shared" si="30"/>
        <v>0</v>
      </c>
      <c r="AH125" s="444">
        <f t="shared" si="26"/>
        <v>0</v>
      </c>
      <c r="AI125" s="322">
        <f t="shared" si="31"/>
        <v>0</v>
      </c>
      <c r="AJ125" s="444">
        <f t="shared" si="27"/>
        <v>0</v>
      </c>
      <c r="AK125" s="322">
        <f t="shared" si="32"/>
        <v>0</v>
      </c>
      <c r="AL125" s="444">
        <f t="shared" si="39"/>
        <v>0</v>
      </c>
      <c r="AM125" s="322">
        <f t="shared" si="33"/>
        <v>0</v>
      </c>
      <c r="AN125" s="444">
        <f t="shared" si="40"/>
        <v>0</v>
      </c>
      <c r="AO125" s="322">
        <f t="shared" si="34"/>
        <v>0</v>
      </c>
    </row>
    <row r="126" spans="1:41" s="183" customFormat="1" ht="14" customHeight="1">
      <c r="B126" s="439"/>
      <c r="C126" s="440" t="str">
        <f t="shared" si="35"/>
        <v>n/a</v>
      </c>
      <c r="E126" s="322"/>
      <c r="F126" s="322"/>
      <c r="G126" s="322"/>
      <c r="H126" s="462">
        <v>111</v>
      </c>
      <c r="I126" s="780"/>
      <c r="J126" s="815"/>
      <c r="K126" s="458"/>
      <c r="L126" s="458"/>
      <c r="M126" s="457"/>
      <c r="N126" s="457"/>
      <c r="O126" s="781"/>
      <c r="P126" s="441">
        <f t="shared" si="36"/>
        <v>0</v>
      </c>
      <c r="Q126" s="451" t="str">
        <f t="shared" si="48"/>
        <v/>
      </c>
      <c r="R126" s="791">
        <f>Setup!C156</f>
        <v>0</v>
      </c>
      <c r="W126" s="365"/>
      <c r="X126" s="322"/>
      <c r="Y126" s="322"/>
      <c r="Z126" s="322"/>
      <c r="AA126" s="322">
        <v>113</v>
      </c>
      <c r="AB126" s="444">
        <f t="shared" si="38"/>
        <v>0</v>
      </c>
      <c r="AC126" s="322">
        <f t="shared" si="47"/>
        <v>0</v>
      </c>
      <c r="AD126" s="444">
        <f t="shared" si="28"/>
        <v>0</v>
      </c>
      <c r="AE126" s="322">
        <f t="shared" si="29"/>
        <v>0</v>
      </c>
      <c r="AF126" s="444">
        <f t="shared" si="25"/>
        <v>0</v>
      </c>
      <c r="AG126" s="322">
        <f t="shared" si="30"/>
        <v>0</v>
      </c>
      <c r="AH126" s="444">
        <f t="shared" si="26"/>
        <v>0</v>
      </c>
      <c r="AI126" s="322">
        <f t="shared" si="31"/>
        <v>0</v>
      </c>
      <c r="AJ126" s="444">
        <f t="shared" si="27"/>
        <v>0</v>
      </c>
      <c r="AK126" s="322">
        <f t="shared" si="32"/>
        <v>0</v>
      </c>
      <c r="AL126" s="444">
        <f t="shared" si="39"/>
        <v>0</v>
      </c>
      <c r="AM126" s="322">
        <f t="shared" si="33"/>
        <v>0</v>
      </c>
      <c r="AN126" s="444">
        <f t="shared" si="40"/>
        <v>0</v>
      </c>
      <c r="AO126" s="322">
        <f t="shared" si="34"/>
        <v>0</v>
      </c>
    </row>
    <row r="127" spans="1:41" s="183" customFormat="1" ht="14" customHeight="1">
      <c r="B127" s="439"/>
      <c r="C127" s="440" t="str">
        <f t="shared" si="35"/>
        <v>n/a</v>
      </c>
      <c r="E127" s="322"/>
      <c r="F127" s="322"/>
      <c r="G127" s="322"/>
      <c r="H127" s="462">
        <v>112</v>
      </c>
      <c r="I127" s="780"/>
      <c r="J127" s="815"/>
      <c r="K127" s="458"/>
      <c r="L127" s="458"/>
      <c r="M127" s="456"/>
      <c r="N127" s="456"/>
      <c r="O127" s="781"/>
      <c r="P127" s="441">
        <f t="shared" si="36"/>
        <v>0</v>
      </c>
      <c r="Q127" s="450" t="str">
        <f t="shared" si="48"/>
        <v/>
      </c>
      <c r="R127" s="791">
        <f>Setup!C157</f>
        <v>0</v>
      </c>
      <c r="W127" s="414"/>
      <c r="X127" s="322"/>
      <c r="Y127" s="322"/>
      <c r="Z127" s="322"/>
      <c r="AA127" s="322">
        <v>114</v>
      </c>
      <c r="AB127" s="444">
        <f t="shared" si="38"/>
        <v>0</v>
      </c>
      <c r="AC127" s="322">
        <f t="shared" si="47"/>
        <v>0</v>
      </c>
      <c r="AD127" s="444">
        <f t="shared" si="28"/>
        <v>0</v>
      </c>
      <c r="AE127" s="322">
        <f t="shared" si="29"/>
        <v>0</v>
      </c>
      <c r="AF127" s="444">
        <f t="shared" si="25"/>
        <v>0</v>
      </c>
      <c r="AG127" s="322">
        <f t="shared" si="30"/>
        <v>0</v>
      </c>
      <c r="AH127" s="444">
        <f t="shared" si="26"/>
        <v>0</v>
      </c>
      <c r="AI127" s="322">
        <f t="shared" si="31"/>
        <v>0</v>
      </c>
      <c r="AJ127" s="444">
        <f t="shared" si="27"/>
        <v>0</v>
      </c>
      <c r="AK127" s="322">
        <f t="shared" si="32"/>
        <v>0</v>
      </c>
      <c r="AL127" s="444">
        <f t="shared" si="39"/>
        <v>0</v>
      </c>
      <c r="AM127" s="322">
        <f t="shared" si="33"/>
        <v>0</v>
      </c>
      <c r="AN127" s="444">
        <f t="shared" si="40"/>
        <v>0</v>
      </c>
      <c r="AO127" s="322">
        <f t="shared" si="34"/>
        <v>0</v>
      </c>
    </row>
    <row r="128" spans="1:41" s="183" customFormat="1" ht="14" customHeight="1">
      <c r="B128" s="439"/>
      <c r="C128" s="440" t="str">
        <f t="shared" si="35"/>
        <v>n/a</v>
      </c>
      <c r="E128" s="322"/>
      <c r="F128" s="322"/>
      <c r="G128" s="322"/>
      <c r="H128" s="462">
        <v>113</v>
      </c>
      <c r="I128" s="780"/>
      <c r="J128" s="815"/>
      <c r="K128" s="458"/>
      <c r="L128" s="458"/>
      <c r="M128" s="456"/>
      <c r="N128" s="456"/>
      <c r="O128" s="781"/>
      <c r="P128" s="441">
        <f t="shared" si="36"/>
        <v>0</v>
      </c>
      <c r="Q128" s="450" t="str">
        <f t="shared" si="48"/>
        <v/>
      </c>
      <c r="R128" s="443"/>
      <c r="W128" s="419"/>
      <c r="X128" s="322"/>
      <c r="Y128" s="322"/>
      <c r="Z128" s="322"/>
      <c r="AA128" s="322">
        <v>115</v>
      </c>
      <c r="AB128" s="444">
        <f t="shared" si="38"/>
        <v>0</v>
      </c>
      <c r="AC128" s="322">
        <f t="shared" si="47"/>
        <v>0</v>
      </c>
      <c r="AD128" s="444">
        <f t="shared" si="28"/>
        <v>0</v>
      </c>
      <c r="AE128" s="322">
        <f t="shared" si="29"/>
        <v>0</v>
      </c>
      <c r="AF128" s="444">
        <f t="shared" si="25"/>
        <v>0</v>
      </c>
      <c r="AG128" s="322">
        <f t="shared" si="30"/>
        <v>0</v>
      </c>
      <c r="AH128" s="444">
        <f t="shared" si="26"/>
        <v>0</v>
      </c>
      <c r="AI128" s="322">
        <f t="shared" si="31"/>
        <v>0</v>
      </c>
      <c r="AJ128" s="444">
        <f t="shared" si="27"/>
        <v>0</v>
      </c>
      <c r="AK128" s="322">
        <f t="shared" si="32"/>
        <v>0</v>
      </c>
      <c r="AL128" s="444">
        <f t="shared" si="39"/>
        <v>0</v>
      </c>
      <c r="AM128" s="322">
        <f t="shared" si="33"/>
        <v>0</v>
      </c>
      <c r="AN128" s="444">
        <f t="shared" si="40"/>
        <v>0</v>
      </c>
      <c r="AO128" s="322">
        <f t="shared" si="34"/>
        <v>0</v>
      </c>
    </row>
    <row r="129" spans="2:41" s="183" customFormat="1" ht="14" customHeight="1">
      <c r="B129" s="439"/>
      <c r="C129" s="440" t="str">
        <f t="shared" si="35"/>
        <v>n/a</v>
      </c>
      <c r="E129" s="322"/>
      <c r="F129" s="322"/>
      <c r="G129" s="322"/>
      <c r="H129" s="462">
        <v>114</v>
      </c>
      <c r="I129" s="780"/>
      <c r="J129" s="815"/>
      <c r="K129" s="458"/>
      <c r="L129" s="458"/>
      <c r="M129" s="456"/>
      <c r="N129" s="456"/>
      <c r="O129" s="781"/>
      <c r="P129" s="441">
        <f t="shared" si="36"/>
        <v>0</v>
      </c>
      <c r="Q129" s="450" t="str">
        <f t="shared" si="48"/>
        <v/>
      </c>
      <c r="R129" s="443"/>
      <c r="W129" s="419"/>
      <c r="X129" s="322"/>
      <c r="Y129" s="322"/>
      <c r="Z129" s="322"/>
      <c r="AA129" s="322">
        <v>116</v>
      </c>
      <c r="AB129" s="444">
        <f t="shared" si="38"/>
        <v>0</v>
      </c>
      <c r="AC129" s="322">
        <f t="shared" si="47"/>
        <v>0</v>
      </c>
      <c r="AD129" s="444">
        <f t="shared" si="28"/>
        <v>0</v>
      </c>
      <c r="AE129" s="322">
        <f t="shared" si="29"/>
        <v>0</v>
      </c>
      <c r="AF129" s="444">
        <f t="shared" si="25"/>
        <v>0</v>
      </c>
      <c r="AG129" s="322">
        <f t="shared" si="30"/>
        <v>0</v>
      </c>
      <c r="AH129" s="444">
        <f t="shared" si="26"/>
        <v>0</v>
      </c>
      <c r="AI129" s="322">
        <f t="shared" si="31"/>
        <v>0</v>
      </c>
      <c r="AJ129" s="444">
        <f t="shared" si="27"/>
        <v>0</v>
      </c>
      <c r="AK129" s="322">
        <f t="shared" si="32"/>
        <v>0</v>
      </c>
      <c r="AL129" s="444">
        <f t="shared" si="39"/>
        <v>0</v>
      </c>
      <c r="AM129" s="322">
        <f t="shared" si="33"/>
        <v>0</v>
      </c>
      <c r="AN129" s="444">
        <f t="shared" si="40"/>
        <v>0</v>
      </c>
      <c r="AO129" s="322">
        <f t="shared" si="34"/>
        <v>0</v>
      </c>
    </row>
    <row r="130" spans="2:41" s="183" customFormat="1" ht="14" customHeight="1">
      <c r="B130" s="439"/>
      <c r="C130" s="440" t="str">
        <f t="shared" si="35"/>
        <v>n/a</v>
      </c>
      <c r="E130" s="322"/>
      <c r="F130" s="322"/>
      <c r="G130" s="322"/>
      <c r="H130" s="462">
        <v>115</v>
      </c>
      <c r="I130" s="780"/>
      <c r="J130" s="815"/>
      <c r="K130" s="458"/>
      <c r="L130" s="458"/>
      <c r="M130" s="456"/>
      <c r="N130" s="456"/>
      <c r="O130" s="781"/>
      <c r="P130" s="441">
        <f t="shared" si="36"/>
        <v>0</v>
      </c>
      <c r="Q130" s="450" t="str">
        <f t="shared" si="48"/>
        <v/>
      </c>
      <c r="R130" s="443"/>
      <c r="W130" s="419"/>
      <c r="X130" s="322"/>
      <c r="Y130" s="322"/>
      <c r="Z130" s="322"/>
      <c r="AA130" s="322">
        <v>117</v>
      </c>
      <c r="AB130" s="444">
        <f t="shared" si="38"/>
        <v>0</v>
      </c>
      <c r="AC130" s="322">
        <f t="shared" si="47"/>
        <v>0</v>
      </c>
      <c r="AD130" s="444">
        <f t="shared" si="28"/>
        <v>0</v>
      </c>
      <c r="AE130" s="322">
        <f t="shared" si="29"/>
        <v>0</v>
      </c>
      <c r="AF130" s="444">
        <f t="shared" ref="AF130:AF193" si="49">AF129+AG130</f>
        <v>0</v>
      </c>
      <c r="AG130" s="322">
        <f t="shared" si="30"/>
        <v>0</v>
      </c>
      <c r="AH130" s="444">
        <f t="shared" ref="AH130:AH193" si="50">AH129+AI130</f>
        <v>0</v>
      </c>
      <c r="AI130" s="322">
        <f t="shared" si="31"/>
        <v>0</v>
      </c>
      <c r="AJ130" s="444">
        <f t="shared" ref="AJ130:AJ193" si="51">AJ129+AK130</f>
        <v>0</v>
      </c>
      <c r="AK130" s="322">
        <f t="shared" si="32"/>
        <v>0</v>
      </c>
      <c r="AL130" s="444">
        <f t="shared" si="39"/>
        <v>0</v>
      </c>
      <c r="AM130" s="322">
        <f t="shared" si="33"/>
        <v>0</v>
      </c>
      <c r="AN130" s="444">
        <f t="shared" si="40"/>
        <v>0</v>
      </c>
      <c r="AO130" s="322">
        <f t="shared" si="34"/>
        <v>0</v>
      </c>
    </row>
    <row r="131" spans="2:41" s="183" customFormat="1" ht="14" customHeight="1">
      <c r="B131" s="439"/>
      <c r="C131" s="440" t="str">
        <f t="shared" si="35"/>
        <v>n/a</v>
      </c>
      <c r="E131" s="322"/>
      <c r="F131" s="322"/>
      <c r="G131" s="322"/>
      <c r="H131" s="462">
        <v>116</v>
      </c>
      <c r="I131" s="780"/>
      <c r="J131" s="815"/>
      <c r="K131" s="458"/>
      <c r="L131" s="458"/>
      <c r="M131" s="456"/>
      <c r="N131" s="456"/>
      <c r="O131" s="781"/>
      <c r="P131" s="441">
        <f t="shared" si="36"/>
        <v>0</v>
      </c>
      <c r="Q131" s="450" t="str">
        <f t="shared" si="48"/>
        <v/>
      </c>
      <c r="R131" s="443"/>
      <c r="W131" s="419"/>
      <c r="X131" s="322"/>
      <c r="Y131" s="322"/>
      <c r="Z131" s="322"/>
      <c r="AA131" s="322">
        <v>118</v>
      </c>
      <c r="AB131" s="444">
        <f t="shared" si="38"/>
        <v>0</v>
      </c>
      <c r="AC131" s="322">
        <f t="shared" si="47"/>
        <v>0</v>
      </c>
      <c r="AD131" s="444">
        <f t="shared" si="28"/>
        <v>0</v>
      </c>
      <c r="AE131" s="322">
        <f t="shared" si="29"/>
        <v>0</v>
      </c>
      <c r="AF131" s="444">
        <f t="shared" si="49"/>
        <v>0</v>
      </c>
      <c r="AG131" s="322">
        <f t="shared" si="30"/>
        <v>0</v>
      </c>
      <c r="AH131" s="444">
        <f t="shared" si="50"/>
        <v>0</v>
      </c>
      <c r="AI131" s="322">
        <f t="shared" si="31"/>
        <v>0</v>
      </c>
      <c r="AJ131" s="444">
        <f t="shared" si="51"/>
        <v>0</v>
      </c>
      <c r="AK131" s="322">
        <f t="shared" si="32"/>
        <v>0</v>
      </c>
      <c r="AL131" s="444">
        <f t="shared" si="39"/>
        <v>0</v>
      </c>
      <c r="AM131" s="322">
        <f t="shared" si="33"/>
        <v>0</v>
      </c>
      <c r="AN131" s="444">
        <f t="shared" si="40"/>
        <v>0</v>
      </c>
      <c r="AO131" s="322">
        <f t="shared" si="34"/>
        <v>0</v>
      </c>
    </row>
    <row r="132" spans="2:41" s="183" customFormat="1" ht="14" customHeight="1">
      <c r="B132" s="439"/>
      <c r="C132" s="440" t="str">
        <f t="shared" si="35"/>
        <v>n/a</v>
      </c>
      <c r="E132" s="322"/>
      <c r="F132" s="322"/>
      <c r="G132" s="322"/>
      <c r="H132" s="462">
        <v>117</v>
      </c>
      <c r="I132" s="780"/>
      <c r="J132" s="815"/>
      <c r="K132" s="458"/>
      <c r="L132" s="458"/>
      <c r="M132" s="456"/>
      <c r="N132" s="456"/>
      <c r="O132" s="781"/>
      <c r="P132" s="441">
        <f t="shared" si="36"/>
        <v>0</v>
      </c>
      <c r="Q132" s="450" t="str">
        <f t="shared" si="48"/>
        <v/>
      </c>
      <c r="R132" s="443"/>
      <c r="W132" s="419"/>
      <c r="X132" s="322"/>
      <c r="Y132" s="322"/>
      <c r="Z132" s="322"/>
      <c r="AA132" s="322">
        <v>119</v>
      </c>
      <c r="AB132" s="444">
        <f t="shared" si="38"/>
        <v>0</v>
      </c>
      <c r="AC132" s="322">
        <f t="shared" si="47"/>
        <v>0</v>
      </c>
      <c r="AD132" s="444">
        <f t="shared" si="28"/>
        <v>0</v>
      </c>
      <c r="AE132" s="322">
        <f t="shared" si="29"/>
        <v>0</v>
      </c>
      <c r="AF132" s="444">
        <f t="shared" si="49"/>
        <v>0</v>
      </c>
      <c r="AG132" s="322">
        <f t="shared" si="30"/>
        <v>0</v>
      </c>
      <c r="AH132" s="444">
        <f t="shared" si="50"/>
        <v>0</v>
      </c>
      <c r="AI132" s="322">
        <f t="shared" si="31"/>
        <v>0</v>
      </c>
      <c r="AJ132" s="444">
        <f t="shared" si="51"/>
        <v>0</v>
      </c>
      <c r="AK132" s="322">
        <f t="shared" si="32"/>
        <v>0</v>
      </c>
      <c r="AL132" s="444">
        <f t="shared" si="39"/>
        <v>0</v>
      </c>
      <c r="AM132" s="322">
        <f t="shared" si="33"/>
        <v>0</v>
      </c>
      <c r="AN132" s="444">
        <f t="shared" si="40"/>
        <v>0</v>
      </c>
      <c r="AO132" s="322">
        <f t="shared" si="34"/>
        <v>0</v>
      </c>
    </row>
    <row r="133" spans="2:41" ht="14" customHeight="1">
      <c r="B133" s="385"/>
      <c r="C133" s="300" t="str">
        <f t="shared" si="35"/>
        <v>n/a</v>
      </c>
      <c r="E133" s="387"/>
      <c r="F133" s="387"/>
      <c r="G133" s="366"/>
      <c r="H133" s="462">
        <v>118</v>
      </c>
      <c r="I133" s="782"/>
      <c r="J133" s="816"/>
      <c r="K133" s="783"/>
      <c r="L133" s="463"/>
      <c r="M133" s="467"/>
      <c r="N133" s="464"/>
      <c r="O133" s="784"/>
      <c r="P133" s="442">
        <f t="shared" si="36"/>
        <v>0</v>
      </c>
      <c r="Q133" s="450" t="str">
        <f t="shared" si="48"/>
        <v/>
      </c>
      <c r="R133" s="282"/>
      <c r="W133" s="419"/>
      <c r="X133" s="322"/>
      <c r="Y133" s="322"/>
      <c r="Z133" s="322"/>
      <c r="AA133" s="322">
        <v>120</v>
      </c>
      <c r="AB133" s="465">
        <f t="shared" si="38"/>
        <v>0</v>
      </c>
      <c r="AC133" s="322">
        <f t="shared" si="47"/>
        <v>0</v>
      </c>
      <c r="AD133" s="465">
        <f t="shared" si="28"/>
        <v>0</v>
      </c>
      <c r="AE133" s="322">
        <f t="shared" si="29"/>
        <v>0</v>
      </c>
      <c r="AF133" s="465">
        <f t="shared" si="49"/>
        <v>0</v>
      </c>
      <c r="AG133" s="322">
        <f t="shared" si="30"/>
        <v>0</v>
      </c>
      <c r="AH133" s="465">
        <f t="shared" si="50"/>
        <v>0</v>
      </c>
      <c r="AI133" s="322">
        <f t="shared" si="31"/>
        <v>0</v>
      </c>
      <c r="AJ133" s="465">
        <f t="shared" si="51"/>
        <v>0</v>
      </c>
      <c r="AK133" s="322">
        <f t="shared" si="32"/>
        <v>0</v>
      </c>
      <c r="AL133" s="465">
        <f t="shared" si="39"/>
        <v>0</v>
      </c>
      <c r="AM133" s="322">
        <f t="shared" si="33"/>
        <v>0</v>
      </c>
      <c r="AN133" s="465">
        <f t="shared" si="40"/>
        <v>0</v>
      </c>
      <c r="AO133" s="322">
        <f t="shared" si="34"/>
        <v>0</v>
      </c>
    </row>
    <row r="134" spans="2:41" ht="14" customHeight="1">
      <c r="B134" s="385"/>
      <c r="C134" s="300" t="str">
        <f t="shared" si="35"/>
        <v>n/a</v>
      </c>
      <c r="E134" s="387"/>
      <c r="F134" s="387"/>
      <c r="G134" s="366"/>
      <c r="H134" s="462">
        <v>119</v>
      </c>
      <c r="I134" s="782"/>
      <c r="J134" s="816"/>
      <c r="K134" s="783"/>
      <c r="L134" s="463"/>
      <c r="M134" s="467"/>
      <c r="N134" s="464"/>
      <c r="O134" s="784"/>
      <c r="P134" s="442">
        <f t="shared" si="36"/>
        <v>0</v>
      </c>
      <c r="Q134" s="450" t="str">
        <f t="shared" si="48"/>
        <v/>
      </c>
      <c r="R134" s="282"/>
      <c r="W134" s="419"/>
      <c r="X134" s="322"/>
      <c r="Y134" s="322"/>
      <c r="Z134" s="322"/>
      <c r="AA134" s="322">
        <v>121</v>
      </c>
      <c r="AB134" s="465">
        <f t="shared" si="38"/>
        <v>0</v>
      </c>
      <c r="AC134" s="322">
        <f t="shared" si="47"/>
        <v>0</v>
      </c>
      <c r="AD134" s="465">
        <f t="shared" si="28"/>
        <v>0</v>
      </c>
      <c r="AE134" s="322">
        <f t="shared" si="29"/>
        <v>0</v>
      </c>
      <c r="AF134" s="465">
        <f t="shared" si="49"/>
        <v>0</v>
      </c>
      <c r="AG134" s="322">
        <f t="shared" si="30"/>
        <v>0</v>
      </c>
      <c r="AH134" s="465">
        <f t="shared" si="50"/>
        <v>0</v>
      </c>
      <c r="AI134" s="322">
        <f t="shared" si="31"/>
        <v>0</v>
      </c>
      <c r="AJ134" s="465">
        <f t="shared" si="51"/>
        <v>0</v>
      </c>
      <c r="AK134" s="322">
        <f t="shared" si="32"/>
        <v>0</v>
      </c>
      <c r="AL134" s="465">
        <f t="shared" si="39"/>
        <v>0</v>
      </c>
      <c r="AM134" s="322">
        <f t="shared" si="33"/>
        <v>0</v>
      </c>
      <c r="AN134" s="465">
        <f t="shared" si="40"/>
        <v>0</v>
      </c>
      <c r="AO134" s="322">
        <f t="shared" si="34"/>
        <v>0</v>
      </c>
    </row>
    <row r="135" spans="2:41" ht="14" customHeight="1">
      <c r="B135" s="385"/>
      <c r="C135" s="300" t="str">
        <f t="shared" si="35"/>
        <v>n/a</v>
      </c>
      <c r="E135" s="387"/>
      <c r="F135" s="387"/>
      <c r="G135" s="366"/>
      <c r="H135" s="462">
        <v>120</v>
      </c>
      <c r="I135" s="782"/>
      <c r="J135" s="816"/>
      <c r="K135" s="783"/>
      <c r="L135" s="463"/>
      <c r="M135" s="467"/>
      <c r="N135" s="464"/>
      <c r="O135" s="784"/>
      <c r="P135" s="442">
        <f t="shared" si="36"/>
        <v>0</v>
      </c>
      <c r="Q135" s="450" t="str">
        <f t="shared" si="48"/>
        <v/>
      </c>
      <c r="R135" s="282"/>
      <c r="W135" s="419"/>
      <c r="X135" s="322"/>
      <c r="Y135" s="322"/>
      <c r="Z135" s="322"/>
      <c r="AA135" s="322">
        <v>122</v>
      </c>
      <c r="AB135" s="465">
        <f t="shared" si="38"/>
        <v>0</v>
      </c>
      <c r="AC135" s="322">
        <f t="shared" si="47"/>
        <v>0</v>
      </c>
      <c r="AD135" s="465">
        <f t="shared" si="28"/>
        <v>0</v>
      </c>
      <c r="AE135" s="322">
        <f t="shared" si="29"/>
        <v>0</v>
      </c>
      <c r="AF135" s="465">
        <f t="shared" si="49"/>
        <v>0</v>
      </c>
      <c r="AG135" s="322">
        <f t="shared" si="30"/>
        <v>0</v>
      </c>
      <c r="AH135" s="465">
        <f t="shared" si="50"/>
        <v>0</v>
      </c>
      <c r="AI135" s="322">
        <f t="shared" si="31"/>
        <v>0</v>
      </c>
      <c r="AJ135" s="465">
        <f t="shared" si="51"/>
        <v>0</v>
      </c>
      <c r="AK135" s="322">
        <f t="shared" si="32"/>
        <v>0</v>
      </c>
      <c r="AL135" s="465">
        <f t="shared" si="39"/>
        <v>0</v>
      </c>
      <c r="AM135" s="322">
        <f t="shared" si="33"/>
        <v>0</v>
      </c>
      <c r="AN135" s="465">
        <f t="shared" si="40"/>
        <v>0</v>
      </c>
      <c r="AO135" s="322">
        <f t="shared" si="34"/>
        <v>0</v>
      </c>
    </row>
    <row r="136" spans="2:41" ht="14" customHeight="1">
      <c r="B136" s="385"/>
      <c r="C136" s="300" t="str">
        <f t="shared" si="35"/>
        <v>n/a</v>
      </c>
      <c r="E136" s="387"/>
      <c r="F136" s="387"/>
      <c r="G136" s="366"/>
      <c r="H136" s="462">
        <v>121</v>
      </c>
      <c r="I136" s="782"/>
      <c r="J136" s="816"/>
      <c r="K136" s="783"/>
      <c r="L136" s="463"/>
      <c r="M136" s="527"/>
      <c r="N136" s="466"/>
      <c r="O136" s="784"/>
      <c r="P136" s="442">
        <f t="shared" si="36"/>
        <v>0</v>
      </c>
      <c r="Q136" s="451" t="str">
        <f t="shared" si="48"/>
        <v/>
      </c>
      <c r="R136" s="282"/>
      <c r="W136" s="421"/>
      <c r="X136" s="322"/>
      <c r="Y136" s="322"/>
      <c r="Z136" s="322"/>
      <c r="AA136" s="322">
        <v>123</v>
      </c>
      <c r="AB136" s="465">
        <f t="shared" si="38"/>
        <v>0</v>
      </c>
      <c r="AC136" s="322">
        <f t="shared" si="47"/>
        <v>0</v>
      </c>
      <c r="AD136" s="465">
        <f t="shared" si="28"/>
        <v>0</v>
      </c>
      <c r="AE136" s="322">
        <f t="shared" si="29"/>
        <v>0</v>
      </c>
      <c r="AF136" s="465">
        <f t="shared" si="49"/>
        <v>0</v>
      </c>
      <c r="AG136" s="322">
        <f t="shared" si="30"/>
        <v>0</v>
      </c>
      <c r="AH136" s="465">
        <f t="shared" si="50"/>
        <v>0</v>
      </c>
      <c r="AI136" s="322">
        <f t="shared" si="31"/>
        <v>0</v>
      </c>
      <c r="AJ136" s="465">
        <f t="shared" si="51"/>
        <v>0</v>
      </c>
      <c r="AK136" s="322">
        <f t="shared" si="32"/>
        <v>0</v>
      </c>
      <c r="AL136" s="465">
        <f t="shared" si="39"/>
        <v>0</v>
      </c>
      <c r="AM136" s="322">
        <f t="shared" si="33"/>
        <v>0</v>
      </c>
      <c r="AN136" s="465">
        <f t="shared" si="40"/>
        <v>0</v>
      </c>
      <c r="AO136" s="322">
        <f t="shared" si="34"/>
        <v>0</v>
      </c>
    </row>
    <row r="137" spans="2:41" ht="14" customHeight="1">
      <c r="B137" s="385"/>
      <c r="C137" s="300" t="str">
        <f t="shared" si="35"/>
        <v>n/a</v>
      </c>
      <c r="E137" s="387"/>
      <c r="F137" s="387"/>
      <c r="G137" s="366"/>
      <c r="H137" s="462">
        <v>122</v>
      </c>
      <c r="I137" s="782"/>
      <c r="J137" s="816"/>
      <c r="K137" s="783"/>
      <c r="L137" s="463"/>
      <c r="M137" s="467"/>
      <c r="N137" s="464"/>
      <c r="O137" s="784"/>
      <c r="P137" s="442">
        <f t="shared" si="36"/>
        <v>0</v>
      </c>
      <c r="Q137" s="450" t="str">
        <f t="shared" si="48"/>
        <v/>
      </c>
      <c r="R137" s="282"/>
      <c r="W137" s="419"/>
      <c r="X137" s="322"/>
      <c r="Y137" s="322"/>
      <c r="Z137" s="322"/>
      <c r="AA137" s="322">
        <v>124</v>
      </c>
      <c r="AB137" s="465">
        <f t="shared" si="38"/>
        <v>0</v>
      </c>
      <c r="AC137" s="322">
        <f t="shared" si="47"/>
        <v>0</v>
      </c>
      <c r="AD137" s="465">
        <f t="shared" si="28"/>
        <v>0</v>
      </c>
      <c r="AE137" s="322">
        <f t="shared" si="29"/>
        <v>0</v>
      </c>
      <c r="AF137" s="465">
        <f t="shared" si="49"/>
        <v>0</v>
      </c>
      <c r="AG137" s="322">
        <f t="shared" si="30"/>
        <v>0</v>
      </c>
      <c r="AH137" s="465">
        <f t="shared" si="50"/>
        <v>0</v>
      </c>
      <c r="AI137" s="322">
        <f t="shared" si="31"/>
        <v>0</v>
      </c>
      <c r="AJ137" s="465">
        <f t="shared" si="51"/>
        <v>0</v>
      </c>
      <c r="AK137" s="322">
        <f t="shared" si="32"/>
        <v>0</v>
      </c>
      <c r="AL137" s="465">
        <f t="shared" si="39"/>
        <v>0</v>
      </c>
      <c r="AM137" s="322">
        <f t="shared" si="33"/>
        <v>0</v>
      </c>
      <c r="AN137" s="465">
        <f t="shared" si="40"/>
        <v>0</v>
      </c>
      <c r="AO137" s="322">
        <f t="shared" si="34"/>
        <v>0</v>
      </c>
    </row>
    <row r="138" spans="2:41" ht="14" customHeight="1">
      <c r="B138" s="385"/>
      <c r="C138" s="300" t="str">
        <f t="shared" si="35"/>
        <v>n/a</v>
      </c>
      <c r="E138" s="387"/>
      <c r="F138" s="387"/>
      <c r="G138" s="366"/>
      <c r="H138" s="462">
        <v>123</v>
      </c>
      <c r="I138" s="782"/>
      <c r="J138" s="816"/>
      <c r="K138" s="783"/>
      <c r="L138" s="463"/>
      <c r="M138" s="467"/>
      <c r="N138" s="464"/>
      <c r="O138" s="784"/>
      <c r="P138" s="442">
        <f t="shared" si="36"/>
        <v>0</v>
      </c>
      <c r="Q138" s="450" t="str">
        <f t="shared" si="48"/>
        <v/>
      </c>
      <c r="R138" s="282"/>
      <c r="W138" s="418"/>
      <c r="X138" s="322"/>
      <c r="Y138" s="322"/>
      <c r="Z138" s="322"/>
      <c r="AA138" s="322">
        <v>125</v>
      </c>
      <c r="AB138" s="465">
        <f t="shared" si="38"/>
        <v>0</v>
      </c>
      <c r="AC138" s="322">
        <f t="shared" si="47"/>
        <v>0</v>
      </c>
      <c r="AD138" s="465">
        <f t="shared" si="28"/>
        <v>0</v>
      </c>
      <c r="AE138" s="322">
        <f t="shared" si="29"/>
        <v>0</v>
      </c>
      <c r="AF138" s="465">
        <f t="shared" si="49"/>
        <v>0</v>
      </c>
      <c r="AG138" s="322">
        <f t="shared" si="30"/>
        <v>0</v>
      </c>
      <c r="AH138" s="465">
        <f t="shared" si="50"/>
        <v>0</v>
      </c>
      <c r="AI138" s="322">
        <f t="shared" si="31"/>
        <v>0</v>
      </c>
      <c r="AJ138" s="465">
        <f t="shared" si="51"/>
        <v>0</v>
      </c>
      <c r="AK138" s="322">
        <f t="shared" si="32"/>
        <v>0</v>
      </c>
      <c r="AL138" s="465">
        <f t="shared" si="39"/>
        <v>0</v>
      </c>
      <c r="AM138" s="322">
        <f t="shared" si="33"/>
        <v>0</v>
      </c>
      <c r="AN138" s="465">
        <f t="shared" si="40"/>
        <v>0</v>
      </c>
      <c r="AO138" s="322">
        <f t="shared" si="34"/>
        <v>0</v>
      </c>
    </row>
    <row r="139" spans="2:41" ht="14" customHeight="1">
      <c r="B139" s="385"/>
      <c r="C139" s="300" t="str">
        <f t="shared" si="35"/>
        <v>n/a</v>
      </c>
      <c r="E139" s="387"/>
      <c r="F139" s="387"/>
      <c r="G139" s="366"/>
      <c r="H139" s="462">
        <v>124</v>
      </c>
      <c r="I139" s="782"/>
      <c r="J139" s="816"/>
      <c r="K139" s="783"/>
      <c r="L139" s="463"/>
      <c r="M139" s="467"/>
      <c r="N139" s="464"/>
      <c r="O139" s="784"/>
      <c r="P139" s="442">
        <f t="shared" si="36"/>
        <v>0</v>
      </c>
      <c r="Q139" s="450" t="str">
        <f t="shared" si="48"/>
        <v/>
      </c>
      <c r="R139" s="282"/>
      <c r="W139" s="322"/>
      <c r="X139" s="322"/>
      <c r="Y139" s="322"/>
      <c r="Z139" s="322"/>
      <c r="AA139" s="322">
        <v>126</v>
      </c>
      <c r="AB139" s="465">
        <f t="shared" si="38"/>
        <v>0</v>
      </c>
      <c r="AC139" s="322">
        <f t="shared" si="47"/>
        <v>0</v>
      </c>
      <c r="AD139" s="465">
        <f t="shared" si="28"/>
        <v>0</v>
      </c>
      <c r="AE139" s="322">
        <f t="shared" si="29"/>
        <v>0</v>
      </c>
      <c r="AF139" s="465">
        <f t="shared" si="49"/>
        <v>0</v>
      </c>
      <c r="AG139" s="322">
        <f t="shared" si="30"/>
        <v>0</v>
      </c>
      <c r="AH139" s="465">
        <f t="shared" si="50"/>
        <v>0</v>
      </c>
      <c r="AI139" s="322">
        <f t="shared" si="31"/>
        <v>0</v>
      </c>
      <c r="AJ139" s="465">
        <f t="shared" si="51"/>
        <v>0</v>
      </c>
      <c r="AK139" s="322">
        <f t="shared" si="32"/>
        <v>0</v>
      </c>
      <c r="AL139" s="465">
        <f t="shared" si="39"/>
        <v>0</v>
      </c>
      <c r="AM139" s="322">
        <f t="shared" si="33"/>
        <v>0</v>
      </c>
      <c r="AN139" s="465">
        <f t="shared" si="40"/>
        <v>0</v>
      </c>
      <c r="AO139" s="322">
        <f t="shared" si="34"/>
        <v>0</v>
      </c>
    </row>
    <row r="140" spans="2:41" ht="14" customHeight="1">
      <c r="B140" s="385"/>
      <c r="C140" s="300" t="str">
        <f t="shared" si="35"/>
        <v>n/a</v>
      </c>
      <c r="E140" s="387"/>
      <c r="F140" s="387"/>
      <c r="G140" s="366"/>
      <c r="H140" s="462">
        <v>125</v>
      </c>
      <c r="I140" s="782"/>
      <c r="J140" s="816"/>
      <c r="K140" s="783"/>
      <c r="L140" s="463"/>
      <c r="M140" s="467"/>
      <c r="N140" s="464"/>
      <c r="O140" s="784"/>
      <c r="P140" s="442">
        <f t="shared" si="36"/>
        <v>0</v>
      </c>
      <c r="Q140" s="450" t="str">
        <f t="shared" si="48"/>
        <v/>
      </c>
      <c r="R140" s="282"/>
      <c r="W140" s="365"/>
      <c r="X140" s="322"/>
      <c r="Y140" s="322"/>
      <c r="Z140" s="322"/>
      <c r="AA140" s="322">
        <v>127</v>
      </c>
      <c r="AB140" s="465">
        <f t="shared" si="38"/>
        <v>0</v>
      </c>
      <c r="AC140" s="322">
        <f t="shared" si="47"/>
        <v>0</v>
      </c>
      <c r="AD140" s="465">
        <f t="shared" si="28"/>
        <v>0</v>
      </c>
      <c r="AE140" s="322">
        <f t="shared" ref="AE140:AE201" si="52">IF(Acct_Tracking=$AD$14,$P140,0)</f>
        <v>0</v>
      </c>
      <c r="AF140" s="465">
        <f t="shared" si="49"/>
        <v>0</v>
      </c>
      <c r="AG140" s="322">
        <f t="shared" ref="AG140:AG201" si="53">IF(Acct_Tracking=$AF$14,$P140,0)</f>
        <v>0</v>
      </c>
      <c r="AH140" s="465">
        <f t="shared" si="50"/>
        <v>0</v>
      </c>
      <c r="AI140" s="322">
        <f t="shared" ref="AI140:AI201" si="54">IF(Acct_Tracking=$AH$14,$P140,0)</f>
        <v>0</v>
      </c>
      <c r="AJ140" s="465">
        <f t="shared" si="51"/>
        <v>0</v>
      </c>
      <c r="AK140" s="322">
        <f t="shared" ref="AK140:AK201" si="55">IF(Acct_Tracking=$AJ$14,$P140,0)</f>
        <v>0</v>
      </c>
      <c r="AL140" s="465">
        <f t="shared" si="39"/>
        <v>0</v>
      </c>
      <c r="AM140" s="322">
        <f t="shared" ref="AM140:AM201" si="56">IF(Acct_Tracking=$AL$14,$P140,0)</f>
        <v>0</v>
      </c>
      <c r="AN140" s="465">
        <f t="shared" si="40"/>
        <v>0</v>
      </c>
      <c r="AO140" s="322">
        <f t="shared" ref="AO140:AO201" si="57">IF(Acct_Tracking=$AN$14,$P140,0)</f>
        <v>0</v>
      </c>
    </row>
    <row r="141" spans="2:41" ht="14" customHeight="1">
      <c r="B141" s="385"/>
      <c r="C141" s="300" t="str">
        <f t="shared" si="35"/>
        <v>n/a</v>
      </c>
      <c r="E141" s="387"/>
      <c r="F141" s="387"/>
      <c r="G141" s="366"/>
      <c r="H141" s="462">
        <v>126</v>
      </c>
      <c r="I141" s="782"/>
      <c r="J141" s="816"/>
      <c r="K141" s="783"/>
      <c r="L141" s="463"/>
      <c r="M141" s="467"/>
      <c r="N141" s="464"/>
      <c r="O141" s="784"/>
      <c r="P141" s="442">
        <f t="shared" si="36"/>
        <v>0</v>
      </c>
      <c r="Q141" s="450" t="str">
        <f t="shared" si="48"/>
        <v/>
      </c>
      <c r="R141" s="282"/>
      <c r="W141" s="452"/>
      <c r="X141" s="322"/>
      <c r="Y141" s="322"/>
      <c r="Z141" s="322"/>
      <c r="AA141" s="322">
        <v>128</v>
      </c>
      <c r="AB141" s="465">
        <f t="shared" si="38"/>
        <v>0</v>
      </c>
      <c r="AC141" s="322">
        <f t="shared" si="47"/>
        <v>0</v>
      </c>
      <c r="AD141" s="465">
        <f t="shared" si="28"/>
        <v>0</v>
      </c>
      <c r="AE141" s="322">
        <f t="shared" si="52"/>
        <v>0</v>
      </c>
      <c r="AF141" s="465">
        <f t="shared" si="49"/>
        <v>0</v>
      </c>
      <c r="AG141" s="322">
        <f t="shared" si="53"/>
        <v>0</v>
      </c>
      <c r="AH141" s="465">
        <f t="shared" si="50"/>
        <v>0</v>
      </c>
      <c r="AI141" s="322">
        <f t="shared" si="54"/>
        <v>0</v>
      </c>
      <c r="AJ141" s="465">
        <f t="shared" si="51"/>
        <v>0</v>
      </c>
      <c r="AK141" s="322">
        <f t="shared" si="55"/>
        <v>0</v>
      </c>
      <c r="AL141" s="465">
        <f t="shared" si="39"/>
        <v>0</v>
      </c>
      <c r="AM141" s="322">
        <f t="shared" si="56"/>
        <v>0</v>
      </c>
      <c r="AN141" s="465">
        <f t="shared" si="40"/>
        <v>0</v>
      </c>
      <c r="AO141" s="322">
        <f t="shared" si="57"/>
        <v>0</v>
      </c>
    </row>
    <row r="142" spans="2:41" ht="14" customHeight="1">
      <c r="B142" s="385"/>
      <c r="C142" s="300" t="str">
        <f t="shared" si="35"/>
        <v>n/a</v>
      </c>
      <c r="E142" s="387"/>
      <c r="F142" s="387"/>
      <c r="G142" s="366"/>
      <c r="H142" s="462">
        <v>127</v>
      </c>
      <c r="I142" s="782"/>
      <c r="J142" s="816"/>
      <c r="K142" s="783"/>
      <c r="L142" s="463"/>
      <c r="M142" s="467"/>
      <c r="N142" s="464"/>
      <c r="O142" s="784"/>
      <c r="P142" s="442">
        <f t="shared" si="36"/>
        <v>0</v>
      </c>
      <c r="Q142" s="450" t="str">
        <f t="shared" si="48"/>
        <v/>
      </c>
      <c r="R142" s="282"/>
      <c r="W142" s="420"/>
      <c r="X142" s="454"/>
      <c r="Y142" s="322"/>
      <c r="Z142" s="322"/>
      <c r="AA142" s="322">
        <v>129</v>
      </c>
      <c r="AB142" s="465">
        <f t="shared" si="38"/>
        <v>0</v>
      </c>
      <c r="AC142" s="322">
        <f t="shared" si="47"/>
        <v>0</v>
      </c>
      <c r="AD142" s="465">
        <f t="shared" ref="AD142:AD205" si="58">AD141+AE142</f>
        <v>0</v>
      </c>
      <c r="AE142" s="322">
        <f t="shared" si="52"/>
        <v>0</v>
      </c>
      <c r="AF142" s="465">
        <f t="shared" si="49"/>
        <v>0</v>
      </c>
      <c r="AG142" s="322">
        <f t="shared" si="53"/>
        <v>0</v>
      </c>
      <c r="AH142" s="465">
        <f t="shared" si="50"/>
        <v>0</v>
      </c>
      <c r="AI142" s="322">
        <f t="shared" si="54"/>
        <v>0</v>
      </c>
      <c r="AJ142" s="465">
        <f t="shared" si="51"/>
        <v>0</v>
      </c>
      <c r="AK142" s="322">
        <f t="shared" si="55"/>
        <v>0</v>
      </c>
      <c r="AL142" s="465">
        <f t="shared" si="39"/>
        <v>0</v>
      </c>
      <c r="AM142" s="322">
        <f t="shared" si="56"/>
        <v>0</v>
      </c>
      <c r="AN142" s="465">
        <f t="shared" si="40"/>
        <v>0</v>
      </c>
      <c r="AO142" s="322">
        <f t="shared" si="57"/>
        <v>0</v>
      </c>
    </row>
    <row r="143" spans="2:41" ht="14" customHeight="1">
      <c r="B143" s="385"/>
      <c r="C143" s="300" t="str">
        <f t="shared" si="35"/>
        <v>n/a</v>
      </c>
      <c r="E143" s="387"/>
      <c r="F143" s="387"/>
      <c r="G143" s="366"/>
      <c r="H143" s="462">
        <v>128</v>
      </c>
      <c r="I143" s="782"/>
      <c r="J143" s="816"/>
      <c r="K143" s="783"/>
      <c r="L143" s="463"/>
      <c r="M143" s="467"/>
      <c r="N143" s="464"/>
      <c r="O143" s="784"/>
      <c r="P143" s="442">
        <f t="shared" si="36"/>
        <v>0</v>
      </c>
      <c r="Q143" s="450" t="str">
        <f t="shared" si="48"/>
        <v/>
      </c>
      <c r="R143" s="282"/>
      <c r="W143" s="420"/>
      <c r="X143" s="454"/>
      <c r="Y143" s="322"/>
      <c r="Z143" s="322"/>
      <c r="AA143" s="322">
        <v>130</v>
      </c>
      <c r="AB143" s="465">
        <f t="shared" si="38"/>
        <v>0</v>
      </c>
      <c r="AC143" s="322">
        <f t="shared" si="47"/>
        <v>0</v>
      </c>
      <c r="AD143" s="465">
        <f t="shared" si="58"/>
        <v>0</v>
      </c>
      <c r="AE143" s="322">
        <f t="shared" si="52"/>
        <v>0</v>
      </c>
      <c r="AF143" s="465">
        <f t="shared" si="49"/>
        <v>0</v>
      </c>
      <c r="AG143" s="322">
        <f t="shared" si="53"/>
        <v>0</v>
      </c>
      <c r="AH143" s="465">
        <f t="shared" si="50"/>
        <v>0</v>
      </c>
      <c r="AI143" s="322">
        <f t="shared" si="54"/>
        <v>0</v>
      </c>
      <c r="AJ143" s="465">
        <f t="shared" si="51"/>
        <v>0</v>
      </c>
      <c r="AK143" s="322">
        <f t="shared" si="55"/>
        <v>0</v>
      </c>
      <c r="AL143" s="465">
        <f t="shared" si="39"/>
        <v>0</v>
      </c>
      <c r="AM143" s="322">
        <f t="shared" si="56"/>
        <v>0</v>
      </c>
      <c r="AN143" s="465">
        <f t="shared" si="40"/>
        <v>0</v>
      </c>
      <c r="AO143" s="322">
        <f t="shared" si="57"/>
        <v>0</v>
      </c>
    </row>
    <row r="144" spans="2:41" ht="14" customHeight="1">
      <c r="B144" s="385"/>
      <c r="C144" s="300" t="str">
        <f t="shared" si="35"/>
        <v>n/a</v>
      </c>
      <c r="E144" s="387"/>
      <c r="F144" s="387"/>
      <c r="G144" s="366"/>
      <c r="H144" s="462">
        <v>129</v>
      </c>
      <c r="I144" s="782"/>
      <c r="J144" s="816"/>
      <c r="K144" s="783"/>
      <c r="L144" s="463"/>
      <c r="M144" s="467"/>
      <c r="N144" s="464"/>
      <c r="O144" s="784"/>
      <c r="P144" s="442">
        <f t="shared" si="36"/>
        <v>0</v>
      </c>
      <c r="Q144" s="450" t="str">
        <f t="shared" ref="Q144:Q175" si="59">IF(O144="","",HLOOKUP(O144,Sum_Changes,AA144,FALSE))</f>
        <v/>
      </c>
      <c r="R144" s="282"/>
      <c r="W144" s="420"/>
      <c r="X144" s="454"/>
      <c r="Y144" s="322"/>
      <c r="Z144" s="322"/>
      <c r="AA144" s="322">
        <v>131</v>
      </c>
      <c r="AB144" s="465">
        <f t="shared" si="38"/>
        <v>0</v>
      </c>
      <c r="AC144" s="322">
        <f t="shared" si="47"/>
        <v>0</v>
      </c>
      <c r="AD144" s="465">
        <f t="shared" si="58"/>
        <v>0</v>
      </c>
      <c r="AE144" s="322">
        <f t="shared" si="52"/>
        <v>0</v>
      </c>
      <c r="AF144" s="465">
        <f t="shared" si="49"/>
        <v>0</v>
      </c>
      <c r="AG144" s="322">
        <f t="shared" si="53"/>
        <v>0</v>
      </c>
      <c r="AH144" s="465">
        <f t="shared" si="50"/>
        <v>0</v>
      </c>
      <c r="AI144" s="322">
        <f t="shared" si="54"/>
        <v>0</v>
      </c>
      <c r="AJ144" s="465">
        <f t="shared" si="51"/>
        <v>0</v>
      </c>
      <c r="AK144" s="322">
        <f t="shared" si="55"/>
        <v>0</v>
      </c>
      <c r="AL144" s="465">
        <f t="shared" si="39"/>
        <v>0</v>
      </c>
      <c r="AM144" s="322">
        <f t="shared" si="56"/>
        <v>0</v>
      </c>
      <c r="AN144" s="465">
        <f t="shared" si="40"/>
        <v>0</v>
      </c>
      <c r="AO144" s="322">
        <f t="shared" si="57"/>
        <v>0</v>
      </c>
    </row>
    <row r="145" spans="2:41" ht="14" customHeight="1">
      <c r="B145" s="385"/>
      <c r="C145" s="300" t="str">
        <f t="shared" ref="C145:C208" si="60">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61">IF($C145=-1,-M145,IF($C145=1,N145,IF($C145=0,M145,IF($C145=2,-N145,0))))</f>
        <v>0</v>
      </c>
      <c r="Q145" s="450" t="str">
        <f t="shared" si="59"/>
        <v/>
      </c>
      <c r="R145" s="282"/>
      <c r="W145" s="420"/>
      <c r="X145" s="454"/>
      <c r="Y145" s="322"/>
      <c r="Z145" s="322"/>
      <c r="AA145" s="322">
        <v>132</v>
      </c>
      <c r="AB145" s="465">
        <f t="shared" ref="AB145:AB208" si="62">AB144+AC145</f>
        <v>0</v>
      </c>
      <c r="AC145" s="322">
        <f t="shared" si="47"/>
        <v>0</v>
      </c>
      <c r="AD145" s="465">
        <f t="shared" si="58"/>
        <v>0</v>
      </c>
      <c r="AE145" s="322">
        <f t="shared" si="52"/>
        <v>0</v>
      </c>
      <c r="AF145" s="465">
        <f t="shared" si="49"/>
        <v>0</v>
      </c>
      <c r="AG145" s="322">
        <f t="shared" si="53"/>
        <v>0</v>
      </c>
      <c r="AH145" s="465">
        <f t="shared" si="50"/>
        <v>0</v>
      </c>
      <c r="AI145" s="322">
        <f t="shared" si="54"/>
        <v>0</v>
      </c>
      <c r="AJ145" s="465">
        <f t="shared" si="51"/>
        <v>0</v>
      </c>
      <c r="AK145" s="322">
        <f t="shared" si="55"/>
        <v>0</v>
      </c>
      <c r="AL145" s="465">
        <f t="shared" si="39"/>
        <v>0</v>
      </c>
      <c r="AM145" s="322">
        <f t="shared" si="56"/>
        <v>0</v>
      </c>
      <c r="AN145" s="465">
        <f t="shared" si="40"/>
        <v>0</v>
      </c>
      <c r="AO145" s="322">
        <f t="shared" si="57"/>
        <v>0</v>
      </c>
    </row>
    <row r="146" spans="2:41" ht="14" customHeight="1">
      <c r="C146" s="300" t="str">
        <f t="shared" si="60"/>
        <v>n/a</v>
      </c>
      <c r="E146" s="387"/>
      <c r="F146" s="387"/>
      <c r="G146" s="366"/>
      <c r="H146" s="462">
        <v>131</v>
      </c>
      <c r="I146" s="782"/>
      <c r="J146" s="816"/>
      <c r="K146" s="783"/>
      <c r="L146" s="463"/>
      <c r="M146" s="527"/>
      <c r="N146" s="466"/>
      <c r="O146" s="784"/>
      <c r="P146" s="442">
        <f t="shared" si="61"/>
        <v>0</v>
      </c>
      <c r="Q146" s="451" t="str">
        <f t="shared" si="59"/>
        <v/>
      </c>
      <c r="R146" s="282"/>
      <c r="W146" s="421"/>
      <c r="X146" s="322"/>
      <c r="Y146" s="322"/>
      <c r="Z146" s="322"/>
      <c r="AA146" s="322">
        <v>133</v>
      </c>
      <c r="AB146" s="465">
        <f t="shared" si="62"/>
        <v>0</v>
      </c>
      <c r="AC146" s="322">
        <f t="shared" si="47"/>
        <v>0</v>
      </c>
      <c r="AD146" s="465">
        <f t="shared" si="58"/>
        <v>0</v>
      </c>
      <c r="AE146" s="322">
        <f t="shared" si="52"/>
        <v>0</v>
      </c>
      <c r="AF146" s="465">
        <f t="shared" si="49"/>
        <v>0</v>
      </c>
      <c r="AG146" s="322">
        <f t="shared" si="53"/>
        <v>0</v>
      </c>
      <c r="AH146" s="465">
        <f t="shared" si="50"/>
        <v>0</v>
      </c>
      <c r="AI146" s="322">
        <f t="shared" si="54"/>
        <v>0</v>
      </c>
      <c r="AJ146" s="465">
        <f t="shared" si="51"/>
        <v>0</v>
      </c>
      <c r="AK146" s="322">
        <f t="shared" si="55"/>
        <v>0</v>
      </c>
      <c r="AL146" s="465">
        <f t="shared" ref="AL146:AL209" si="63">AL145+AM146</f>
        <v>0</v>
      </c>
      <c r="AM146" s="322">
        <f t="shared" si="56"/>
        <v>0</v>
      </c>
      <c r="AN146" s="465">
        <f t="shared" ref="AN146:AN209" si="64">AN145+AO146</f>
        <v>0</v>
      </c>
      <c r="AO146" s="322">
        <f t="shared" si="57"/>
        <v>0</v>
      </c>
    </row>
    <row r="147" spans="2:41" ht="14" customHeight="1">
      <c r="C147" s="300" t="str">
        <f t="shared" si="60"/>
        <v>n/a</v>
      </c>
      <c r="E147" s="387"/>
      <c r="F147" s="387"/>
      <c r="G147" s="366"/>
      <c r="H147" s="462">
        <v>132</v>
      </c>
      <c r="I147" s="782"/>
      <c r="J147" s="816"/>
      <c r="K147" s="783"/>
      <c r="L147" s="463"/>
      <c r="M147" s="467"/>
      <c r="N147" s="464"/>
      <c r="O147" s="784"/>
      <c r="P147" s="442">
        <f t="shared" si="61"/>
        <v>0</v>
      </c>
      <c r="Q147" s="450" t="str">
        <f t="shared" si="59"/>
        <v/>
      </c>
      <c r="R147" s="282"/>
      <c r="W147" s="420"/>
      <c r="X147" s="454"/>
      <c r="Y147" s="322"/>
      <c r="Z147" s="322"/>
      <c r="AA147" s="322">
        <v>134</v>
      </c>
      <c r="AB147" s="465">
        <f t="shared" si="62"/>
        <v>0</v>
      </c>
      <c r="AC147" s="322">
        <f t="shared" si="47"/>
        <v>0</v>
      </c>
      <c r="AD147" s="465">
        <f t="shared" si="58"/>
        <v>0</v>
      </c>
      <c r="AE147" s="322">
        <f t="shared" si="52"/>
        <v>0</v>
      </c>
      <c r="AF147" s="465">
        <f t="shared" si="49"/>
        <v>0</v>
      </c>
      <c r="AG147" s="322">
        <f t="shared" si="53"/>
        <v>0</v>
      </c>
      <c r="AH147" s="465">
        <f t="shared" si="50"/>
        <v>0</v>
      </c>
      <c r="AI147" s="322">
        <f t="shared" si="54"/>
        <v>0</v>
      </c>
      <c r="AJ147" s="465">
        <f t="shared" si="51"/>
        <v>0</v>
      </c>
      <c r="AK147" s="322">
        <f t="shared" si="55"/>
        <v>0</v>
      </c>
      <c r="AL147" s="465">
        <f t="shared" si="63"/>
        <v>0</v>
      </c>
      <c r="AM147" s="322">
        <f t="shared" si="56"/>
        <v>0</v>
      </c>
      <c r="AN147" s="465">
        <f t="shared" si="64"/>
        <v>0</v>
      </c>
      <c r="AO147" s="322">
        <f t="shared" si="57"/>
        <v>0</v>
      </c>
    </row>
    <row r="148" spans="2:41" ht="14" customHeight="1">
      <c r="C148" s="300" t="str">
        <f t="shared" si="60"/>
        <v>n/a</v>
      </c>
      <c r="E148" s="387"/>
      <c r="F148" s="387"/>
      <c r="G148" s="366"/>
      <c r="H148" s="462">
        <v>133</v>
      </c>
      <c r="I148" s="782"/>
      <c r="J148" s="816"/>
      <c r="K148" s="783"/>
      <c r="L148" s="463"/>
      <c r="M148" s="467"/>
      <c r="N148" s="464"/>
      <c r="O148" s="784"/>
      <c r="P148" s="442">
        <f t="shared" si="61"/>
        <v>0</v>
      </c>
      <c r="Q148" s="450" t="str">
        <f t="shared" si="59"/>
        <v/>
      </c>
      <c r="R148" s="282"/>
      <c r="W148" s="420"/>
      <c r="X148" s="454"/>
      <c r="Y148" s="322"/>
      <c r="Z148" s="322"/>
      <c r="AA148" s="322">
        <v>135</v>
      </c>
      <c r="AB148" s="465">
        <f t="shared" si="62"/>
        <v>0</v>
      </c>
      <c r="AC148" s="322">
        <f t="shared" si="47"/>
        <v>0</v>
      </c>
      <c r="AD148" s="465">
        <f t="shared" si="58"/>
        <v>0</v>
      </c>
      <c r="AE148" s="322">
        <f t="shared" si="52"/>
        <v>0</v>
      </c>
      <c r="AF148" s="465">
        <f t="shared" si="49"/>
        <v>0</v>
      </c>
      <c r="AG148" s="322">
        <f t="shared" si="53"/>
        <v>0</v>
      </c>
      <c r="AH148" s="465">
        <f t="shared" si="50"/>
        <v>0</v>
      </c>
      <c r="AI148" s="322">
        <f t="shared" si="54"/>
        <v>0</v>
      </c>
      <c r="AJ148" s="465">
        <f t="shared" si="51"/>
        <v>0</v>
      </c>
      <c r="AK148" s="322">
        <f t="shared" si="55"/>
        <v>0</v>
      </c>
      <c r="AL148" s="465">
        <f t="shared" si="63"/>
        <v>0</v>
      </c>
      <c r="AM148" s="322">
        <f t="shared" si="56"/>
        <v>0</v>
      </c>
      <c r="AN148" s="465">
        <f t="shared" si="64"/>
        <v>0</v>
      </c>
      <c r="AO148" s="322">
        <f t="shared" si="57"/>
        <v>0</v>
      </c>
    </row>
    <row r="149" spans="2:41" ht="14" customHeight="1">
      <c r="C149" s="300" t="str">
        <f t="shared" si="60"/>
        <v>n/a</v>
      </c>
      <c r="E149" s="387"/>
      <c r="F149" s="387"/>
      <c r="G149" s="366"/>
      <c r="H149" s="462">
        <v>134</v>
      </c>
      <c r="I149" s="782"/>
      <c r="J149" s="816"/>
      <c r="K149" s="783"/>
      <c r="L149" s="463"/>
      <c r="M149" s="467"/>
      <c r="N149" s="464"/>
      <c r="O149" s="784"/>
      <c r="P149" s="442">
        <f t="shared" si="61"/>
        <v>0</v>
      </c>
      <c r="Q149" s="450" t="str">
        <f t="shared" si="59"/>
        <v/>
      </c>
      <c r="R149" s="282"/>
      <c r="AA149" s="322">
        <v>136</v>
      </c>
      <c r="AB149" s="465">
        <f t="shared" si="62"/>
        <v>0</v>
      </c>
      <c r="AC149" s="322">
        <f t="shared" si="47"/>
        <v>0</v>
      </c>
      <c r="AD149" s="465">
        <f t="shared" si="58"/>
        <v>0</v>
      </c>
      <c r="AE149" s="322">
        <f t="shared" si="52"/>
        <v>0</v>
      </c>
      <c r="AF149" s="465">
        <f t="shared" si="49"/>
        <v>0</v>
      </c>
      <c r="AG149" s="322">
        <f t="shared" si="53"/>
        <v>0</v>
      </c>
      <c r="AH149" s="465">
        <f t="shared" si="50"/>
        <v>0</v>
      </c>
      <c r="AI149" s="322">
        <f t="shared" si="54"/>
        <v>0</v>
      </c>
      <c r="AJ149" s="465">
        <f t="shared" si="51"/>
        <v>0</v>
      </c>
      <c r="AK149" s="322">
        <f t="shared" si="55"/>
        <v>0</v>
      </c>
      <c r="AL149" s="465">
        <f t="shared" si="63"/>
        <v>0</v>
      </c>
      <c r="AM149" s="322">
        <f t="shared" si="56"/>
        <v>0</v>
      </c>
      <c r="AN149" s="465">
        <f t="shared" si="64"/>
        <v>0</v>
      </c>
      <c r="AO149" s="322">
        <f t="shared" si="57"/>
        <v>0</v>
      </c>
    </row>
    <row r="150" spans="2:41" ht="14" customHeight="1">
      <c r="C150" s="300" t="str">
        <f t="shared" si="60"/>
        <v>n/a</v>
      </c>
      <c r="E150" s="387"/>
      <c r="F150" s="387"/>
      <c r="G150" s="366"/>
      <c r="H150" s="462">
        <v>135</v>
      </c>
      <c r="I150" s="782"/>
      <c r="J150" s="816"/>
      <c r="K150" s="783"/>
      <c r="L150" s="463"/>
      <c r="M150" s="467"/>
      <c r="N150" s="464"/>
      <c r="O150" s="784"/>
      <c r="P150" s="442">
        <f t="shared" si="61"/>
        <v>0</v>
      </c>
      <c r="Q150" s="450" t="str">
        <f t="shared" si="59"/>
        <v/>
      </c>
      <c r="R150" s="282"/>
      <c r="AA150" s="322">
        <v>137</v>
      </c>
      <c r="AB150" s="465">
        <f t="shared" si="62"/>
        <v>0</v>
      </c>
      <c r="AC150" s="322">
        <f t="shared" si="47"/>
        <v>0</v>
      </c>
      <c r="AD150" s="465">
        <f t="shared" si="58"/>
        <v>0</v>
      </c>
      <c r="AE150" s="322">
        <f t="shared" si="52"/>
        <v>0</v>
      </c>
      <c r="AF150" s="465">
        <f t="shared" si="49"/>
        <v>0</v>
      </c>
      <c r="AG150" s="322">
        <f t="shared" si="53"/>
        <v>0</v>
      </c>
      <c r="AH150" s="465">
        <f t="shared" si="50"/>
        <v>0</v>
      </c>
      <c r="AI150" s="322">
        <f t="shared" si="54"/>
        <v>0</v>
      </c>
      <c r="AJ150" s="465">
        <f t="shared" si="51"/>
        <v>0</v>
      </c>
      <c r="AK150" s="322">
        <f t="shared" si="55"/>
        <v>0</v>
      </c>
      <c r="AL150" s="465">
        <f t="shared" si="63"/>
        <v>0</v>
      </c>
      <c r="AM150" s="322">
        <f t="shared" si="56"/>
        <v>0</v>
      </c>
      <c r="AN150" s="465">
        <f t="shared" si="64"/>
        <v>0</v>
      </c>
      <c r="AO150" s="322">
        <f t="shared" si="57"/>
        <v>0</v>
      </c>
    </row>
    <row r="151" spans="2:41" ht="14" customHeight="1">
      <c r="C151" s="300" t="str">
        <f t="shared" si="60"/>
        <v>n/a</v>
      </c>
      <c r="E151" s="387"/>
      <c r="F151" s="387"/>
      <c r="G151" s="366"/>
      <c r="H151" s="462">
        <v>136</v>
      </c>
      <c r="I151" s="782"/>
      <c r="J151" s="816"/>
      <c r="K151" s="783"/>
      <c r="L151" s="463"/>
      <c r="M151" s="467"/>
      <c r="N151" s="464"/>
      <c r="O151" s="784"/>
      <c r="P151" s="442">
        <f t="shared" si="61"/>
        <v>0</v>
      </c>
      <c r="Q151" s="450" t="str">
        <f t="shared" si="59"/>
        <v/>
      </c>
      <c r="R151" s="282"/>
      <c r="AA151" s="322">
        <v>138</v>
      </c>
      <c r="AB151" s="465">
        <f t="shared" si="62"/>
        <v>0</v>
      </c>
      <c r="AC151" s="322">
        <f t="shared" si="47"/>
        <v>0</v>
      </c>
      <c r="AD151" s="465">
        <f t="shared" si="58"/>
        <v>0</v>
      </c>
      <c r="AE151" s="322">
        <f t="shared" si="52"/>
        <v>0</v>
      </c>
      <c r="AF151" s="465">
        <f t="shared" si="49"/>
        <v>0</v>
      </c>
      <c r="AG151" s="322">
        <f t="shared" si="53"/>
        <v>0</v>
      </c>
      <c r="AH151" s="465">
        <f t="shared" si="50"/>
        <v>0</v>
      </c>
      <c r="AI151" s="322">
        <f t="shared" si="54"/>
        <v>0</v>
      </c>
      <c r="AJ151" s="465">
        <f t="shared" si="51"/>
        <v>0</v>
      </c>
      <c r="AK151" s="322">
        <f t="shared" si="55"/>
        <v>0</v>
      </c>
      <c r="AL151" s="465">
        <f t="shared" si="63"/>
        <v>0</v>
      </c>
      <c r="AM151" s="322">
        <f t="shared" si="56"/>
        <v>0</v>
      </c>
      <c r="AN151" s="465">
        <f t="shared" si="64"/>
        <v>0</v>
      </c>
      <c r="AO151" s="322">
        <f t="shared" si="57"/>
        <v>0</v>
      </c>
    </row>
    <row r="152" spans="2:41" ht="14" customHeight="1">
      <c r="C152" s="300" t="str">
        <f t="shared" si="60"/>
        <v>n/a</v>
      </c>
      <c r="E152" s="387"/>
      <c r="F152" s="387"/>
      <c r="G152" s="366"/>
      <c r="H152" s="462">
        <v>137</v>
      </c>
      <c r="I152" s="782"/>
      <c r="J152" s="816"/>
      <c r="K152" s="783"/>
      <c r="L152" s="463"/>
      <c r="M152" s="467"/>
      <c r="N152" s="464"/>
      <c r="O152" s="784"/>
      <c r="P152" s="442">
        <f t="shared" si="61"/>
        <v>0</v>
      </c>
      <c r="Q152" s="450" t="str">
        <f t="shared" si="59"/>
        <v/>
      </c>
      <c r="R152" s="282"/>
      <c r="AA152" s="322">
        <v>139</v>
      </c>
      <c r="AB152" s="465">
        <f t="shared" si="62"/>
        <v>0</v>
      </c>
      <c r="AC152" s="322">
        <f t="shared" si="47"/>
        <v>0</v>
      </c>
      <c r="AD152" s="465">
        <f t="shared" si="58"/>
        <v>0</v>
      </c>
      <c r="AE152" s="322">
        <f t="shared" si="52"/>
        <v>0</v>
      </c>
      <c r="AF152" s="465">
        <f t="shared" si="49"/>
        <v>0</v>
      </c>
      <c r="AG152" s="322">
        <f t="shared" si="53"/>
        <v>0</v>
      </c>
      <c r="AH152" s="465">
        <f t="shared" si="50"/>
        <v>0</v>
      </c>
      <c r="AI152" s="322">
        <f t="shared" si="54"/>
        <v>0</v>
      </c>
      <c r="AJ152" s="465">
        <f t="shared" si="51"/>
        <v>0</v>
      </c>
      <c r="AK152" s="322">
        <f t="shared" si="55"/>
        <v>0</v>
      </c>
      <c r="AL152" s="465">
        <f t="shared" si="63"/>
        <v>0</v>
      </c>
      <c r="AM152" s="322">
        <f t="shared" si="56"/>
        <v>0</v>
      </c>
      <c r="AN152" s="465">
        <f t="shared" si="64"/>
        <v>0</v>
      </c>
      <c r="AO152" s="322">
        <f t="shared" si="57"/>
        <v>0</v>
      </c>
    </row>
    <row r="153" spans="2:41" ht="14" customHeight="1">
      <c r="C153" s="300" t="str">
        <f t="shared" si="60"/>
        <v>n/a</v>
      </c>
      <c r="E153" s="387"/>
      <c r="F153" s="387"/>
      <c r="G153" s="366"/>
      <c r="H153" s="462">
        <v>138</v>
      </c>
      <c r="I153" s="782"/>
      <c r="J153" s="816"/>
      <c r="K153" s="783"/>
      <c r="L153" s="463"/>
      <c r="M153" s="467"/>
      <c r="N153" s="464"/>
      <c r="O153" s="784"/>
      <c r="P153" s="442">
        <f t="shared" si="61"/>
        <v>0</v>
      </c>
      <c r="Q153" s="450" t="str">
        <f t="shared" si="59"/>
        <v/>
      </c>
      <c r="R153" s="282"/>
      <c r="AA153" s="322">
        <v>140</v>
      </c>
      <c r="AB153" s="465">
        <f t="shared" si="62"/>
        <v>0</v>
      </c>
      <c r="AC153" s="322">
        <f t="shared" si="47"/>
        <v>0</v>
      </c>
      <c r="AD153" s="465">
        <f t="shared" si="58"/>
        <v>0</v>
      </c>
      <c r="AE153" s="322">
        <f t="shared" si="52"/>
        <v>0</v>
      </c>
      <c r="AF153" s="465">
        <f t="shared" si="49"/>
        <v>0</v>
      </c>
      <c r="AG153" s="322">
        <f t="shared" si="53"/>
        <v>0</v>
      </c>
      <c r="AH153" s="465">
        <f t="shared" si="50"/>
        <v>0</v>
      </c>
      <c r="AI153" s="322">
        <f t="shared" si="54"/>
        <v>0</v>
      </c>
      <c r="AJ153" s="465">
        <f t="shared" si="51"/>
        <v>0</v>
      </c>
      <c r="AK153" s="322">
        <f t="shared" si="55"/>
        <v>0</v>
      </c>
      <c r="AL153" s="465">
        <f t="shared" si="63"/>
        <v>0</v>
      </c>
      <c r="AM153" s="322">
        <f t="shared" si="56"/>
        <v>0</v>
      </c>
      <c r="AN153" s="465">
        <f t="shared" si="64"/>
        <v>0</v>
      </c>
      <c r="AO153" s="322">
        <f t="shared" si="57"/>
        <v>0</v>
      </c>
    </row>
    <row r="154" spans="2:41" ht="14" customHeight="1">
      <c r="C154" s="300" t="str">
        <f t="shared" si="60"/>
        <v>n/a</v>
      </c>
      <c r="E154" s="387"/>
      <c r="F154" s="387"/>
      <c r="G154" s="366"/>
      <c r="H154" s="462">
        <v>139</v>
      </c>
      <c r="I154" s="782"/>
      <c r="J154" s="816"/>
      <c r="K154" s="783"/>
      <c r="L154" s="463"/>
      <c r="M154" s="467"/>
      <c r="N154" s="464"/>
      <c r="O154" s="784"/>
      <c r="P154" s="442">
        <f t="shared" si="61"/>
        <v>0</v>
      </c>
      <c r="Q154" s="450" t="str">
        <f t="shared" si="59"/>
        <v/>
      </c>
      <c r="R154" s="282"/>
      <c r="AA154" s="322">
        <v>141</v>
      </c>
      <c r="AB154" s="465">
        <f t="shared" si="62"/>
        <v>0</v>
      </c>
      <c r="AC154" s="322">
        <f t="shared" si="47"/>
        <v>0</v>
      </c>
      <c r="AD154" s="465">
        <f t="shared" si="58"/>
        <v>0</v>
      </c>
      <c r="AE154" s="322">
        <f t="shared" si="52"/>
        <v>0</v>
      </c>
      <c r="AF154" s="465">
        <f t="shared" si="49"/>
        <v>0</v>
      </c>
      <c r="AG154" s="322">
        <f t="shared" si="53"/>
        <v>0</v>
      </c>
      <c r="AH154" s="465">
        <f t="shared" si="50"/>
        <v>0</v>
      </c>
      <c r="AI154" s="322">
        <f t="shared" si="54"/>
        <v>0</v>
      </c>
      <c r="AJ154" s="465">
        <f t="shared" si="51"/>
        <v>0</v>
      </c>
      <c r="AK154" s="322">
        <f t="shared" si="55"/>
        <v>0</v>
      </c>
      <c r="AL154" s="465">
        <f t="shared" si="63"/>
        <v>0</v>
      </c>
      <c r="AM154" s="322">
        <f t="shared" si="56"/>
        <v>0</v>
      </c>
      <c r="AN154" s="465">
        <f t="shared" si="64"/>
        <v>0</v>
      </c>
      <c r="AO154" s="322">
        <f t="shared" si="57"/>
        <v>0</v>
      </c>
    </row>
    <row r="155" spans="2:41" ht="14" customHeight="1">
      <c r="C155" s="300" t="str">
        <f t="shared" si="60"/>
        <v>n/a</v>
      </c>
      <c r="E155" s="387"/>
      <c r="F155" s="387"/>
      <c r="G155" s="366"/>
      <c r="H155" s="462">
        <v>140</v>
      </c>
      <c r="I155" s="782"/>
      <c r="J155" s="816"/>
      <c r="K155" s="783"/>
      <c r="L155" s="463"/>
      <c r="M155" s="467"/>
      <c r="N155" s="464"/>
      <c r="O155" s="784"/>
      <c r="P155" s="442">
        <f t="shared" si="61"/>
        <v>0</v>
      </c>
      <c r="Q155" s="450" t="str">
        <f t="shared" si="59"/>
        <v/>
      </c>
      <c r="R155" s="282"/>
      <c r="AA155" s="322">
        <v>142</v>
      </c>
      <c r="AB155" s="465">
        <f t="shared" si="62"/>
        <v>0</v>
      </c>
      <c r="AC155" s="322">
        <f t="shared" si="47"/>
        <v>0</v>
      </c>
      <c r="AD155" s="465">
        <f t="shared" si="58"/>
        <v>0</v>
      </c>
      <c r="AE155" s="322">
        <f t="shared" si="52"/>
        <v>0</v>
      </c>
      <c r="AF155" s="465">
        <f t="shared" si="49"/>
        <v>0</v>
      </c>
      <c r="AG155" s="322">
        <f t="shared" si="53"/>
        <v>0</v>
      </c>
      <c r="AH155" s="465">
        <f t="shared" si="50"/>
        <v>0</v>
      </c>
      <c r="AI155" s="322">
        <f t="shared" si="54"/>
        <v>0</v>
      </c>
      <c r="AJ155" s="465">
        <f t="shared" si="51"/>
        <v>0</v>
      </c>
      <c r="AK155" s="322">
        <f t="shared" si="55"/>
        <v>0</v>
      </c>
      <c r="AL155" s="465">
        <f t="shared" si="63"/>
        <v>0</v>
      </c>
      <c r="AM155" s="322">
        <f t="shared" si="56"/>
        <v>0</v>
      </c>
      <c r="AN155" s="465">
        <f t="shared" si="64"/>
        <v>0</v>
      </c>
      <c r="AO155" s="322">
        <f t="shared" si="57"/>
        <v>0</v>
      </c>
    </row>
    <row r="156" spans="2:41" ht="14" customHeight="1">
      <c r="C156" s="300" t="str">
        <f t="shared" si="60"/>
        <v>n/a</v>
      </c>
      <c r="E156" s="387"/>
      <c r="F156" s="387"/>
      <c r="G156" s="366"/>
      <c r="H156" s="462">
        <v>141</v>
      </c>
      <c r="I156" s="782"/>
      <c r="J156" s="816"/>
      <c r="K156" s="783"/>
      <c r="L156" s="463"/>
      <c r="M156" s="527"/>
      <c r="N156" s="466"/>
      <c r="O156" s="784"/>
      <c r="P156" s="442">
        <f t="shared" si="61"/>
        <v>0</v>
      </c>
      <c r="Q156" s="451" t="str">
        <f t="shared" si="59"/>
        <v/>
      </c>
      <c r="R156" s="282"/>
      <c r="AA156" s="322">
        <v>143</v>
      </c>
      <c r="AB156" s="465">
        <f t="shared" si="62"/>
        <v>0</v>
      </c>
      <c r="AC156" s="322">
        <f t="shared" si="47"/>
        <v>0</v>
      </c>
      <c r="AD156" s="465">
        <f t="shared" si="58"/>
        <v>0</v>
      </c>
      <c r="AE156" s="322">
        <f t="shared" si="52"/>
        <v>0</v>
      </c>
      <c r="AF156" s="465">
        <f t="shared" si="49"/>
        <v>0</v>
      </c>
      <c r="AG156" s="322">
        <f t="shared" si="53"/>
        <v>0</v>
      </c>
      <c r="AH156" s="465">
        <f t="shared" si="50"/>
        <v>0</v>
      </c>
      <c r="AI156" s="322">
        <f t="shared" si="54"/>
        <v>0</v>
      </c>
      <c r="AJ156" s="465">
        <f t="shared" si="51"/>
        <v>0</v>
      </c>
      <c r="AK156" s="322">
        <f t="shared" si="55"/>
        <v>0</v>
      </c>
      <c r="AL156" s="465">
        <f t="shared" si="63"/>
        <v>0</v>
      </c>
      <c r="AM156" s="322">
        <f t="shared" si="56"/>
        <v>0</v>
      </c>
      <c r="AN156" s="465">
        <f t="shared" si="64"/>
        <v>0</v>
      </c>
      <c r="AO156" s="322">
        <f t="shared" si="57"/>
        <v>0</v>
      </c>
    </row>
    <row r="157" spans="2:41" ht="14" customHeight="1">
      <c r="C157" s="300" t="str">
        <f t="shared" si="60"/>
        <v>n/a</v>
      </c>
      <c r="E157" s="387"/>
      <c r="F157" s="387"/>
      <c r="G157" s="366"/>
      <c r="H157" s="462">
        <v>142</v>
      </c>
      <c r="I157" s="782"/>
      <c r="J157" s="816"/>
      <c r="K157" s="783"/>
      <c r="L157" s="463"/>
      <c r="M157" s="467"/>
      <c r="N157" s="464"/>
      <c r="O157" s="784"/>
      <c r="P157" s="442">
        <f t="shared" si="61"/>
        <v>0</v>
      </c>
      <c r="Q157" s="450" t="str">
        <f t="shared" si="59"/>
        <v/>
      </c>
      <c r="R157" s="282"/>
      <c r="AA157" s="322">
        <v>144</v>
      </c>
      <c r="AB157" s="465">
        <f t="shared" si="62"/>
        <v>0</v>
      </c>
      <c r="AC157" s="322">
        <f t="shared" si="47"/>
        <v>0</v>
      </c>
      <c r="AD157" s="465">
        <f t="shared" si="58"/>
        <v>0</v>
      </c>
      <c r="AE157" s="322">
        <f t="shared" si="52"/>
        <v>0</v>
      </c>
      <c r="AF157" s="465">
        <f t="shared" si="49"/>
        <v>0</v>
      </c>
      <c r="AG157" s="322">
        <f t="shared" si="53"/>
        <v>0</v>
      </c>
      <c r="AH157" s="465">
        <f t="shared" si="50"/>
        <v>0</v>
      </c>
      <c r="AI157" s="322">
        <f t="shared" si="54"/>
        <v>0</v>
      </c>
      <c r="AJ157" s="465">
        <f t="shared" si="51"/>
        <v>0</v>
      </c>
      <c r="AK157" s="322">
        <f t="shared" si="55"/>
        <v>0</v>
      </c>
      <c r="AL157" s="465">
        <f t="shared" si="63"/>
        <v>0</v>
      </c>
      <c r="AM157" s="322">
        <f t="shared" si="56"/>
        <v>0</v>
      </c>
      <c r="AN157" s="465">
        <f t="shared" si="64"/>
        <v>0</v>
      </c>
      <c r="AO157" s="322">
        <f t="shared" si="57"/>
        <v>0</v>
      </c>
    </row>
    <row r="158" spans="2:41" ht="14" customHeight="1">
      <c r="C158" s="300" t="str">
        <f t="shared" si="60"/>
        <v>n/a</v>
      </c>
      <c r="E158" s="387"/>
      <c r="F158" s="387"/>
      <c r="G158" s="366"/>
      <c r="H158" s="462">
        <v>143</v>
      </c>
      <c r="I158" s="782"/>
      <c r="J158" s="816"/>
      <c r="K158" s="783"/>
      <c r="L158" s="463"/>
      <c r="M158" s="467"/>
      <c r="N158" s="464"/>
      <c r="O158" s="784"/>
      <c r="P158" s="442">
        <f t="shared" si="61"/>
        <v>0</v>
      </c>
      <c r="Q158" s="450" t="str">
        <f t="shared" si="59"/>
        <v/>
      </c>
      <c r="R158" s="282"/>
      <c r="AA158" s="322">
        <v>145</v>
      </c>
      <c r="AB158" s="465">
        <f t="shared" si="62"/>
        <v>0</v>
      </c>
      <c r="AC158" s="322">
        <f t="shared" si="47"/>
        <v>0</v>
      </c>
      <c r="AD158" s="465">
        <f t="shared" si="58"/>
        <v>0</v>
      </c>
      <c r="AE158" s="322">
        <f t="shared" si="52"/>
        <v>0</v>
      </c>
      <c r="AF158" s="465">
        <f t="shared" si="49"/>
        <v>0</v>
      </c>
      <c r="AG158" s="322">
        <f t="shared" si="53"/>
        <v>0</v>
      </c>
      <c r="AH158" s="465">
        <f t="shared" si="50"/>
        <v>0</v>
      </c>
      <c r="AI158" s="322">
        <f t="shared" si="54"/>
        <v>0</v>
      </c>
      <c r="AJ158" s="465">
        <f t="shared" si="51"/>
        <v>0</v>
      </c>
      <c r="AK158" s="322">
        <f t="shared" si="55"/>
        <v>0</v>
      </c>
      <c r="AL158" s="465">
        <f t="shared" si="63"/>
        <v>0</v>
      </c>
      <c r="AM158" s="322">
        <f t="shared" si="56"/>
        <v>0</v>
      </c>
      <c r="AN158" s="465">
        <f t="shared" si="64"/>
        <v>0</v>
      </c>
      <c r="AO158" s="322">
        <f t="shared" si="57"/>
        <v>0</v>
      </c>
    </row>
    <row r="159" spans="2:41" ht="14" customHeight="1">
      <c r="C159" s="300" t="str">
        <f t="shared" si="60"/>
        <v>n/a</v>
      </c>
      <c r="E159" s="387"/>
      <c r="F159" s="387"/>
      <c r="G159" s="366"/>
      <c r="H159" s="462">
        <v>144</v>
      </c>
      <c r="I159" s="782"/>
      <c r="J159" s="816"/>
      <c r="K159" s="783"/>
      <c r="L159" s="463"/>
      <c r="M159" s="467"/>
      <c r="N159" s="464"/>
      <c r="O159" s="784"/>
      <c r="P159" s="442">
        <f t="shared" si="61"/>
        <v>0</v>
      </c>
      <c r="Q159" s="450" t="str">
        <f t="shared" si="59"/>
        <v/>
      </c>
      <c r="R159" s="282"/>
      <c r="AA159" s="322">
        <v>146</v>
      </c>
      <c r="AB159" s="465">
        <f t="shared" si="62"/>
        <v>0</v>
      </c>
      <c r="AC159" s="322">
        <f t="shared" si="47"/>
        <v>0</v>
      </c>
      <c r="AD159" s="465">
        <f t="shared" si="58"/>
        <v>0</v>
      </c>
      <c r="AE159" s="322">
        <f t="shared" si="52"/>
        <v>0</v>
      </c>
      <c r="AF159" s="465">
        <f t="shared" si="49"/>
        <v>0</v>
      </c>
      <c r="AG159" s="322">
        <f t="shared" si="53"/>
        <v>0</v>
      </c>
      <c r="AH159" s="465">
        <f t="shared" si="50"/>
        <v>0</v>
      </c>
      <c r="AI159" s="322">
        <f t="shared" si="54"/>
        <v>0</v>
      </c>
      <c r="AJ159" s="465">
        <f t="shared" si="51"/>
        <v>0</v>
      </c>
      <c r="AK159" s="322">
        <f t="shared" si="55"/>
        <v>0</v>
      </c>
      <c r="AL159" s="465">
        <f t="shared" si="63"/>
        <v>0</v>
      </c>
      <c r="AM159" s="322">
        <f t="shared" si="56"/>
        <v>0</v>
      </c>
      <c r="AN159" s="465">
        <f t="shared" si="64"/>
        <v>0</v>
      </c>
      <c r="AO159" s="322">
        <f t="shared" si="57"/>
        <v>0</v>
      </c>
    </row>
    <row r="160" spans="2:41" ht="14" customHeight="1">
      <c r="C160" s="300" t="str">
        <f t="shared" si="60"/>
        <v>n/a</v>
      </c>
      <c r="E160" s="387"/>
      <c r="F160" s="387"/>
      <c r="G160" s="366"/>
      <c r="H160" s="462">
        <v>145</v>
      </c>
      <c r="I160" s="782"/>
      <c r="J160" s="816"/>
      <c r="K160" s="783"/>
      <c r="L160" s="463"/>
      <c r="M160" s="467"/>
      <c r="N160" s="464"/>
      <c r="O160" s="784"/>
      <c r="P160" s="442">
        <f t="shared" si="61"/>
        <v>0</v>
      </c>
      <c r="Q160" s="450" t="str">
        <f t="shared" si="59"/>
        <v/>
      </c>
      <c r="R160" s="282"/>
      <c r="AA160" s="322">
        <v>147</v>
      </c>
      <c r="AB160" s="465">
        <f t="shared" si="62"/>
        <v>0</v>
      </c>
      <c r="AC160" s="322">
        <f t="shared" si="47"/>
        <v>0</v>
      </c>
      <c r="AD160" s="465">
        <f t="shared" si="58"/>
        <v>0</v>
      </c>
      <c r="AE160" s="322">
        <f t="shared" si="52"/>
        <v>0</v>
      </c>
      <c r="AF160" s="465">
        <f t="shared" si="49"/>
        <v>0</v>
      </c>
      <c r="AG160" s="322">
        <f t="shared" si="53"/>
        <v>0</v>
      </c>
      <c r="AH160" s="465">
        <f t="shared" si="50"/>
        <v>0</v>
      </c>
      <c r="AI160" s="322">
        <f t="shared" si="54"/>
        <v>0</v>
      </c>
      <c r="AJ160" s="465">
        <f t="shared" si="51"/>
        <v>0</v>
      </c>
      <c r="AK160" s="322">
        <f t="shared" si="55"/>
        <v>0</v>
      </c>
      <c r="AL160" s="465">
        <f t="shared" si="63"/>
        <v>0</v>
      </c>
      <c r="AM160" s="322">
        <f t="shared" si="56"/>
        <v>0</v>
      </c>
      <c r="AN160" s="465">
        <f t="shared" si="64"/>
        <v>0</v>
      </c>
      <c r="AO160" s="322">
        <f t="shared" si="57"/>
        <v>0</v>
      </c>
    </row>
    <row r="161" spans="3:41" ht="14" customHeight="1">
      <c r="C161" s="300" t="str">
        <f t="shared" si="60"/>
        <v>n/a</v>
      </c>
      <c r="E161" s="387"/>
      <c r="F161" s="387"/>
      <c r="G161" s="366"/>
      <c r="H161" s="462">
        <v>146</v>
      </c>
      <c r="I161" s="782"/>
      <c r="J161" s="813"/>
      <c r="K161" s="783"/>
      <c r="L161" s="463"/>
      <c r="M161" s="467"/>
      <c r="N161" s="467"/>
      <c r="O161" s="784"/>
      <c r="P161" s="442">
        <f t="shared" si="61"/>
        <v>0</v>
      </c>
      <c r="Q161" s="450" t="str">
        <f t="shared" si="59"/>
        <v/>
      </c>
      <c r="R161" s="282"/>
      <c r="T161" s="197"/>
      <c r="U161" s="197"/>
      <c r="AA161" s="322">
        <v>148</v>
      </c>
      <c r="AB161" s="465">
        <f t="shared" si="62"/>
        <v>0</v>
      </c>
      <c r="AC161" s="322">
        <f t="shared" si="47"/>
        <v>0</v>
      </c>
      <c r="AD161" s="465">
        <f t="shared" si="58"/>
        <v>0</v>
      </c>
      <c r="AE161" s="322">
        <f t="shared" si="52"/>
        <v>0</v>
      </c>
      <c r="AF161" s="465">
        <f t="shared" si="49"/>
        <v>0</v>
      </c>
      <c r="AG161" s="322">
        <f t="shared" si="53"/>
        <v>0</v>
      </c>
      <c r="AH161" s="465">
        <f t="shared" si="50"/>
        <v>0</v>
      </c>
      <c r="AI161" s="322">
        <f t="shared" si="54"/>
        <v>0</v>
      </c>
      <c r="AJ161" s="465">
        <f t="shared" si="51"/>
        <v>0</v>
      </c>
      <c r="AK161" s="322">
        <f t="shared" si="55"/>
        <v>0</v>
      </c>
      <c r="AL161" s="465">
        <f t="shared" si="63"/>
        <v>0</v>
      </c>
      <c r="AM161" s="322">
        <f t="shared" si="56"/>
        <v>0</v>
      </c>
      <c r="AN161" s="465">
        <f t="shared" si="64"/>
        <v>0</v>
      </c>
      <c r="AO161" s="322">
        <f t="shared" si="57"/>
        <v>0</v>
      </c>
    </row>
    <row r="162" spans="3:41" ht="14" customHeight="1">
      <c r="C162" s="300" t="str">
        <f t="shared" si="60"/>
        <v>n/a</v>
      </c>
      <c r="E162" s="387"/>
      <c r="F162" s="387"/>
      <c r="G162" s="366"/>
      <c r="H162" s="462">
        <v>147</v>
      </c>
      <c r="I162" s="782"/>
      <c r="J162" s="813"/>
      <c r="K162" s="783"/>
      <c r="L162" s="463"/>
      <c r="M162" s="467"/>
      <c r="N162" s="467"/>
      <c r="O162" s="784"/>
      <c r="P162" s="442">
        <f t="shared" si="61"/>
        <v>0</v>
      </c>
      <c r="Q162" s="450" t="str">
        <f t="shared" si="59"/>
        <v/>
      </c>
      <c r="R162" s="282"/>
      <c r="T162" s="197"/>
      <c r="U162" s="197"/>
      <c r="AA162" s="322">
        <v>149</v>
      </c>
      <c r="AB162" s="465">
        <f t="shared" si="62"/>
        <v>0</v>
      </c>
      <c r="AC162" s="322">
        <f t="shared" si="47"/>
        <v>0</v>
      </c>
      <c r="AD162" s="465">
        <f t="shared" si="58"/>
        <v>0</v>
      </c>
      <c r="AE162" s="322">
        <f t="shared" si="52"/>
        <v>0</v>
      </c>
      <c r="AF162" s="465">
        <f t="shared" si="49"/>
        <v>0</v>
      </c>
      <c r="AG162" s="322">
        <f t="shared" si="53"/>
        <v>0</v>
      </c>
      <c r="AH162" s="465">
        <f t="shared" si="50"/>
        <v>0</v>
      </c>
      <c r="AI162" s="322">
        <f t="shared" si="54"/>
        <v>0</v>
      </c>
      <c r="AJ162" s="465">
        <f t="shared" si="51"/>
        <v>0</v>
      </c>
      <c r="AK162" s="322">
        <f t="shared" si="55"/>
        <v>0</v>
      </c>
      <c r="AL162" s="465">
        <f t="shared" si="63"/>
        <v>0</v>
      </c>
      <c r="AM162" s="322">
        <f t="shared" si="56"/>
        <v>0</v>
      </c>
      <c r="AN162" s="465">
        <f t="shared" si="64"/>
        <v>0</v>
      </c>
      <c r="AO162" s="322">
        <f t="shared" si="57"/>
        <v>0</v>
      </c>
    </row>
    <row r="163" spans="3:41" ht="14" customHeight="1">
      <c r="C163" s="300" t="str">
        <f t="shared" si="60"/>
        <v>n/a</v>
      </c>
      <c r="E163" s="387"/>
      <c r="F163" s="387"/>
      <c r="G163" s="366"/>
      <c r="H163" s="462">
        <v>148</v>
      </c>
      <c r="I163" s="782"/>
      <c r="J163" s="813"/>
      <c r="K163" s="783"/>
      <c r="L163" s="463"/>
      <c r="M163" s="467"/>
      <c r="N163" s="467"/>
      <c r="O163" s="784"/>
      <c r="P163" s="442">
        <f t="shared" si="61"/>
        <v>0</v>
      </c>
      <c r="Q163" s="450" t="str">
        <f t="shared" si="59"/>
        <v/>
      </c>
      <c r="R163" s="282"/>
      <c r="T163" s="197"/>
      <c r="U163" s="197"/>
      <c r="AA163" s="322">
        <v>150</v>
      </c>
      <c r="AB163" s="465">
        <f t="shared" si="62"/>
        <v>0</v>
      </c>
      <c r="AC163" s="322">
        <f t="shared" si="47"/>
        <v>0</v>
      </c>
      <c r="AD163" s="465">
        <f t="shared" si="58"/>
        <v>0</v>
      </c>
      <c r="AE163" s="322">
        <f t="shared" si="52"/>
        <v>0</v>
      </c>
      <c r="AF163" s="465">
        <f t="shared" si="49"/>
        <v>0</v>
      </c>
      <c r="AG163" s="322">
        <f t="shared" si="53"/>
        <v>0</v>
      </c>
      <c r="AH163" s="465">
        <f t="shared" si="50"/>
        <v>0</v>
      </c>
      <c r="AI163" s="322">
        <f t="shared" si="54"/>
        <v>0</v>
      </c>
      <c r="AJ163" s="465">
        <f t="shared" si="51"/>
        <v>0</v>
      </c>
      <c r="AK163" s="322">
        <f t="shared" si="55"/>
        <v>0</v>
      </c>
      <c r="AL163" s="465">
        <f t="shared" si="63"/>
        <v>0</v>
      </c>
      <c r="AM163" s="322">
        <f t="shared" si="56"/>
        <v>0</v>
      </c>
      <c r="AN163" s="465">
        <f t="shared" si="64"/>
        <v>0</v>
      </c>
      <c r="AO163" s="322">
        <f t="shared" si="57"/>
        <v>0</v>
      </c>
    </row>
    <row r="164" spans="3:41" ht="14" customHeight="1">
      <c r="C164" s="300" t="str">
        <f t="shared" si="60"/>
        <v>n/a</v>
      </c>
      <c r="E164" s="387"/>
      <c r="F164" s="387"/>
      <c r="G164" s="366"/>
      <c r="H164" s="462">
        <v>149</v>
      </c>
      <c r="I164" s="782"/>
      <c r="J164" s="813"/>
      <c r="K164" s="783"/>
      <c r="L164" s="463"/>
      <c r="M164" s="467"/>
      <c r="N164" s="467"/>
      <c r="O164" s="784"/>
      <c r="P164" s="442">
        <f t="shared" si="61"/>
        <v>0</v>
      </c>
      <c r="Q164" s="450" t="str">
        <f t="shared" si="59"/>
        <v/>
      </c>
      <c r="R164" s="282"/>
      <c r="T164" s="197"/>
      <c r="U164" s="197"/>
      <c r="AA164" s="322">
        <v>151</v>
      </c>
      <c r="AB164" s="465">
        <f t="shared" si="62"/>
        <v>0</v>
      </c>
      <c r="AC164" s="322">
        <f t="shared" si="47"/>
        <v>0</v>
      </c>
      <c r="AD164" s="465">
        <f t="shared" si="58"/>
        <v>0</v>
      </c>
      <c r="AE164" s="322">
        <f t="shared" si="52"/>
        <v>0</v>
      </c>
      <c r="AF164" s="465">
        <f t="shared" si="49"/>
        <v>0</v>
      </c>
      <c r="AG164" s="322">
        <f t="shared" si="53"/>
        <v>0</v>
      </c>
      <c r="AH164" s="465">
        <f t="shared" si="50"/>
        <v>0</v>
      </c>
      <c r="AI164" s="322">
        <f t="shared" si="54"/>
        <v>0</v>
      </c>
      <c r="AJ164" s="465">
        <f t="shared" si="51"/>
        <v>0</v>
      </c>
      <c r="AK164" s="322">
        <f t="shared" si="55"/>
        <v>0</v>
      </c>
      <c r="AL164" s="465">
        <f t="shared" si="63"/>
        <v>0</v>
      </c>
      <c r="AM164" s="322">
        <f t="shared" si="56"/>
        <v>0</v>
      </c>
      <c r="AN164" s="465">
        <f t="shared" si="64"/>
        <v>0</v>
      </c>
      <c r="AO164" s="322">
        <f t="shared" si="57"/>
        <v>0</v>
      </c>
    </row>
    <row r="165" spans="3:41" ht="14" customHeight="1">
      <c r="C165" s="300" t="str">
        <f t="shared" si="60"/>
        <v>n/a</v>
      </c>
      <c r="E165" s="387"/>
      <c r="F165" s="387"/>
      <c r="G165" s="366"/>
      <c r="H165" s="462">
        <v>150</v>
      </c>
      <c r="I165" s="782"/>
      <c r="J165" s="813"/>
      <c r="K165" s="783"/>
      <c r="L165" s="463"/>
      <c r="M165" s="467"/>
      <c r="N165" s="467"/>
      <c r="O165" s="784"/>
      <c r="P165" s="442">
        <f t="shared" si="61"/>
        <v>0</v>
      </c>
      <c r="Q165" s="450" t="str">
        <f t="shared" si="59"/>
        <v/>
      </c>
      <c r="R165" s="282"/>
      <c r="T165" s="197"/>
      <c r="U165" s="197"/>
      <c r="AA165" s="322">
        <v>152</v>
      </c>
      <c r="AB165" s="465">
        <f t="shared" si="62"/>
        <v>0</v>
      </c>
      <c r="AC165" s="322">
        <f t="shared" si="47"/>
        <v>0</v>
      </c>
      <c r="AD165" s="465">
        <f t="shared" si="58"/>
        <v>0</v>
      </c>
      <c r="AE165" s="322">
        <f t="shared" si="52"/>
        <v>0</v>
      </c>
      <c r="AF165" s="465">
        <f t="shared" si="49"/>
        <v>0</v>
      </c>
      <c r="AG165" s="322">
        <f t="shared" si="53"/>
        <v>0</v>
      </c>
      <c r="AH165" s="465">
        <f t="shared" si="50"/>
        <v>0</v>
      </c>
      <c r="AI165" s="322">
        <f t="shared" si="54"/>
        <v>0</v>
      </c>
      <c r="AJ165" s="465">
        <f t="shared" si="51"/>
        <v>0</v>
      </c>
      <c r="AK165" s="322">
        <f t="shared" si="55"/>
        <v>0</v>
      </c>
      <c r="AL165" s="465">
        <f t="shared" si="63"/>
        <v>0</v>
      </c>
      <c r="AM165" s="322">
        <f t="shared" si="56"/>
        <v>0</v>
      </c>
      <c r="AN165" s="465">
        <f t="shared" si="64"/>
        <v>0</v>
      </c>
      <c r="AO165" s="322">
        <f t="shared" si="57"/>
        <v>0</v>
      </c>
    </row>
    <row r="166" spans="3:41" ht="14" customHeight="1">
      <c r="C166" s="300" t="str">
        <f t="shared" si="60"/>
        <v>n/a</v>
      </c>
      <c r="E166" s="387"/>
      <c r="F166" s="387"/>
      <c r="G166" s="366"/>
      <c r="H166" s="462">
        <v>151</v>
      </c>
      <c r="I166" s="782"/>
      <c r="J166" s="816"/>
      <c r="K166" s="783"/>
      <c r="L166" s="463"/>
      <c r="M166" s="527"/>
      <c r="N166" s="466"/>
      <c r="O166" s="784"/>
      <c r="P166" s="442">
        <f t="shared" si="61"/>
        <v>0</v>
      </c>
      <c r="Q166" s="451" t="str">
        <f t="shared" si="59"/>
        <v/>
      </c>
      <c r="R166" s="282"/>
      <c r="AA166" s="322">
        <v>153</v>
      </c>
      <c r="AB166" s="465">
        <f t="shared" si="62"/>
        <v>0</v>
      </c>
      <c r="AC166" s="322">
        <f t="shared" si="47"/>
        <v>0</v>
      </c>
      <c r="AD166" s="465">
        <f t="shared" si="58"/>
        <v>0</v>
      </c>
      <c r="AE166" s="322">
        <f t="shared" si="52"/>
        <v>0</v>
      </c>
      <c r="AF166" s="465">
        <f t="shared" si="49"/>
        <v>0</v>
      </c>
      <c r="AG166" s="322">
        <f t="shared" si="53"/>
        <v>0</v>
      </c>
      <c r="AH166" s="465">
        <f t="shared" si="50"/>
        <v>0</v>
      </c>
      <c r="AI166" s="322">
        <f t="shared" si="54"/>
        <v>0</v>
      </c>
      <c r="AJ166" s="465">
        <f t="shared" si="51"/>
        <v>0</v>
      </c>
      <c r="AK166" s="322">
        <f t="shared" si="55"/>
        <v>0</v>
      </c>
      <c r="AL166" s="465">
        <f t="shared" si="63"/>
        <v>0</v>
      </c>
      <c r="AM166" s="322">
        <f t="shared" si="56"/>
        <v>0</v>
      </c>
      <c r="AN166" s="465">
        <f t="shared" si="64"/>
        <v>0</v>
      </c>
      <c r="AO166" s="322">
        <f t="shared" si="57"/>
        <v>0</v>
      </c>
    </row>
    <row r="167" spans="3:41" ht="14" customHeight="1">
      <c r="C167" s="300" t="str">
        <f t="shared" si="60"/>
        <v>n/a</v>
      </c>
      <c r="E167" s="387"/>
      <c r="F167" s="387"/>
      <c r="G167" s="366"/>
      <c r="H167" s="462">
        <v>152</v>
      </c>
      <c r="I167" s="782"/>
      <c r="J167" s="816"/>
      <c r="K167" s="783"/>
      <c r="L167" s="467"/>
      <c r="M167" s="467"/>
      <c r="N167" s="464"/>
      <c r="O167" s="784"/>
      <c r="P167" s="442">
        <f t="shared" si="61"/>
        <v>0</v>
      </c>
      <c r="Q167" s="450" t="str">
        <f t="shared" si="59"/>
        <v/>
      </c>
      <c r="R167" s="282"/>
      <c r="AA167" s="322">
        <v>154</v>
      </c>
      <c r="AB167" s="465">
        <f t="shared" si="62"/>
        <v>0</v>
      </c>
      <c r="AC167" s="322">
        <f t="shared" si="47"/>
        <v>0</v>
      </c>
      <c r="AD167" s="465">
        <f t="shared" si="58"/>
        <v>0</v>
      </c>
      <c r="AE167" s="322">
        <f t="shared" si="52"/>
        <v>0</v>
      </c>
      <c r="AF167" s="465">
        <f t="shared" si="49"/>
        <v>0</v>
      </c>
      <c r="AG167" s="322">
        <f t="shared" si="53"/>
        <v>0</v>
      </c>
      <c r="AH167" s="465">
        <f t="shared" si="50"/>
        <v>0</v>
      </c>
      <c r="AI167" s="322">
        <f t="shared" si="54"/>
        <v>0</v>
      </c>
      <c r="AJ167" s="465">
        <f t="shared" si="51"/>
        <v>0</v>
      </c>
      <c r="AK167" s="322">
        <f t="shared" si="55"/>
        <v>0</v>
      </c>
      <c r="AL167" s="465">
        <f t="shared" si="63"/>
        <v>0</v>
      </c>
      <c r="AM167" s="322">
        <f t="shared" si="56"/>
        <v>0</v>
      </c>
      <c r="AN167" s="465">
        <f t="shared" si="64"/>
        <v>0</v>
      </c>
      <c r="AO167" s="322">
        <f t="shared" si="57"/>
        <v>0</v>
      </c>
    </row>
    <row r="168" spans="3:41" ht="14" customHeight="1">
      <c r="C168" s="300" t="str">
        <f t="shared" si="60"/>
        <v>n/a</v>
      </c>
      <c r="E168" s="387"/>
      <c r="F168" s="387"/>
      <c r="G168" s="366"/>
      <c r="H168" s="462">
        <v>153</v>
      </c>
      <c r="I168" s="782"/>
      <c r="J168" s="816"/>
      <c r="K168" s="783"/>
      <c r="L168" s="463"/>
      <c r="M168" s="467"/>
      <c r="N168" s="464"/>
      <c r="O168" s="784"/>
      <c r="P168" s="442">
        <f t="shared" si="61"/>
        <v>0</v>
      </c>
      <c r="Q168" s="450" t="str">
        <f t="shared" si="59"/>
        <v/>
      </c>
      <c r="R168" s="282"/>
      <c r="AA168" s="322">
        <v>155</v>
      </c>
      <c r="AB168" s="465">
        <f t="shared" si="62"/>
        <v>0</v>
      </c>
      <c r="AC168" s="322">
        <f t="shared" si="47"/>
        <v>0</v>
      </c>
      <c r="AD168" s="465">
        <f t="shared" si="58"/>
        <v>0</v>
      </c>
      <c r="AE168" s="322">
        <f t="shared" si="52"/>
        <v>0</v>
      </c>
      <c r="AF168" s="465">
        <f t="shared" si="49"/>
        <v>0</v>
      </c>
      <c r="AG168" s="322">
        <f t="shared" si="53"/>
        <v>0</v>
      </c>
      <c r="AH168" s="465">
        <f t="shared" si="50"/>
        <v>0</v>
      </c>
      <c r="AI168" s="322">
        <f t="shared" si="54"/>
        <v>0</v>
      </c>
      <c r="AJ168" s="465">
        <f t="shared" si="51"/>
        <v>0</v>
      </c>
      <c r="AK168" s="322">
        <f t="shared" si="55"/>
        <v>0</v>
      </c>
      <c r="AL168" s="465">
        <f t="shared" si="63"/>
        <v>0</v>
      </c>
      <c r="AM168" s="322">
        <f t="shared" si="56"/>
        <v>0</v>
      </c>
      <c r="AN168" s="465">
        <f t="shared" si="64"/>
        <v>0</v>
      </c>
      <c r="AO168" s="322">
        <f t="shared" si="57"/>
        <v>0</v>
      </c>
    </row>
    <row r="169" spans="3:41" ht="14" customHeight="1">
      <c r="C169" s="300" t="str">
        <f t="shared" si="60"/>
        <v>n/a</v>
      </c>
      <c r="E169" s="387"/>
      <c r="F169" s="387"/>
      <c r="G169" s="366"/>
      <c r="H169" s="462">
        <v>154</v>
      </c>
      <c r="I169" s="782"/>
      <c r="J169" s="816"/>
      <c r="K169" s="783"/>
      <c r="L169" s="463"/>
      <c r="M169" s="467"/>
      <c r="N169" s="464"/>
      <c r="O169" s="784"/>
      <c r="P169" s="442">
        <f t="shared" si="61"/>
        <v>0</v>
      </c>
      <c r="Q169" s="450" t="str">
        <f t="shared" si="59"/>
        <v/>
      </c>
      <c r="R169" s="282"/>
      <c r="AA169" s="322">
        <v>156</v>
      </c>
      <c r="AB169" s="465">
        <f t="shared" si="62"/>
        <v>0</v>
      </c>
      <c r="AC169" s="322">
        <f t="shared" si="47"/>
        <v>0</v>
      </c>
      <c r="AD169" s="465">
        <f t="shared" si="58"/>
        <v>0</v>
      </c>
      <c r="AE169" s="322">
        <f t="shared" si="52"/>
        <v>0</v>
      </c>
      <c r="AF169" s="465">
        <f t="shared" si="49"/>
        <v>0</v>
      </c>
      <c r="AG169" s="322">
        <f t="shared" si="53"/>
        <v>0</v>
      </c>
      <c r="AH169" s="465">
        <f t="shared" si="50"/>
        <v>0</v>
      </c>
      <c r="AI169" s="322">
        <f t="shared" si="54"/>
        <v>0</v>
      </c>
      <c r="AJ169" s="465">
        <f t="shared" si="51"/>
        <v>0</v>
      </c>
      <c r="AK169" s="322">
        <f t="shared" si="55"/>
        <v>0</v>
      </c>
      <c r="AL169" s="465">
        <f t="shared" si="63"/>
        <v>0</v>
      </c>
      <c r="AM169" s="322">
        <f t="shared" si="56"/>
        <v>0</v>
      </c>
      <c r="AN169" s="465">
        <f t="shared" si="64"/>
        <v>0</v>
      </c>
      <c r="AO169" s="322">
        <f t="shared" si="57"/>
        <v>0</v>
      </c>
    </row>
    <row r="170" spans="3:41" ht="14" customHeight="1">
      <c r="C170" s="300" t="str">
        <f t="shared" si="60"/>
        <v>n/a</v>
      </c>
      <c r="E170" s="387"/>
      <c r="F170" s="387"/>
      <c r="G170" s="366"/>
      <c r="H170" s="462">
        <v>155</v>
      </c>
      <c r="I170" s="782"/>
      <c r="J170" s="816"/>
      <c r="K170" s="783"/>
      <c r="L170" s="463"/>
      <c r="M170" s="467"/>
      <c r="N170" s="464"/>
      <c r="O170" s="784"/>
      <c r="P170" s="442">
        <f t="shared" si="61"/>
        <v>0</v>
      </c>
      <c r="Q170" s="450" t="str">
        <f t="shared" si="59"/>
        <v/>
      </c>
      <c r="R170" s="282"/>
      <c r="AA170" s="322">
        <v>157</v>
      </c>
      <c r="AB170" s="465">
        <f t="shared" si="62"/>
        <v>0</v>
      </c>
      <c r="AC170" s="322">
        <f t="shared" ref="AC170:AC215" si="65">IF(Acct_Tracking=$AB$14,$P170,0)</f>
        <v>0</v>
      </c>
      <c r="AD170" s="465">
        <f t="shared" si="58"/>
        <v>0</v>
      </c>
      <c r="AE170" s="322">
        <f t="shared" si="52"/>
        <v>0</v>
      </c>
      <c r="AF170" s="465">
        <f t="shared" si="49"/>
        <v>0</v>
      </c>
      <c r="AG170" s="322">
        <f t="shared" si="53"/>
        <v>0</v>
      </c>
      <c r="AH170" s="465">
        <f t="shared" si="50"/>
        <v>0</v>
      </c>
      <c r="AI170" s="322">
        <f t="shared" si="54"/>
        <v>0</v>
      </c>
      <c r="AJ170" s="465">
        <f t="shared" si="51"/>
        <v>0</v>
      </c>
      <c r="AK170" s="322">
        <f t="shared" si="55"/>
        <v>0</v>
      </c>
      <c r="AL170" s="465">
        <f t="shared" si="63"/>
        <v>0</v>
      </c>
      <c r="AM170" s="322">
        <f t="shared" si="56"/>
        <v>0</v>
      </c>
      <c r="AN170" s="465">
        <f t="shared" si="64"/>
        <v>0</v>
      </c>
      <c r="AO170" s="322">
        <f t="shared" si="57"/>
        <v>0</v>
      </c>
    </row>
    <row r="171" spans="3:41" ht="14" customHeight="1">
      <c r="C171" s="300" t="str">
        <f t="shared" si="60"/>
        <v>n/a</v>
      </c>
      <c r="E171" s="387"/>
      <c r="F171" s="387"/>
      <c r="G171" s="366"/>
      <c r="H171" s="462">
        <v>156</v>
      </c>
      <c r="I171" s="782"/>
      <c r="J171" s="816"/>
      <c r="K171" s="783"/>
      <c r="L171" s="463"/>
      <c r="M171" s="467"/>
      <c r="N171" s="464"/>
      <c r="O171" s="784"/>
      <c r="P171" s="442">
        <f t="shared" si="61"/>
        <v>0</v>
      </c>
      <c r="Q171" s="450" t="str">
        <f t="shared" si="59"/>
        <v/>
      </c>
      <c r="R171" s="282"/>
      <c r="AA171" s="322">
        <v>158</v>
      </c>
      <c r="AB171" s="465">
        <f t="shared" si="62"/>
        <v>0</v>
      </c>
      <c r="AC171" s="322">
        <f t="shared" si="65"/>
        <v>0</v>
      </c>
      <c r="AD171" s="465">
        <f t="shared" si="58"/>
        <v>0</v>
      </c>
      <c r="AE171" s="322">
        <f t="shared" si="52"/>
        <v>0</v>
      </c>
      <c r="AF171" s="465">
        <f t="shared" si="49"/>
        <v>0</v>
      </c>
      <c r="AG171" s="322">
        <f t="shared" si="53"/>
        <v>0</v>
      </c>
      <c r="AH171" s="465">
        <f t="shared" si="50"/>
        <v>0</v>
      </c>
      <c r="AI171" s="322">
        <f t="shared" si="54"/>
        <v>0</v>
      </c>
      <c r="AJ171" s="465">
        <f t="shared" si="51"/>
        <v>0</v>
      </c>
      <c r="AK171" s="322">
        <f t="shared" si="55"/>
        <v>0</v>
      </c>
      <c r="AL171" s="465">
        <f t="shared" si="63"/>
        <v>0</v>
      </c>
      <c r="AM171" s="322">
        <f t="shared" si="56"/>
        <v>0</v>
      </c>
      <c r="AN171" s="465">
        <f t="shared" si="64"/>
        <v>0</v>
      </c>
      <c r="AO171" s="322">
        <f t="shared" si="57"/>
        <v>0</v>
      </c>
    </row>
    <row r="172" spans="3:41" ht="14" customHeight="1">
      <c r="C172" s="300" t="str">
        <f t="shared" si="60"/>
        <v>n/a</v>
      </c>
      <c r="E172" s="387"/>
      <c r="F172" s="387"/>
      <c r="G172" s="366"/>
      <c r="H172" s="462">
        <v>157</v>
      </c>
      <c r="I172" s="782"/>
      <c r="J172" s="816"/>
      <c r="K172" s="783"/>
      <c r="L172" s="463"/>
      <c r="M172" s="467"/>
      <c r="N172" s="464"/>
      <c r="O172" s="784"/>
      <c r="P172" s="442">
        <f t="shared" si="61"/>
        <v>0</v>
      </c>
      <c r="Q172" s="450" t="str">
        <f t="shared" si="59"/>
        <v/>
      </c>
      <c r="R172" s="282"/>
      <c r="AA172" s="322">
        <v>159</v>
      </c>
      <c r="AB172" s="465">
        <f t="shared" si="62"/>
        <v>0</v>
      </c>
      <c r="AC172" s="322">
        <f t="shared" si="65"/>
        <v>0</v>
      </c>
      <c r="AD172" s="465">
        <f t="shared" si="58"/>
        <v>0</v>
      </c>
      <c r="AE172" s="322">
        <f t="shared" si="52"/>
        <v>0</v>
      </c>
      <c r="AF172" s="465">
        <f t="shared" si="49"/>
        <v>0</v>
      </c>
      <c r="AG172" s="322">
        <f t="shared" si="53"/>
        <v>0</v>
      </c>
      <c r="AH172" s="465">
        <f t="shared" si="50"/>
        <v>0</v>
      </c>
      <c r="AI172" s="322">
        <f t="shared" si="54"/>
        <v>0</v>
      </c>
      <c r="AJ172" s="465">
        <f t="shared" si="51"/>
        <v>0</v>
      </c>
      <c r="AK172" s="322">
        <f t="shared" si="55"/>
        <v>0</v>
      </c>
      <c r="AL172" s="465">
        <f t="shared" si="63"/>
        <v>0</v>
      </c>
      <c r="AM172" s="322">
        <f t="shared" si="56"/>
        <v>0</v>
      </c>
      <c r="AN172" s="465">
        <f t="shared" si="64"/>
        <v>0</v>
      </c>
      <c r="AO172" s="322">
        <f t="shared" si="57"/>
        <v>0</v>
      </c>
    </row>
    <row r="173" spans="3:41" ht="14" customHeight="1">
      <c r="C173" s="300" t="str">
        <f t="shared" si="60"/>
        <v>n/a</v>
      </c>
      <c r="E173" s="387"/>
      <c r="F173" s="387"/>
      <c r="G173" s="366"/>
      <c r="H173" s="462">
        <v>158</v>
      </c>
      <c r="I173" s="782"/>
      <c r="J173" s="816"/>
      <c r="K173" s="783"/>
      <c r="L173" s="463"/>
      <c r="M173" s="467"/>
      <c r="N173" s="464"/>
      <c r="O173" s="784"/>
      <c r="P173" s="442">
        <f t="shared" si="61"/>
        <v>0</v>
      </c>
      <c r="Q173" s="450" t="str">
        <f t="shared" si="59"/>
        <v/>
      </c>
      <c r="R173" s="282"/>
      <c r="AA173" s="322">
        <v>160</v>
      </c>
      <c r="AB173" s="465">
        <f t="shared" si="62"/>
        <v>0</v>
      </c>
      <c r="AC173" s="322">
        <f t="shared" si="65"/>
        <v>0</v>
      </c>
      <c r="AD173" s="465">
        <f t="shared" si="58"/>
        <v>0</v>
      </c>
      <c r="AE173" s="322">
        <f t="shared" si="52"/>
        <v>0</v>
      </c>
      <c r="AF173" s="465">
        <f t="shared" si="49"/>
        <v>0</v>
      </c>
      <c r="AG173" s="322">
        <f t="shared" si="53"/>
        <v>0</v>
      </c>
      <c r="AH173" s="465">
        <f t="shared" si="50"/>
        <v>0</v>
      </c>
      <c r="AI173" s="322">
        <f t="shared" si="54"/>
        <v>0</v>
      </c>
      <c r="AJ173" s="465">
        <f t="shared" si="51"/>
        <v>0</v>
      </c>
      <c r="AK173" s="322">
        <f t="shared" si="55"/>
        <v>0</v>
      </c>
      <c r="AL173" s="465">
        <f t="shared" si="63"/>
        <v>0</v>
      </c>
      <c r="AM173" s="322">
        <f t="shared" si="56"/>
        <v>0</v>
      </c>
      <c r="AN173" s="465">
        <f t="shared" si="64"/>
        <v>0</v>
      </c>
      <c r="AO173" s="322">
        <f t="shared" si="57"/>
        <v>0</v>
      </c>
    </row>
    <row r="174" spans="3:41" ht="14" customHeight="1">
      <c r="C174" s="300" t="str">
        <f t="shared" si="60"/>
        <v>n/a</v>
      </c>
      <c r="E174" s="387"/>
      <c r="F174" s="387"/>
      <c r="G174" s="366"/>
      <c r="H174" s="462">
        <v>159</v>
      </c>
      <c r="I174" s="782"/>
      <c r="J174" s="816"/>
      <c r="K174" s="783"/>
      <c r="L174" s="463"/>
      <c r="M174" s="467"/>
      <c r="N174" s="464"/>
      <c r="O174" s="784"/>
      <c r="P174" s="442">
        <f t="shared" si="61"/>
        <v>0</v>
      </c>
      <c r="Q174" s="450" t="str">
        <f t="shared" si="59"/>
        <v/>
      </c>
      <c r="R174" s="282"/>
      <c r="AA174" s="322">
        <v>161</v>
      </c>
      <c r="AB174" s="465">
        <f t="shared" si="62"/>
        <v>0</v>
      </c>
      <c r="AC174" s="322">
        <f t="shared" si="65"/>
        <v>0</v>
      </c>
      <c r="AD174" s="465">
        <f t="shared" si="58"/>
        <v>0</v>
      </c>
      <c r="AE174" s="322">
        <f t="shared" si="52"/>
        <v>0</v>
      </c>
      <c r="AF174" s="465">
        <f t="shared" si="49"/>
        <v>0</v>
      </c>
      <c r="AG174" s="322">
        <f t="shared" si="53"/>
        <v>0</v>
      </c>
      <c r="AH174" s="465">
        <f t="shared" si="50"/>
        <v>0</v>
      </c>
      <c r="AI174" s="322">
        <f t="shared" si="54"/>
        <v>0</v>
      </c>
      <c r="AJ174" s="465">
        <f t="shared" si="51"/>
        <v>0</v>
      </c>
      <c r="AK174" s="322">
        <f t="shared" si="55"/>
        <v>0</v>
      </c>
      <c r="AL174" s="465">
        <f t="shared" si="63"/>
        <v>0</v>
      </c>
      <c r="AM174" s="322">
        <f t="shared" si="56"/>
        <v>0</v>
      </c>
      <c r="AN174" s="465">
        <f t="shared" si="64"/>
        <v>0</v>
      </c>
      <c r="AO174" s="322">
        <f t="shared" si="57"/>
        <v>0</v>
      </c>
    </row>
    <row r="175" spans="3:41" ht="14" customHeight="1">
      <c r="C175" s="300" t="str">
        <f t="shared" si="60"/>
        <v>n/a</v>
      </c>
      <c r="E175" s="387"/>
      <c r="F175" s="387"/>
      <c r="G175" s="366"/>
      <c r="H175" s="462">
        <v>160</v>
      </c>
      <c r="I175" s="782"/>
      <c r="J175" s="816"/>
      <c r="K175" s="783"/>
      <c r="L175" s="463"/>
      <c r="M175" s="467"/>
      <c r="N175" s="464"/>
      <c r="O175" s="784"/>
      <c r="P175" s="442">
        <f t="shared" si="61"/>
        <v>0</v>
      </c>
      <c r="Q175" s="450" t="str">
        <f t="shared" si="59"/>
        <v/>
      </c>
      <c r="R175" s="282"/>
      <c r="AA175" s="322">
        <v>162</v>
      </c>
      <c r="AB175" s="465">
        <f t="shared" si="62"/>
        <v>0</v>
      </c>
      <c r="AC175" s="322">
        <f t="shared" si="65"/>
        <v>0</v>
      </c>
      <c r="AD175" s="465">
        <f t="shared" si="58"/>
        <v>0</v>
      </c>
      <c r="AE175" s="322">
        <f t="shared" si="52"/>
        <v>0</v>
      </c>
      <c r="AF175" s="465">
        <f t="shared" si="49"/>
        <v>0</v>
      </c>
      <c r="AG175" s="322">
        <f t="shared" si="53"/>
        <v>0</v>
      </c>
      <c r="AH175" s="465">
        <f t="shared" si="50"/>
        <v>0</v>
      </c>
      <c r="AI175" s="322">
        <f t="shared" si="54"/>
        <v>0</v>
      </c>
      <c r="AJ175" s="465">
        <f t="shared" si="51"/>
        <v>0</v>
      </c>
      <c r="AK175" s="322">
        <f t="shared" si="55"/>
        <v>0</v>
      </c>
      <c r="AL175" s="465">
        <f t="shared" si="63"/>
        <v>0</v>
      </c>
      <c r="AM175" s="322">
        <f t="shared" si="56"/>
        <v>0</v>
      </c>
      <c r="AN175" s="465">
        <f t="shared" si="64"/>
        <v>0</v>
      </c>
      <c r="AO175" s="322">
        <f t="shared" si="57"/>
        <v>0</v>
      </c>
    </row>
    <row r="176" spans="3:41" ht="14" customHeight="1">
      <c r="C176" s="300" t="str">
        <f t="shared" si="60"/>
        <v>n/a</v>
      </c>
      <c r="E176" s="387"/>
      <c r="F176" s="387"/>
      <c r="G176" s="366"/>
      <c r="H176" s="462">
        <v>161</v>
      </c>
      <c r="I176" s="782"/>
      <c r="J176" s="816"/>
      <c r="K176" s="783"/>
      <c r="L176" s="463"/>
      <c r="M176" s="527"/>
      <c r="N176" s="466"/>
      <c r="O176" s="784"/>
      <c r="P176" s="442">
        <f t="shared" si="61"/>
        <v>0</v>
      </c>
      <c r="Q176" s="451" t="str">
        <f t="shared" ref="Q176:Q207" si="66">IF(O176="","",HLOOKUP(O176,Sum_Changes,AA176,FALSE))</f>
        <v/>
      </c>
      <c r="R176" s="282"/>
      <c r="AA176" s="322">
        <v>163</v>
      </c>
      <c r="AB176" s="465">
        <f t="shared" si="62"/>
        <v>0</v>
      </c>
      <c r="AC176" s="322">
        <f t="shared" si="65"/>
        <v>0</v>
      </c>
      <c r="AD176" s="465">
        <f t="shared" si="58"/>
        <v>0</v>
      </c>
      <c r="AE176" s="322">
        <f t="shared" si="52"/>
        <v>0</v>
      </c>
      <c r="AF176" s="465">
        <f t="shared" si="49"/>
        <v>0</v>
      </c>
      <c r="AG176" s="322">
        <f t="shared" si="53"/>
        <v>0</v>
      </c>
      <c r="AH176" s="465">
        <f t="shared" si="50"/>
        <v>0</v>
      </c>
      <c r="AI176" s="322">
        <f t="shared" si="54"/>
        <v>0</v>
      </c>
      <c r="AJ176" s="465">
        <f t="shared" si="51"/>
        <v>0</v>
      </c>
      <c r="AK176" s="322">
        <f t="shared" si="55"/>
        <v>0</v>
      </c>
      <c r="AL176" s="465">
        <f t="shared" si="63"/>
        <v>0</v>
      </c>
      <c r="AM176" s="322">
        <f t="shared" si="56"/>
        <v>0</v>
      </c>
      <c r="AN176" s="465">
        <f t="shared" si="64"/>
        <v>0</v>
      </c>
      <c r="AO176" s="322">
        <f t="shared" si="57"/>
        <v>0</v>
      </c>
    </row>
    <row r="177" spans="3:41" ht="14" customHeight="1">
      <c r="C177" s="300" t="str">
        <f t="shared" si="60"/>
        <v>n/a</v>
      </c>
      <c r="E177" s="387"/>
      <c r="F177" s="387"/>
      <c r="G177" s="366"/>
      <c r="H177" s="462">
        <v>162</v>
      </c>
      <c r="I177" s="782"/>
      <c r="J177" s="816"/>
      <c r="K177" s="783"/>
      <c r="L177" s="463"/>
      <c r="M177" s="467"/>
      <c r="N177" s="464"/>
      <c r="O177" s="784"/>
      <c r="P177" s="442">
        <f t="shared" si="61"/>
        <v>0</v>
      </c>
      <c r="Q177" s="450" t="str">
        <f t="shared" si="66"/>
        <v/>
      </c>
      <c r="R177" s="282"/>
      <c r="AA177" s="322">
        <v>164</v>
      </c>
      <c r="AB177" s="465">
        <f t="shared" si="62"/>
        <v>0</v>
      </c>
      <c r="AC177" s="322">
        <f t="shared" si="65"/>
        <v>0</v>
      </c>
      <c r="AD177" s="465">
        <f t="shared" si="58"/>
        <v>0</v>
      </c>
      <c r="AE177" s="322">
        <f t="shared" si="52"/>
        <v>0</v>
      </c>
      <c r="AF177" s="465">
        <f t="shared" si="49"/>
        <v>0</v>
      </c>
      <c r="AG177" s="322">
        <f t="shared" si="53"/>
        <v>0</v>
      </c>
      <c r="AH177" s="465">
        <f t="shared" si="50"/>
        <v>0</v>
      </c>
      <c r="AI177" s="322">
        <f t="shared" si="54"/>
        <v>0</v>
      </c>
      <c r="AJ177" s="465">
        <f t="shared" si="51"/>
        <v>0</v>
      </c>
      <c r="AK177" s="322">
        <f t="shared" si="55"/>
        <v>0</v>
      </c>
      <c r="AL177" s="465">
        <f t="shared" si="63"/>
        <v>0</v>
      </c>
      <c r="AM177" s="322">
        <f t="shared" si="56"/>
        <v>0</v>
      </c>
      <c r="AN177" s="465">
        <f t="shared" si="64"/>
        <v>0</v>
      </c>
      <c r="AO177" s="322">
        <f t="shared" si="57"/>
        <v>0</v>
      </c>
    </row>
    <row r="178" spans="3:41" ht="14" customHeight="1">
      <c r="C178" s="300" t="str">
        <f t="shared" si="60"/>
        <v>n/a</v>
      </c>
      <c r="E178" s="387"/>
      <c r="F178" s="387"/>
      <c r="G178" s="366"/>
      <c r="H178" s="462">
        <v>163</v>
      </c>
      <c r="I178" s="782"/>
      <c r="J178" s="816"/>
      <c r="K178" s="783"/>
      <c r="L178" s="463"/>
      <c r="M178" s="467"/>
      <c r="N178" s="464"/>
      <c r="O178" s="784"/>
      <c r="P178" s="442">
        <f t="shared" si="61"/>
        <v>0</v>
      </c>
      <c r="Q178" s="450" t="str">
        <f t="shared" si="66"/>
        <v/>
      </c>
      <c r="R178" s="282"/>
      <c r="AA178" s="322">
        <v>165</v>
      </c>
      <c r="AB178" s="465">
        <f t="shared" si="62"/>
        <v>0</v>
      </c>
      <c r="AC178" s="322">
        <f t="shared" si="65"/>
        <v>0</v>
      </c>
      <c r="AD178" s="465">
        <f t="shared" si="58"/>
        <v>0</v>
      </c>
      <c r="AE178" s="322">
        <f t="shared" si="52"/>
        <v>0</v>
      </c>
      <c r="AF178" s="465">
        <f t="shared" si="49"/>
        <v>0</v>
      </c>
      <c r="AG178" s="322">
        <f t="shared" si="53"/>
        <v>0</v>
      </c>
      <c r="AH178" s="465">
        <f t="shared" si="50"/>
        <v>0</v>
      </c>
      <c r="AI178" s="322">
        <f t="shared" si="54"/>
        <v>0</v>
      </c>
      <c r="AJ178" s="465">
        <f t="shared" si="51"/>
        <v>0</v>
      </c>
      <c r="AK178" s="322">
        <f t="shared" si="55"/>
        <v>0</v>
      </c>
      <c r="AL178" s="465">
        <f t="shared" si="63"/>
        <v>0</v>
      </c>
      <c r="AM178" s="322">
        <f t="shared" si="56"/>
        <v>0</v>
      </c>
      <c r="AN178" s="465">
        <f t="shared" si="64"/>
        <v>0</v>
      </c>
      <c r="AO178" s="322">
        <f t="shared" si="57"/>
        <v>0</v>
      </c>
    </row>
    <row r="179" spans="3:41" ht="14" customHeight="1">
      <c r="C179" s="300" t="str">
        <f t="shared" si="60"/>
        <v>n/a</v>
      </c>
      <c r="E179" s="387"/>
      <c r="F179" s="387"/>
      <c r="G179" s="366"/>
      <c r="H179" s="462">
        <v>164</v>
      </c>
      <c r="I179" s="782"/>
      <c r="J179" s="816"/>
      <c r="K179" s="783"/>
      <c r="L179" s="463"/>
      <c r="M179" s="467"/>
      <c r="N179" s="464"/>
      <c r="O179" s="784"/>
      <c r="P179" s="442">
        <f t="shared" si="61"/>
        <v>0</v>
      </c>
      <c r="Q179" s="450" t="str">
        <f t="shared" si="66"/>
        <v/>
      </c>
      <c r="R179" s="282"/>
      <c r="AA179" s="322">
        <v>166</v>
      </c>
      <c r="AB179" s="465">
        <f t="shared" si="62"/>
        <v>0</v>
      </c>
      <c r="AC179" s="322">
        <f t="shared" si="65"/>
        <v>0</v>
      </c>
      <c r="AD179" s="465">
        <f t="shared" si="58"/>
        <v>0</v>
      </c>
      <c r="AE179" s="322">
        <f t="shared" si="52"/>
        <v>0</v>
      </c>
      <c r="AF179" s="465">
        <f t="shared" si="49"/>
        <v>0</v>
      </c>
      <c r="AG179" s="322">
        <f t="shared" si="53"/>
        <v>0</v>
      </c>
      <c r="AH179" s="465">
        <f t="shared" si="50"/>
        <v>0</v>
      </c>
      <c r="AI179" s="322">
        <f t="shared" si="54"/>
        <v>0</v>
      </c>
      <c r="AJ179" s="465">
        <f t="shared" si="51"/>
        <v>0</v>
      </c>
      <c r="AK179" s="322">
        <f t="shared" si="55"/>
        <v>0</v>
      </c>
      <c r="AL179" s="465">
        <f t="shared" si="63"/>
        <v>0</v>
      </c>
      <c r="AM179" s="322">
        <f t="shared" si="56"/>
        <v>0</v>
      </c>
      <c r="AN179" s="465">
        <f t="shared" si="64"/>
        <v>0</v>
      </c>
      <c r="AO179" s="322">
        <f t="shared" si="57"/>
        <v>0</v>
      </c>
    </row>
    <row r="180" spans="3:41" ht="14" customHeight="1">
      <c r="C180" s="300" t="str">
        <f t="shared" si="60"/>
        <v>n/a</v>
      </c>
      <c r="E180" s="387"/>
      <c r="F180" s="387"/>
      <c r="G180" s="366"/>
      <c r="H180" s="462">
        <v>165</v>
      </c>
      <c r="I180" s="782"/>
      <c r="J180" s="816"/>
      <c r="K180" s="783"/>
      <c r="L180" s="463"/>
      <c r="M180" s="467"/>
      <c r="N180" s="464"/>
      <c r="O180" s="784"/>
      <c r="P180" s="442">
        <f t="shared" si="61"/>
        <v>0</v>
      </c>
      <c r="Q180" s="450" t="str">
        <f t="shared" si="66"/>
        <v/>
      </c>
      <c r="R180" s="282"/>
      <c r="AA180" s="322">
        <v>167</v>
      </c>
      <c r="AB180" s="465">
        <f t="shared" si="62"/>
        <v>0</v>
      </c>
      <c r="AC180" s="322">
        <f t="shared" si="65"/>
        <v>0</v>
      </c>
      <c r="AD180" s="465">
        <f t="shared" si="58"/>
        <v>0</v>
      </c>
      <c r="AE180" s="322">
        <f t="shared" si="52"/>
        <v>0</v>
      </c>
      <c r="AF180" s="465">
        <f t="shared" si="49"/>
        <v>0</v>
      </c>
      <c r="AG180" s="322">
        <f t="shared" si="53"/>
        <v>0</v>
      </c>
      <c r="AH180" s="465">
        <f t="shared" si="50"/>
        <v>0</v>
      </c>
      <c r="AI180" s="322">
        <f t="shared" si="54"/>
        <v>0</v>
      </c>
      <c r="AJ180" s="465">
        <f t="shared" si="51"/>
        <v>0</v>
      </c>
      <c r="AK180" s="322">
        <f t="shared" si="55"/>
        <v>0</v>
      </c>
      <c r="AL180" s="465">
        <f t="shared" si="63"/>
        <v>0</v>
      </c>
      <c r="AM180" s="322">
        <f t="shared" si="56"/>
        <v>0</v>
      </c>
      <c r="AN180" s="465">
        <f t="shared" si="64"/>
        <v>0</v>
      </c>
      <c r="AO180" s="322">
        <f t="shared" si="57"/>
        <v>0</v>
      </c>
    </row>
    <row r="181" spans="3:41" ht="14" customHeight="1">
      <c r="C181" s="300" t="str">
        <f t="shared" si="60"/>
        <v>n/a</v>
      </c>
      <c r="E181" s="387"/>
      <c r="F181" s="387"/>
      <c r="G181" s="366"/>
      <c r="H181" s="462">
        <v>166</v>
      </c>
      <c r="I181" s="782"/>
      <c r="J181" s="816"/>
      <c r="K181" s="783"/>
      <c r="L181" s="463"/>
      <c r="M181" s="467"/>
      <c r="N181" s="464"/>
      <c r="O181" s="784"/>
      <c r="P181" s="442">
        <f t="shared" si="61"/>
        <v>0</v>
      </c>
      <c r="Q181" s="450" t="str">
        <f t="shared" si="66"/>
        <v/>
      </c>
      <c r="R181" s="282"/>
      <c r="AA181" s="322">
        <v>168</v>
      </c>
      <c r="AB181" s="465">
        <f t="shared" si="62"/>
        <v>0</v>
      </c>
      <c r="AC181" s="322">
        <f t="shared" si="65"/>
        <v>0</v>
      </c>
      <c r="AD181" s="465">
        <f t="shared" si="58"/>
        <v>0</v>
      </c>
      <c r="AE181" s="322">
        <f t="shared" si="52"/>
        <v>0</v>
      </c>
      <c r="AF181" s="465">
        <f t="shared" si="49"/>
        <v>0</v>
      </c>
      <c r="AG181" s="322">
        <f t="shared" si="53"/>
        <v>0</v>
      </c>
      <c r="AH181" s="465">
        <f t="shared" si="50"/>
        <v>0</v>
      </c>
      <c r="AI181" s="322">
        <f t="shared" si="54"/>
        <v>0</v>
      </c>
      <c r="AJ181" s="465">
        <f t="shared" si="51"/>
        <v>0</v>
      </c>
      <c r="AK181" s="322">
        <f t="shared" si="55"/>
        <v>0</v>
      </c>
      <c r="AL181" s="465">
        <f t="shared" si="63"/>
        <v>0</v>
      </c>
      <c r="AM181" s="322">
        <f t="shared" si="56"/>
        <v>0</v>
      </c>
      <c r="AN181" s="465">
        <f t="shared" si="64"/>
        <v>0</v>
      </c>
      <c r="AO181" s="322">
        <f t="shared" si="57"/>
        <v>0</v>
      </c>
    </row>
    <row r="182" spans="3:41" ht="14" customHeight="1">
      <c r="C182" s="300" t="str">
        <f t="shared" si="60"/>
        <v>n/a</v>
      </c>
      <c r="E182" s="387"/>
      <c r="F182" s="387"/>
      <c r="G182" s="366"/>
      <c r="H182" s="462">
        <v>167</v>
      </c>
      <c r="I182" s="782"/>
      <c r="J182" s="816"/>
      <c r="K182" s="783"/>
      <c r="L182" s="463"/>
      <c r="M182" s="467"/>
      <c r="N182" s="464"/>
      <c r="O182" s="784"/>
      <c r="P182" s="442">
        <f t="shared" si="61"/>
        <v>0</v>
      </c>
      <c r="Q182" s="450" t="str">
        <f t="shared" si="66"/>
        <v/>
      </c>
      <c r="R182" s="282"/>
      <c r="AA182" s="322">
        <v>169</v>
      </c>
      <c r="AB182" s="465">
        <f t="shared" si="62"/>
        <v>0</v>
      </c>
      <c r="AC182" s="322">
        <f t="shared" si="65"/>
        <v>0</v>
      </c>
      <c r="AD182" s="465">
        <f t="shared" si="58"/>
        <v>0</v>
      </c>
      <c r="AE182" s="322">
        <f t="shared" si="52"/>
        <v>0</v>
      </c>
      <c r="AF182" s="465">
        <f t="shared" si="49"/>
        <v>0</v>
      </c>
      <c r="AG182" s="322">
        <f t="shared" si="53"/>
        <v>0</v>
      </c>
      <c r="AH182" s="465">
        <f t="shared" si="50"/>
        <v>0</v>
      </c>
      <c r="AI182" s="322">
        <f t="shared" si="54"/>
        <v>0</v>
      </c>
      <c r="AJ182" s="465">
        <f t="shared" si="51"/>
        <v>0</v>
      </c>
      <c r="AK182" s="322">
        <f t="shared" si="55"/>
        <v>0</v>
      </c>
      <c r="AL182" s="465">
        <f t="shared" si="63"/>
        <v>0</v>
      </c>
      <c r="AM182" s="322">
        <f t="shared" si="56"/>
        <v>0</v>
      </c>
      <c r="AN182" s="465">
        <f t="shared" si="64"/>
        <v>0</v>
      </c>
      <c r="AO182" s="322">
        <f t="shared" si="57"/>
        <v>0</v>
      </c>
    </row>
    <row r="183" spans="3:41" ht="14" customHeight="1">
      <c r="C183" s="300" t="str">
        <f t="shared" si="60"/>
        <v>n/a</v>
      </c>
      <c r="E183" s="387"/>
      <c r="F183" s="387"/>
      <c r="G183" s="366"/>
      <c r="H183" s="462">
        <v>168</v>
      </c>
      <c r="I183" s="782"/>
      <c r="J183" s="816"/>
      <c r="K183" s="783"/>
      <c r="L183" s="463"/>
      <c r="M183" s="467"/>
      <c r="N183" s="464"/>
      <c r="O183" s="784"/>
      <c r="P183" s="442">
        <f t="shared" si="61"/>
        <v>0</v>
      </c>
      <c r="Q183" s="450" t="str">
        <f t="shared" si="66"/>
        <v/>
      </c>
      <c r="R183" s="282"/>
      <c r="AA183" s="322">
        <v>170</v>
      </c>
      <c r="AB183" s="465">
        <f t="shared" si="62"/>
        <v>0</v>
      </c>
      <c r="AC183" s="322">
        <f t="shared" si="65"/>
        <v>0</v>
      </c>
      <c r="AD183" s="465">
        <f t="shared" si="58"/>
        <v>0</v>
      </c>
      <c r="AE183" s="322">
        <f t="shared" si="52"/>
        <v>0</v>
      </c>
      <c r="AF183" s="465">
        <f t="shared" si="49"/>
        <v>0</v>
      </c>
      <c r="AG183" s="322">
        <f t="shared" si="53"/>
        <v>0</v>
      </c>
      <c r="AH183" s="465">
        <f t="shared" si="50"/>
        <v>0</v>
      </c>
      <c r="AI183" s="322">
        <f t="shared" si="54"/>
        <v>0</v>
      </c>
      <c r="AJ183" s="465">
        <f t="shared" si="51"/>
        <v>0</v>
      </c>
      <c r="AK183" s="322">
        <f t="shared" si="55"/>
        <v>0</v>
      </c>
      <c r="AL183" s="465">
        <f t="shared" si="63"/>
        <v>0</v>
      </c>
      <c r="AM183" s="322">
        <f t="shared" si="56"/>
        <v>0</v>
      </c>
      <c r="AN183" s="465">
        <f t="shared" si="64"/>
        <v>0</v>
      </c>
      <c r="AO183" s="322">
        <f t="shared" si="57"/>
        <v>0</v>
      </c>
    </row>
    <row r="184" spans="3:41" ht="14" customHeight="1">
      <c r="C184" s="300" t="str">
        <f t="shared" si="60"/>
        <v>n/a</v>
      </c>
      <c r="E184" s="387"/>
      <c r="F184" s="387"/>
      <c r="G184" s="366"/>
      <c r="H184" s="462">
        <v>169</v>
      </c>
      <c r="I184" s="782"/>
      <c r="J184" s="816"/>
      <c r="K184" s="783"/>
      <c r="L184" s="463"/>
      <c r="M184" s="467"/>
      <c r="N184" s="464"/>
      <c r="O184" s="784"/>
      <c r="P184" s="442">
        <f t="shared" si="61"/>
        <v>0</v>
      </c>
      <c r="Q184" s="450" t="str">
        <f t="shared" si="66"/>
        <v/>
      </c>
      <c r="R184" s="282"/>
      <c r="AA184" s="322">
        <v>171</v>
      </c>
      <c r="AB184" s="465">
        <f t="shared" si="62"/>
        <v>0</v>
      </c>
      <c r="AC184" s="322">
        <f t="shared" si="65"/>
        <v>0</v>
      </c>
      <c r="AD184" s="465">
        <f t="shared" si="58"/>
        <v>0</v>
      </c>
      <c r="AE184" s="322">
        <f t="shared" si="52"/>
        <v>0</v>
      </c>
      <c r="AF184" s="465">
        <f t="shared" si="49"/>
        <v>0</v>
      </c>
      <c r="AG184" s="322">
        <f t="shared" si="53"/>
        <v>0</v>
      </c>
      <c r="AH184" s="465">
        <f t="shared" si="50"/>
        <v>0</v>
      </c>
      <c r="AI184" s="322">
        <f t="shared" si="54"/>
        <v>0</v>
      </c>
      <c r="AJ184" s="465">
        <f t="shared" si="51"/>
        <v>0</v>
      </c>
      <c r="AK184" s="322">
        <f t="shared" si="55"/>
        <v>0</v>
      </c>
      <c r="AL184" s="465">
        <f t="shared" si="63"/>
        <v>0</v>
      </c>
      <c r="AM184" s="322">
        <f t="shared" si="56"/>
        <v>0</v>
      </c>
      <c r="AN184" s="465">
        <f t="shared" si="64"/>
        <v>0</v>
      </c>
      <c r="AO184" s="322">
        <f t="shared" si="57"/>
        <v>0</v>
      </c>
    </row>
    <row r="185" spans="3:41" ht="14" customHeight="1">
      <c r="C185" s="300" t="str">
        <f t="shared" si="60"/>
        <v>n/a</v>
      </c>
      <c r="E185" s="387"/>
      <c r="F185" s="387"/>
      <c r="G185" s="366"/>
      <c r="H185" s="462">
        <v>170</v>
      </c>
      <c r="I185" s="782"/>
      <c r="J185" s="816"/>
      <c r="K185" s="783"/>
      <c r="L185" s="463"/>
      <c r="M185" s="467"/>
      <c r="N185" s="464"/>
      <c r="O185" s="784"/>
      <c r="P185" s="442">
        <f t="shared" si="61"/>
        <v>0</v>
      </c>
      <c r="Q185" s="450" t="str">
        <f t="shared" si="66"/>
        <v/>
      </c>
      <c r="R185" s="282"/>
      <c r="AA185" s="322">
        <v>172</v>
      </c>
      <c r="AB185" s="465">
        <f t="shared" si="62"/>
        <v>0</v>
      </c>
      <c r="AC185" s="322">
        <f t="shared" si="65"/>
        <v>0</v>
      </c>
      <c r="AD185" s="465">
        <f t="shared" si="58"/>
        <v>0</v>
      </c>
      <c r="AE185" s="322">
        <f t="shared" si="52"/>
        <v>0</v>
      </c>
      <c r="AF185" s="465">
        <f t="shared" si="49"/>
        <v>0</v>
      </c>
      <c r="AG185" s="322">
        <f t="shared" si="53"/>
        <v>0</v>
      </c>
      <c r="AH185" s="465">
        <f t="shared" si="50"/>
        <v>0</v>
      </c>
      <c r="AI185" s="322">
        <f t="shared" si="54"/>
        <v>0</v>
      </c>
      <c r="AJ185" s="465">
        <f t="shared" si="51"/>
        <v>0</v>
      </c>
      <c r="AK185" s="322">
        <f t="shared" si="55"/>
        <v>0</v>
      </c>
      <c r="AL185" s="465">
        <f t="shared" si="63"/>
        <v>0</v>
      </c>
      <c r="AM185" s="322">
        <f t="shared" si="56"/>
        <v>0</v>
      </c>
      <c r="AN185" s="465">
        <f t="shared" si="64"/>
        <v>0</v>
      </c>
      <c r="AO185" s="322">
        <f t="shared" si="57"/>
        <v>0</v>
      </c>
    </row>
    <row r="186" spans="3:41" ht="14" customHeight="1">
      <c r="C186" s="300" t="str">
        <f t="shared" si="60"/>
        <v>n/a</v>
      </c>
      <c r="E186" s="387"/>
      <c r="F186" s="387"/>
      <c r="G186" s="366"/>
      <c r="H186" s="462">
        <v>171</v>
      </c>
      <c r="I186" s="782"/>
      <c r="J186" s="816"/>
      <c r="K186" s="783"/>
      <c r="L186" s="463"/>
      <c r="M186" s="527"/>
      <c r="N186" s="466"/>
      <c r="O186" s="784"/>
      <c r="P186" s="442">
        <f t="shared" si="61"/>
        <v>0</v>
      </c>
      <c r="Q186" s="451" t="str">
        <f t="shared" si="66"/>
        <v/>
      </c>
      <c r="R186" s="282"/>
      <c r="AA186" s="322">
        <v>173</v>
      </c>
      <c r="AB186" s="465">
        <f t="shared" si="62"/>
        <v>0</v>
      </c>
      <c r="AC186" s="322">
        <f t="shared" si="65"/>
        <v>0</v>
      </c>
      <c r="AD186" s="465">
        <f t="shared" si="58"/>
        <v>0</v>
      </c>
      <c r="AE186" s="322">
        <f t="shared" si="52"/>
        <v>0</v>
      </c>
      <c r="AF186" s="465">
        <f t="shared" si="49"/>
        <v>0</v>
      </c>
      <c r="AG186" s="322">
        <f t="shared" si="53"/>
        <v>0</v>
      </c>
      <c r="AH186" s="465">
        <f t="shared" si="50"/>
        <v>0</v>
      </c>
      <c r="AI186" s="322">
        <f t="shared" si="54"/>
        <v>0</v>
      </c>
      <c r="AJ186" s="465">
        <f t="shared" si="51"/>
        <v>0</v>
      </c>
      <c r="AK186" s="322">
        <f t="shared" si="55"/>
        <v>0</v>
      </c>
      <c r="AL186" s="465">
        <f t="shared" si="63"/>
        <v>0</v>
      </c>
      <c r="AM186" s="322">
        <f t="shared" si="56"/>
        <v>0</v>
      </c>
      <c r="AN186" s="465">
        <f t="shared" si="64"/>
        <v>0</v>
      </c>
      <c r="AO186" s="322">
        <f t="shared" si="57"/>
        <v>0</v>
      </c>
    </row>
    <row r="187" spans="3:41" ht="14" customHeight="1">
      <c r="C187" s="300" t="str">
        <f t="shared" si="60"/>
        <v>n/a</v>
      </c>
      <c r="E187" s="387"/>
      <c r="F187" s="387"/>
      <c r="G187" s="366"/>
      <c r="H187" s="462">
        <v>172</v>
      </c>
      <c r="I187" s="782"/>
      <c r="J187" s="816"/>
      <c r="K187" s="783"/>
      <c r="L187" s="463"/>
      <c r="M187" s="467"/>
      <c r="N187" s="464"/>
      <c r="O187" s="784"/>
      <c r="P187" s="442">
        <f t="shared" si="61"/>
        <v>0</v>
      </c>
      <c r="Q187" s="450" t="str">
        <f t="shared" si="66"/>
        <v/>
      </c>
      <c r="R187" s="282"/>
      <c r="AA187" s="322">
        <v>174</v>
      </c>
      <c r="AB187" s="465">
        <f t="shared" si="62"/>
        <v>0</v>
      </c>
      <c r="AC187" s="322">
        <f t="shared" si="65"/>
        <v>0</v>
      </c>
      <c r="AD187" s="465">
        <f t="shared" si="58"/>
        <v>0</v>
      </c>
      <c r="AE187" s="322">
        <f t="shared" si="52"/>
        <v>0</v>
      </c>
      <c r="AF187" s="465">
        <f t="shared" si="49"/>
        <v>0</v>
      </c>
      <c r="AG187" s="322">
        <f t="shared" si="53"/>
        <v>0</v>
      </c>
      <c r="AH187" s="465">
        <f t="shared" si="50"/>
        <v>0</v>
      </c>
      <c r="AI187" s="322">
        <f t="shared" si="54"/>
        <v>0</v>
      </c>
      <c r="AJ187" s="465">
        <f t="shared" si="51"/>
        <v>0</v>
      </c>
      <c r="AK187" s="322">
        <f t="shared" si="55"/>
        <v>0</v>
      </c>
      <c r="AL187" s="465">
        <f t="shared" si="63"/>
        <v>0</v>
      </c>
      <c r="AM187" s="322">
        <f t="shared" si="56"/>
        <v>0</v>
      </c>
      <c r="AN187" s="465">
        <f t="shared" si="64"/>
        <v>0</v>
      </c>
      <c r="AO187" s="322">
        <f t="shared" si="57"/>
        <v>0</v>
      </c>
    </row>
    <row r="188" spans="3:41" ht="14" customHeight="1">
      <c r="C188" s="300" t="str">
        <f t="shared" si="60"/>
        <v>n/a</v>
      </c>
      <c r="E188" s="387"/>
      <c r="F188" s="387"/>
      <c r="G188" s="366"/>
      <c r="H188" s="462">
        <v>173</v>
      </c>
      <c r="I188" s="782"/>
      <c r="J188" s="816"/>
      <c r="K188" s="783"/>
      <c r="L188" s="463"/>
      <c r="M188" s="467"/>
      <c r="N188" s="464"/>
      <c r="O188" s="784"/>
      <c r="P188" s="442">
        <f t="shared" si="61"/>
        <v>0</v>
      </c>
      <c r="Q188" s="450" t="str">
        <f t="shared" si="66"/>
        <v/>
      </c>
      <c r="R188" s="282"/>
      <c r="AA188" s="322">
        <v>175</v>
      </c>
      <c r="AB188" s="465">
        <f t="shared" si="62"/>
        <v>0</v>
      </c>
      <c r="AC188" s="322">
        <f t="shared" si="65"/>
        <v>0</v>
      </c>
      <c r="AD188" s="465">
        <f t="shared" si="58"/>
        <v>0</v>
      </c>
      <c r="AE188" s="322">
        <f t="shared" si="52"/>
        <v>0</v>
      </c>
      <c r="AF188" s="465">
        <f t="shared" si="49"/>
        <v>0</v>
      </c>
      <c r="AG188" s="322">
        <f t="shared" si="53"/>
        <v>0</v>
      </c>
      <c r="AH188" s="465">
        <f t="shared" si="50"/>
        <v>0</v>
      </c>
      <c r="AI188" s="322">
        <f t="shared" si="54"/>
        <v>0</v>
      </c>
      <c r="AJ188" s="465">
        <f t="shared" si="51"/>
        <v>0</v>
      </c>
      <c r="AK188" s="322">
        <f t="shared" si="55"/>
        <v>0</v>
      </c>
      <c r="AL188" s="465">
        <f t="shared" si="63"/>
        <v>0</v>
      </c>
      <c r="AM188" s="322">
        <f t="shared" si="56"/>
        <v>0</v>
      </c>
      <c r="AN188" s="465">
        <f t="shared" si="64"/>
        <v>0</v>
      </c>
      <c r="AO188" s="322">
        <f t="shared" si="57"/>
        <v>0</v>
      </c>
    </row>
    <row r="189" spans="3:41" ht="14" customHeight="1">
      <c r="C189" s="300" t="str">
        <f t="shared" si="60"/>
        <v>n/a</v>
      </c>
      <c r="E189" s="387"/>
      <c r="F189" s="387"/>
      <c r="G189" s="366"/>
      <c r="H189" s="462">
        <v>174</v>
      </c>
      <c r="I189" s="782"/>
      <c r="J189" s="816"/>
      <c r="K189" s="783"/>
      <c r="L189" s="463"/>
      <c r="M189" s="467"/>
      <c r="N189" s="464"/>
      <c r="O189" s="784"/>
      <c r="P189" s="442">
        <f t="shared" si="61"/>
        <v>0</v>
      </c>
      <c r="Q189" s="450" t="str">
        <f t="shared" si="66"/>
        <v/>
      </c>
      <c r="R189" s="282"/>
      <c r="AA189" s="322">
        <v>176</v>
      </c>
      <c r="AB189" s="465">
        <f t="shared" si="62"/>
        <v>0</v>
      </c>
      <c r="AC189" s="322">
        <f t="shared" si="65"/>
        <v>0</v>
      </c>
      <c r="AD189" s="465">
        <f t="shared" si="58"/>
        <v>0</v>
      </c>
      <c r="AE189" s="322">
        <f t="shared" si="52"/>
        <v>0</v>
      </c>
      <c r="AF189" s="465">
        <f t="shared" si="49"/>
        <v>0</v>
      </c>
      <c r="AG189" s="322">
        <f t="shared" si="53"/>
        <v>0</v>
      </c>
      <c r="AH189" s="465">
        <f t="shared" si="50"/>
        <v>0</v>
      </c>
      <c r="AI189" s="322">
        <f t="shared" si="54"/>
        <v>0</v>
      </c>
      <c r="AJ189" s="465">
        <f t="shared" si="51"/>
        <v>0</v>
      </c>
      <c r="AK189" s="322">
        <f t="shared" si="55"/>
        <v>0</v>
      </c>
      <c r="AL189" s="465">
        <f t="shared" si="63"/>
        <v>0</v>
      </c>
      <c r="AM189" s="322">
        <f t="shared" si="56"/>
        <v>0</v>
      </c>
      <c r="AN189" s="465">
        <f t="shared" si="64"/>
        <v>0</v>
      </c>
      <c r="AO189" s="322">
        <f t="shared" si="57"/>
        <v>0</v>
      </c>
    </row>
    <row r="190" spans="3:41" ht="14" customHeight="1">
      <c r="C190" s="300" t="str">
        <f t="shared" si="60"/>
        <v>n/a</v>
      </c>
      <c r="E190" s="387"/>
      <c r="F190" s="387"/>
      <c r="G190" s="366"/>
      <c r="H190" s="462">
        <v>175</v>
      </c>
      <c r="I190" s="782"/>
      <c r="J190" s="816"/>
      <c r="K190" s="783"/>
      <c r="L190" s="463"/>
      <c r="M190" s="467"/>
      <c r="N190" s="464"/>
      <c r="O190" s="784"/>
      <c r="P190" s="442">
        <f t="shared" si="61"/>
        <v>0</v>
      </c>
      <c r="Q190" s="450" t="str">
        <f t="shared" si="66"/>
        <v/>
      </c>
      <c r="R190" s="282"/>
      <c r="AA190" s="322">
        <v>177</v>
      </c>
      <c r="AB190" s="465">
        <f t="shared" si="62"/>
        <v>0</v>
      </c>
      <c r="AC190" s="322">
        <f t="shared" si="65"/>
        <v>0</v>
      </c>
      <c r="AD190" s="465">
        <f t="shared" si="58"/>
        <v>0</v>
      </c>
      <c r="AE190" s="322">
        <f t="shared" si="52"/>
        <v>0</v>
      </c>
      <c r="AF190" s="465">
        <f t="shared" si="49"/>
        <v>0</v>
      </c>
      <c r="AG190" s="322">
        <f t="shared" si="53"/>
        <v>0</v>
      </c>
      <c r="AH190" s="465">
        <f t="shared" si="50"/>
        <v>0</v>
      </c>
      <c r="AI190" s="322">
        <f t="shared" si="54"/>
        <v>0</v>
      </c>
      <c r="AJ190" s="465">
        <f t="shared" si="51"/>
        <v>0</v>
      </c>
      <c r="AK190" s="322">
        <f t="shared" si="55"/>
        <v>0</v>
      </c>
      <c r="AL190" s="465">
        <f t="shared" si="63"/>
        <v>0</v>
      </c>
      <c r="AM190" s="322">
        <f t="shared" si="56"/>
        <v>0</v>
      </c>
      <c r="AN190" s="465">
        <f t="shared" si="64"/>
        <v>0</v>
      </c>
      <c r="AO190" s="322">
        <f t="shared" si="57"/>
        <v>0</v>
      </c>
    </row>
    <row r="191" spans="3:41" ht="14" customHeight="1">
      <c r="C191" s="300" t="str">
        <f t="shared" si="60"/>
        <v>n/a</v>
      </c>
      <c r="E191" s="387"/>
      <c r="F191" s="387"/>
      <c r="G191" s="366"/>
      <c r="H191" s="462">
        <v>176</v>
      </c>
      <c r="I191" s="782"/>
      <c r="J191" s="816"/>
      <c r="K191" s="783"/>
      <c r="L191" s="463"/>
      <c r="M191" s="467"/>
      <c r="N191" s="464"/>
      <c r="O191" s="784"/>
      <c r="P191" s="442">
        <f t="shared" si="61"/>
        <v>0</v>
      </c>
      <c r="Q191" s="450" t="str">
        <f t="shared" si="66"/>
        <v/>
      </c>
      <c r="R191" s="282"/>
      <c r="AA191" s="322">
        <v>178</v>
      </c>
      <c r="AB191" s="465">
        <f t="shared" si="62"/>
        <v>0</v>
      </c>
      <c r="AC191" s="322">
        <f t="shared" si="65"/>
        <v>0</v>
      </c>
      <c r="AD191" s="465">
        <f t="shared" si="58"/>
        <v>0</v>
      </c>
      <c r="AE191" s="322">
        <f t="shared" si="52"/>
        <v>0</v>
      </c>
      <c r="AF191" s="465">
        <f t="shared" si="49"/>
        <v>0</v>
      </c>
      <c r="AG191" s="322">
        <f t="shared" si="53"/>
        <v>0</v>
      </c>
      <c r="AH191" s="465">
        <f t="shared" si="50"/>
        <v>0</v>
      </c>
      <c r="AI191" s="322">
        <f t="shared" si="54"/>
        <v>0</v>
      </c>
      <c r="AJ191" s="465">
        <f t="shared" si="51"/>
        <v>0</v>
      </c>
      <c r="AK191" s="322">
        <f t="shared" si="55"/>
        <v>0</v>
      </c>
      <c r="AL191" s="465">
        <f t="shared" si="63"/>
        <v>0</v>
      </c>
      <c r="AM191" s="322">
        <f t="shared" si="56"/>
        <v>0</v>
      </c>
      <c r="AN191" s="465">
        <f t="shared" si="64"/>
        <v>0</v>
      </c>
      <c r="AO191" s="322">
        <f t="shared" si="57"/>
        <v>0</v>
      </c>
    </row>
    <row r="192" spans="3:41" ht="14" customHeight="1">
      <c r="C192" s="300" t="str">
        <f t="shared" si="60"/>
        <v>n/a</v>
      </c>
      <c r="E192" s="387"/>
      <c r="F192" s="387"/>
      <c r="G192" s="366"/>
      <c r="H192" s="462">
        <v>177</v>
      </c>
      <c r="I192" s="782"/>
      <c r="J192" s="816"/>
      <c r="K192" s="783"/>
      <c r="L192" s="463"/>
      <c r="M192" s="467"/>
      <c r="N192" s="464"/>
      <c r="O192" s="784"/>
      <c r="P192" s="442">
        <f t="shared" si="61"/>
        <v>0</v>
      </c>
      <c r="Q192" s="450" t="str">
        <f t="shared" si="66"/>
        <v/>
      </c>
      <c r="R192" s="282"/>
      <c r="AA192" s="322">
        <v>179</v>
      </c>
      <c r="AB192" s="465">
        <f t="shared" si="62"/>
        <v>0</v>
      </c>
      <c r="AC192" s="322">
        <f t="shared" si="65"/>
        <v>0</v>
      </c>
      <c r="AD192" s="465">
        <f t="shared" si="58"/>
        <v>0</v>
      </c>
      <c r="AE192" s="322">
        <f t="shared" si="52"/>
        <v>0</v>
      </c>
      <c r="AF192" s="465">
        <f t="shared" si="49"/>
        <v>0</v>
      </c>
      <c r="AG192" s="322">
        <f t="shared" si="53"/>
        <v>0</v>
      </c>
      <c r="AH192" s="465">
        <f t="shared" si="50"/>
        <v>0</v>
      </c>
      <c r="AI192" s="322">
        <f t="shared" si="54"/>
        <v>0</v>
      </c>
      <c r="AJ192" s="465">
        <f t="shared" si="51"/>
        <v>0</v>
      </c>
      <c r="AK192" s="322">
        <f t="shared" si="55"/>
        <v>0</v>
      </c>
      <c r="AL192" s="465">
        <f t="shared" si="63"/>
        <v>0</v>
      </c>
      <c r="AM192" s="322">
        <f t="shared" si="56"/>
        <v>0</v>
      </c>
      <c r="AN192" s="465">
        <f t="shared" si="64"/>
        <v>0</v>
      </c>
      <c r="AO192" s="322">
        <f t="shared" si="57"/>
        <v>0</v>
      </c>
    </row>
    <row r="193" spans="3:41" ht="14" customHeight="1">
      <c r="C193" s="300" t="str">
        <f t="shared" si="60"/>
        <v>n/a</v>
      </c>
      <c r="E193" s="387"/>
      <c r="F193" s="387"/>
      <c r="G193" s="366"/>
      <c r="H193" s="462">
        <v>178</v>
      </c>
      <c r="I193" s="782"/>
      <c r="J193" s="816"/>
      <c r="K193" s="783"/>
      <c r="L193" s="463"/>
      <c r="M193" s="467"/>
      <c r="N193" s="464"/>
      <c r="O193" s="784"/>
      <c r="P193" s="442">
        <f t="shared" si="61"/>
        <v>0</v>
      </c>
      <c r="Q193" s="450" t="str">
        <f t="shared" si="66"/>
        <v/>
      </c>
      <c r="R193" s="282"/>
      <c r="AA193" s="322">
        <v>180</v>
      </c>
      <c r="AB193" s="465">
        <f t="shared" si="62"/>
        <v>0</v>
      </c>
      <c r="AC193" s="322">
        <f t="shared" si="65"/>
        <v>0</v>
      </c>
      <c r="AD193" s="465">
        <f t="shared" si="58"/>
        <v>0</v>
      </c>
      <c r="AE193" s="322">
        <f t="shared" si="52"/>
        <v>0</v>
      </c>
      <c r="AF193" s="465">
        <f t="shared" si="49"/>
        <v>0</v>
      </c>
      <c r="AG193" s="322">
        <f t="shared" si="53"/>
        <v>0</v>
      </c>
      <c r="AH193" s="465">
        <f t="shared" si="50"/>
        <v>0</v>
      </c>
      <c r="AI193" s="322">
        <f t="shared" si="54"/>
        <v>0</v>
      </c>
      <c r="AJ193" s="465">
        <f t="shared" si="51"/>
        <v>0</v>
      </c>
      <c r="AK193" s="322">
        <f t="shared" si="55"/>
        <v>0</v>
      </c>
      <c r="AL193" s="465">
        <f t="shared" si="63"/>
        <v>0</v>
      </c>
      <c r="AM193" s="322">
        <f t="shared" si="56"/>
        <v>0</v>
      </c>
      <c r="AN193" s="465">
        <f t="shared" si="64"/>
        <v>0</v>
      </c>
      <c r="AO193" s="322">
        <f t="shared" si="57"/>
        <v>0</v>
      </c>
    </row>
    <row r="194" spans="3:41" ht="14" customHeight="1">
      <c r="C194" s="300" t="str">
        <f t="shared" si="60"/>
        <v>n/a</v>
      </c>
      <c r="E194" s="387"/>
      <c r="F194" s="387"/>
      <c r="G194" s="366"/>
      <c r="H194" s="462">
        <v>179</v>
      </c>
      <c r="I194" s="782"/>
      <c r="J194" s="816"/>
      <c r="K194" s="783"/>
      <c r="L194" s="463"/>
      <c r="M194" s="467"/>
      <c r="N194" s="464"/>
      <c r="O194" s="784"/>
      <c r="P194" s="442">
        <f t="shared" si="61"/>
        <v>0</v>
      </c>
      <c r="Q194" s="450" t="str">
        <f t="shared" si="66"/>
        <v/>
      </c>
      <c r="R194" s="282"/>
      <c r="AA194" s="322">
        <v>181</v>
      </c>
      <c r="AB194" s="465">
        <f t="shared" si="62"/>
        <v>0</v>
      </c>
      <c r="AC194" s="322">
        <f t="shared" si="65"/>
        <v>0</v>
      </c>
      <c r="AD194" s="465">
        <f t="shared" si="58"/>
        <v>0</v>
      </c>
      <c r="AE194" s="322">
        <f t="shared" si="52"/>
        <v>0</v>
      </c>
      <c r="AF194" s="465">
        <f t="shared" ref="AF194:AF215" si="67">AF193+AG194</f>
        <v>0</v>
      </c>
      <c r="AG194" s="322">
        <f t="shared" si="53"/>
        <v>0</v>
      </c>
      <c r="AH194" s="465">
        <f t="shared" ref="AH194:AH215" si="68">AH193+AI194</f>
        <v>0</v>
      </c>
      <c r="AI194" s="322">
        <f t="shared" si="54"/>
        <v>0</v>
      </c>
      <c r="AJ194" s="465">
        <f t="shared" ref="AJ194:AJ215" si="69">AJ193+AK194</f>
        <v>0</v>
      </c>
      <c r="AK194" s="322">
        <f t="shared" si="55"/>
        <v>0</v>
      </c>
      <c r="AL194" s="465">
        <f t="shared" si="63"/>
        <v>0</v>
      </c>
      <c r="AM194" s="322">
        <f t="shared" si="56"/>
        <v>0</v>
      </c>
      <c r="AN194" s="465">
        <f t="shared" si="64"/>
        <v>0</v>
      </c>
      <c r="AO194" s="322">
        <f t="shared" si="57"/>
        <v>0</v>
      </c>
    </row>
    <row r="195" spans="3:41" ht="14" customHeight="1">
      <c r="C195" s="300" t="str">
        <f t="shared" si="60"/>
        <v>n/a</v>
      </c>
      <c r="E195" s="387"/>
      <c r="F195" s="387"/>
      <c r="G195" s="366"/>
      <c r="H195" s="462">
        <v>180</v>
      </c>
      <c r="I195" s="782"/>
      <c r="J195" s="816"/>
      <c r="K195" s="783"/>
      <c r="L195" s="463"/>
      <c r="M195" s="467"/>
      <c r="N195" s="464"/>
      <c r="O195" s="784"/>
      <c r="P195" s="442">
        <f t="shared" si="61"/>
        <v>0</v>
      </c>
      <c r="Q195" s="450" t="str">
        <f t="shared" si="66"/>
        <v/>
      </c>
      <c r="R195" s="282"/>
      <c r="AA195" s="322">
        <v>182</v>
      </c>
      <c r="AB195" s="465">
        <f t="shared" si="62"/>
        <v>0</v>
      </c>
      <c r="AC195" s="322">
        <f t="shared" si="65"/>
        <v>0</v>
      </c>
      <c r="AD195" s="465">
        <f t="shared" si="58"/>
        <v>0</v>
      </c>
      <c r="AE195" s="322">
        <f t="shared" si="52"/>
        <v>0</v>
      </c>
      <c r="AF195" s="465">
        <f t="shared" si="67"/>
        <v>0</v>
      </c>
      <c r="AG195" s="322">
        <f t="shared" si="53"/>
        <v>0</v>
      </c>
      <c r="AH195" s="465">
        <f t="shared" si="68"/>
        <v>0</v>
      </c>
      <c r="AI195" s="322">
        <f t="shared" si="54"/>
        <v>0</v>
      </c>
      <c r="AJ195" s="465">
        <f t="shared" si="69"/>
        <v>0</v>
      </c>
      <c r="AK195" s="322">
        <f t="shared" si="55"/>
        <v>0</v>
      </c>
      <c r="AL195" s="465">
        <f t="shared" si="63"/>
        <v>0</v>
      </c>
      <c r="AM195" s="322">
        <f t="shared" si="56"/>
        <v>0</v>
      </c>
      <c r="AN195" s="465">
        <f t="shared" si="64"/>
        <v>0</v>
      </c>
      <c r="AO195" s="322">
        <f t="shared" si="57"/>
        <v>0</v>
      </c>
    </row>
    <row r="196" spans="3:41" ht="14" customHeight="1">
      <c r="C196" s="300" t="str">
        <f t="shared" si="60"/>
        <v>n/a</v>
      </c>
      <c r="E196" s="387"/>
      <c r="F196" s="387"/>
      <c r="G196" s="366"/>
      <c r="H196" s="462">
        <v>181</v>
      </c>
      <c r="I196" s="782"/>
      <c r="J196" s="816"/>
      <c r="K196" s="783"/>
      <c r="L196" s="463"/>
      <c r="M196" s="527"/>
      <c r="N196" s="466"/>
      <c r="O196" s="784"/>
      <c r="P196" s="442">
        <f t="shared" si="61"/>
        <v>0</v>
      </c>
      <c r="Q196" s="451" t="str">
        <f t="shared" si="66"/>
        <v/>
      </c>
      <c r="R196" s="282"/>
      <c r="AA196" s="322">
        <v>183</v>
      </c>
      <c r="AB196" s="465">
        <f t="shared" si="62"/>
        <v>0</v>
      </c>
      <c r="AC196" s="322">
        <f t="shared" si="65"/>
        <v>0</v>
      </c>
      <c r="AD196" s="465">
        <f t="shared" si="58"/>
        <v>0</v>
      </c>
      <c r="AE196" s="322">
        <f t="shared" si="52"/>
        <v>0</v>
      </c>
      <c r="AF196" s="465">
        <f t="shared" si="67"/>
        <v>0</v>
      </c>
      <c r="AG196" s="322">
        <f t="shared" si="53"/>
        <v>0</v>
      </c>
      <c r="AH196" s="465">
        <f t="shared" si="68"/>
        <v>0</v>
      </c>
      <c r="AI196" s="322">
        <f t="shared" si="54"/>
        <v>0</v>
      </c>
      <c r="AJ196" s="465">
        <f t="shared" si="69"/>
        <v>0</v>
      </c>
      <c r="AK196" s="322">
        <f t="shared" si="55"/>
        <v>0</v>
      </c>
      <c r="AL196" s="465">
        <f t="shared" si="63"/>
        <v>0</v>
      </c>
      <c r="AM196" s="322">
        <f t="shared" si="56"/>
        <v>0</v>
      </c>
      <c r="AN196" s="465">
        <f t="shared" si="64"/>
        <v>0</v>
      </c>
      <c r="AO196" s="322">
        <f t="shared" si="57"/>
        <v>0</v>
      </c>
    </row>
    <row r="197" spans="3:41" ht="14" customHeight="1">
      <c r="C197" s="300" t="str">
        <f t="shared" si="60"/>
        <v>n/a</v>
      </c>
      <c r="E197" s="387"/>
      <c r="F197" s="387"/>
      <c r="G197" s="366"/>
      <c r="H197" s="462">
        <v>182</v>
      </c>
      <c r="I197" s="782"/>
      <c r="J197" s="816"/>
      <c r="K197" s="783"/>
      <c r="L197" s="463"/>
      <c r="M197" s="467"/>
      <c r="N197" s="464"/>
      <c r="O197" s="784"/>
      <c r="P197" s="442">
        <f t="shared" si="61"/>
        <v>0</v>
      </c>
      <c r="Q197" s="450" t="str">
        <f t="shared" si="66"/>
        <v/>
      </c>
      <c r="R197" s="282"/>
      <c r="AA197" s="322">
        <v>184</v>
      </c>
      <c r="AB197" s="465">
        <f t="shared" si="62"/>
        <v>0</v>
      </c>
      <c r="AC197" s="322">
        <f t="shared" si="65"/>
        <v>0</v>
      </c>
      <c r="AD197" s="465">
        <f t="shared" si="58"/>
        <v>0</v>
      </c>
      <c r="AE197" s="322">
        <f t="shared" si="52"/>
        <v>0</v>
      </c>
      <c r="AF197" s="465">
        <f t="shared" si="67"/>
        <v>0</v>
      </c>
      <c r="AG197" s="322">
        <f t="shared" si="53"/>
        <v>0</v>
      </c>
      <c r="AH197" s="465">
        <f t="shared" si="68"/>
        <v>0</v>
      </c>
      <c r="AI197" s="322">
        <f t="shared" si="54"/>
        <v>0</v>
      </c>
      <c r="AJ197" s="465">
        <f t="shared" si="69"/>
        <v>0</v>
      </c>
      <c r="AK197" s="322">
        <f t="shared" si="55"/>
        <v>0</v>
      </c>
      <c r="AL197" s="465">
        <f t="shared" si="63"/>
        <v>0</v>
      </c>
      <c r="AM197" s="322">
        <f t="shared" si="56"/>
        <v>0</v>
      </c>
      <c r="AN197" s="465">
        <f t="shared" si="64"/>
        <v>0</v>
      </c>
      <c r="AO197" s="322">
        <f t="shared" si="57"/>
        <v>0</v>
      </c>
    </row>
    <row r="198" spans="3:41" ht="14" customHeight="1">
      <c r="C198" s="300" t="str">
        <f t="shared" si="60"/>
        <v>n/a</v>
      </c>
      <c r="E198" s="387"/>
      <c r="F198" s="387"/>
      <c r="G198" s="366"/>
      <c r="H198" s="462">
        <v>183</v>
      </c>
      <c r="I198" s="782"/>
      <c r="J198" s="816"/>
      <c r="K198" s="783"/>
      <c r="L198" s="463"/>
      <c r="M198" s="467"/>
      <c r="N198" s="464"/>
      <c r="O198" s="784"/>
      <c r="P198" s="442">
        <f t="shared" si="61"/>
        <v>0</v>
      </c>
      <c r="Q198" s="450" t="str">
        <f t="shared" si="66"/>
        <v/>
      </c>
      <c r="R198" s="282"/>
      <c r="AA198" s="322">
        <v>185</v>
      </c>
      <c r="AB198" s="465">
        <f t="shared" si="62"/>
        <v>0</v>
      </c>
      <c r="AC198" s="322">
        <f t="shared" si="65"/>
        <v>0</v>
      </c>
      <c r="AD198" s="465">
        <f t="shared" si="58"/>
        <v>0</v>
      </c>
      <c r="AE198" s="322">
        <f t="shared" si="52"/>
        <v>0</v>
      </c>
      <c r="AF198" s="465">
        <f t="shared" si="67"/>
        <v>0</v>
      </c>
      <c r="AG198" s="322">
        <f t="shared" si="53"/>
        <v>0</v>
      </c>
      <c r="AH198" s="465">
        <f t="shared" si="68"/>
        <v>0</v>
      </c>
      <c r="AI198" s="322">
        <f t="shared" si="54"/>
        <v>0</v>
      </c>
      <c r="AJ198" s="465">
        <f t="shared" si="69"/>
        <v>0</v>
      </c>
      <c r="AK198" s="322">
        <f t="shared" si="55"/>
        <v>0</v>
      </c>
      <c r="AL198" s="465">
        <f t="shared" si="63"/>
        <v>0</v>
      </c>
      <c r="AM198" s="322">
        <f t="shared" si="56"/>
        <v>0</v>
      </c>
      <c r="AN198" s="465">
        <f t="shared" si="64"/>
        <v>0</v>
      </c>
      <c r="AO198" s="322">
        <f t="shared" si="57"/>
        <v>0</v>
      </c>
    </row>
    <row r="199" spans="3:41" ht="14" customHeight="1">
      <c r="C199" s="300" t="str">
        <f t="shared" si="60"/>
        <v>n/a</v>
      </c>
      <c r="E199" s="387"/>
      <c r="F199" s="387"/>
      <c r="G199" s="366"/>
      <c r="H199" s="462">
        <v>184</v>
      </c>
      <c r="I199" s="782"/>
      <c r="J199" s="816"/>
      <c r="K199" s="783"/>
      <c r="L199" s="463"/>
      <c r="M199" s="467"/>
      <c r="N199" s="464"/>
      <c r="O199" s="784"/>
      <c r="P199" s="442">
        <f t="shared" si="61"/>
        <v>0</v>
      </c>
      <c r="Q199" s="450" t="str">
        <f t="shared" si="66"/>
        <v/>
      </c>
      <c r="R199" s="282"/>
      <c r="AA199" s="322">
        <v>186</v>
      </c>
      <c r="AB199" s="465">
        <f t="shared" si="62"/>
        <v>0</v>
      </c>
      <c r="AC199" s="322">
        <f t="shared" si="65"/>
        <v>0</v>
      </c>
      <c r="AD199" s="465">
        <f t="shared" si="58"/>
        <v>0</v>
      </c>
      <c r="AE199" s="322">
        <f t="shared" si="52"/>
        <v>0</v>
      </c>
      <c r="AF199" s="465">
        <f t="shared" si="67"/>
        <v>0</v>
      </c>
      <c r="AG199" s="322">
        <f t="shared" si="53"/>
        <v>0</v>
      </c>
      <c r="AH199" s="465">
        <f t="shared" si="68"/>
        <v>0</v>
      </c>
      <c r="AI199" s="322">
        <f t="shared" si="54"/>
        <v>0</v>
      </c>
      <c r="AJ199" s="465">
        <f t="shared" si="69"/>
        <v>0</v>
      </c>
      <c r="AK199" s="322">
        <f t="shared" si="55"/>
        <v>0</v>
      </c>
      <c r="AL199" s="465">
        <f t="shared" si="63"/>
        <v>0</v>
      </c>
      <c r="AM199" s="322">
        <f t="shared" si="56"/>
        <v>0</v>
      </c>
      <c r="AN199" s="465">
        <f t="shared" si="64"/>
        <v>0</v>
      </c>
      <c r="AO199" s="322">
        <f t="shared" si="57"/>
        <v>0</v>
      </c>
    </row>
    <row r="200" spans="3:41" ht="14" customHeight="1">
      <c r="C200" s="300" t="str">
        <f t="shared" si="60"/>
        <v>n/a</v>
      </c>
      <c r="E200" s="387"/>
      <c r="F200" s="387"/>
      <c r="G200" s="366"/>
      <c r="H200" s="462">
        <v>185</v>
      </c>
      <c r="I200" s="782"/>
      <c r="J200" s="816"/>
      <c r="K200" s="783"/>
      <c r="L200" s="463"/>
      <c r="M200" s="467"/>
      <c r="N200" s="464"/>
      <c r="O200" s="784"/>
      <c r="P200" s="442">
        <f t="shared" si="61"/>
        <v>0</v>
      </c>
      <c r="Q200" s="450" t="str">
        <f t="shared" si="66"/>
        <v/>
      </c>
      <c r="R200" s="282"/>
      <c r="AA200" s="322">
        <v>187</v>
      </c>
      <c r="AB200" s="465">
        <f t="shared" si="62"/>
        <v>0</v>
      </c>
      <c r="AC200" s="322">
        <f t="shared" si="65"/>
        <v>0</v>
      </c>
      <c r="AD200" s="465">
        <f t="shared" si="58"/>
        <v>0</v>
      </c>
      <c r="AE200" s="322">
        <f t="shared" si="52"/>
        <v>0</v>
      </c>
      <c r="AF200" s="465">
        <f t="shared" si="67"/>
        <v>0</v>
      </c>
      <c r="AG200" s="322">
        <f t="shared" si="53"/>
        <v>0</v>
      </c>
      <c r="AH200" s="465">
        <f t="shared" si="68"/>
        <v>0</v>
      </c>
      <c r="AI200" s="322">
        <f t="shared" si="54"/>
        <v>0</v>
      </c>
      <c r="AJ200" s="465">
        <f t="shared" si="69"/>
        <v>0</v>
      </c>
      <c r="AK200" s="322">
        <f t="shared" si="55"/>
        <v>0</v>
      </c>
      <c r="AL200" s="465">
        <f t="shared" si="63"/>
        <v>0</v>
      </c>
      <c r="AM200" s="322">
        <f t="shared" si="56"/>
        <v>0</v>
      </c>
      <c r="AN200" s="465">
        <f t="shared" si="64"/>
        <v>0</v>
      </c>
      <c r="AO200" s="322">
        <f t="shared" si="57"/>
        <v>0</v>
      </c>
    </row>
    <row r="201" spans="3:41" ht="14" customHeight="1">
      <c r="C201" s="300" t="str">
        <f t="shared" si="60"/>
        <v>n/a</v>
      </c>
      <c r="E201" s="387"/>
      <c r="F201" s="387"/>
      <c r="G201" s="366"/>
      <c r="H201" s="462">
        <v>186</v>
      </c>
      <c r="I201" s="782"/>
      <c r="J201" s="816"/>
      <c r="K201" s="783"/>
      <c r="L201" s="463"/>
      <c r="M201" s="467"/>
      <c r="N201" s="464"/>
      <c r="O201" s="784"/>
      <c r="P201" s="442">
        <f t="shared" si="61"/>
        <v>0</v>
      </c>
      <c r="Q201" s="450" t="str">
        <f t="shared" si="66"/>
        <v/>
      </c>
      <c r="R201" s="282"/>
      <c r="AA201" s="322">
        <v>188</v>
      </c>
      <c r="AB201" s="465">
        <f t="shared" si="62"/>
        <v>0</v>
      </c>
      <c r="AC201" s="322">
        <f t="shared" si="65"/>
        <v>0</v>
      </c>
      <c r="AD201" s="465">
        <f t="shared" si="58"/>
        <v>0</v>
      </c>
      <c r="AE201" s="322">
        <f t="shared" si="52"/>
        <v>0</v>
      </c>
      <c r="AF201" s="465">
        <f t="shared" si="67"/>
        <v>0</v>
      </c>
      <c r="AG201" s="322">
        <f t="shared" si="53"/>
        <v>0</v>
      </c>
      <c r="AH201" s="465">
        <f t="shared" si="68"/>
        <v>0</v>
      </c>
      <c r="AI201" s="322">
        <f t="shared" si="54"/>
        <v>0</v>
      </c>
      <c r="AJ201" s="465">
        <f t="shared" si="69"/>
        <v>0</v>
      </c>
      <c r="AK201" s="322">
        <f t="shared" si="55"/>
        <v>0</v>
      </c>
      <c r="AL201" s="465">
        <f t="shared" si="63"/>
        <v>0</v>
      </c>
      <c r="AM201" s="322">
        <f t="shared" si="56"/>
        <v>0</v>
      </c>
      <c r="AN201" s="465">
        <f t="shared" si="64"/>
        <v>0</v>
      </c>
      <c r="AO201" s="322">
        <f t="shared" si="57"/>
        <v>0</v>
      </c>
    </row>
    <row r="202" spans="3:41" ht="14" customHeight="1">
      <c r="C202" s="300" t="str">
        <f t="shared" si="60"/>
        <v>n/a</v>
      </c>
      <c r="E202" s="387"/>
      <c r="F202" s="387"/>
      <c r="G202" s="366"/>
      <c r="H202" s="462">
        <v>187</v>
      </c>
      <c r="I202" s="782"/>
      <c r="J202" s="816"/>
      <c r="K202" s="783"/>
      <c r="L202" s="463"/>
      <c r="M202" s="467"/>
      <c r="N202" s="464"/>
      <c r="O202" s="784"/>
      <c r="P202" s="442">
        <f t="shared" si="61"/>
        <v>0</v>
      </c>
      <c r="Q202" s="450" t="str">
        <f t="shared" si="66"/>
        <v/>
      </c>
      <c r="R202" s="282"/>
      <c r="AA202" s="322">
        <v>189</v>
      </c>
      <c r="AB202" s="465">
        <f t="shared" si="62"/>
        <v>0</v>
      </c>
      <c r="AC202" s="322">
        <f t="shared" si="65"/>
        <v>0</v>
      </c>
      <c r="AD202" s="465">
        <f t="shared" si="58"/>
        <v>0</v>
      </c>
      <c r="AE202" s="322">
        <f t="shared" ref="AE202:AE215" si="70">IF(Acct_Tracking=$AD$14,$P202,0)</f>
        <v>0</v>
      </c>
      <c r="AF202" s="465">
        <f t="shared" si="67"/>
        <v>0</v>
      </c>
      <c r="AG202" s="322">
        <f t="shared" ref="AG202:AG215" si="71">IF(Acct_Tracking=$AF$14,$P202,0)</f>
        <v>0</v>
      </c>
      <c r="AH202" s="465">
        <f t="shared" si="68"/>
        <v>0</v>
      </c>
      <c r="AI202" s="322">
        <f t="shared" ref="AI202:AI215" si="72">IF(Acct_Tracking=$AH$14,$P202,0)</f>
        <v>0</v>
      </c>
      <c r="AJ202" s="465">
        <f t="shared" si="69"/>
        <v>0</v>
      </c>
      <c r="AK202" s="322">
        <f t="shared" ref="AK202:AK215" si="73">IF(Acct_Tracking=$AJ$14,$P202,0)</f>
        <v>0</v>
      </c>
      <c r="AL202" s="465">
        <f t="shared" si="63"/>
        <v>0</v>
      </c>
      <c r="AM202" s="322">
        <f t="shared" ref="AM202:AM215" si="74">IF(Acct_Tracking=$AL$14,$P202,0)</f>
        <v>0</v>
      </c>
      <c r="AN202" s="465">
        <f t="shared" si="64"/>
        <v>0</v>
      </c>
      <c r="AO202" s="322">
        <f t="shared" ref="AO202:AO215" si="75">IF(Acct_Tracking=$AN$14,$P202,0)</f>
        <v>0</v>
      </c>
    </row>
    <row r="203" spans="3:41" ht="14" customHeight="1">
      <c r="C203" s="300" t="str">
        <f t="shared" si="60"/>
        <v>n/a</v>
      </c>
      <c r="E203" s="387"/>
      <c r="F203" s="387"/>
      <c r="G203" s="366"/>
      <c r="H203" s="462">
        <v>188</v>
      </c>
      <c r="I203" s="782"/>
      <c r="J203" s="816"/>
      <c r="K203" s="783"/>
      <c r="L203" s="463"/>
      <c r="M203" s="467"/>
      <c r="N203" s="464"/>
      <c r="O203" s="784"/>
      <c r="P203" s="442">
        <f t="shared" si="61"/>
        <v>0</v>
      </c>
      <c r="Q203" s="450" t="str">
        <f t="shared" si="66"/>
        <v/>
      </c>
      <c r="R203" s="282"/>
      <c r="AA203" s="322">
        <v>190</v>
      </c>
      <c r="AB203" s="465">
        <f t="shared" si="62"/>
        <v>0</v>
      </c>
      <c r="AC203" s="322">
        <f t="shared" si="65"/>
        <v>0</v>
      </c>
      <c r="AD203" s="465">
        <f t="shared" si="58"/>
        <v>0</v>
      </c>
      <c r="AE203" s="322">
        <f t="shared" si="70"/>
        <v>0</v>
      </c>
      <c r="AF203" s="465">
        <f t="shared" si="67"/>
        <v>0</v>
      </c>
      <c r="AG203" s="322">
        <f t="shared" si="71"/>
        <v>0</v>
      </c>
      <c r="AH203" s="465">
        <f t="shared" si="68"/>
        <v>0</v>
      </c>
      <c r="AI203" s="322">
        <f t="shared" si="72"/>
        <v>0</v>
      </c>
      <c r="AJ203" s="465">
        <f t="shared" si="69"/>
        <v>0</v>
      </c>
      <c r="AK203" s="322">
        <f t="shared" si="73"/>
        <v>0</v>
      </c>
      <c r="AL203" s="465">
        <f t="shared" si="63"/>
        <v>0</v>
      </c>
      <c r="AM203" s="322">
        <f t="shared" si="74"/>
        <v>0</v>
      </c>
      <c r="AN203" s="465">
        <f t="shared" si="64"/>
        <v>0</v>
      </c>
      <c r="AO203" s="322">
        <f t="shared" si="75"/>
        <v>0</v>
      </c>
    </row>
    <row r="204" spans="3:41" ht="14" customHeight="1">
      <c r="C204" s="300" t="str">
        <f t="shared" si="60"/>
        <v>n/a</v>
      </c>
      <c r="E204" s="387"/>
      <c r="F204" s="387"/>
      <c r="G204" s="366"/>
      <c r="H204" s="462">
        <v>189</v>
      </c>
      <c r="I204" s="782"/>
      <c r="J204" s="816"/>
      <c r="K204" s="783"/>
      <c r="L204" s="463"/>
      <c r="M204" s="467"/>
      <c r="N204" s="464"/>
      <c r="O204" s="784"/>
      <c r="P204" s="442">
        <f t="shared" si="61"/>
        <v>0</v>
      </c>
      <c r="Q204" s="450" t="str">
        <f t="shared" si="66"/>
        <v/>
      </c>
      <c r="R204" s="282"/>
      <c r="AA204" s="322">
        <v>191</v>
      </c>
      <c r="AB204" s="465">
        <f t="shared" si="62"/>
        <v>0</v>
      </c>
      <c r="AC204" s="322">
        <f t="shared" si="65"/>
        <v>0</v>
      </c>
      <c r="AD204" s="465">
        <f t="shared" si="58"/>
        <v>0</v>
      </c>
      <c r="AE204" s="322">
        <f t="shared" si="70"/>
        <v>0</v>
      </c>
      <c r="AF204" s="465">
        <f t="shared" si="67"/>
        <v>0</v>
      </c>
      <c r="AG204" s="322">
        <f t="shared" si="71"/>
        <v>0</v>
      </c>
      <c r="AH204" s="465">
        <f t="shared" si="68"/>
        <v>0</v>
      </c>
      <c r="AI204" s="322">
        <f t="shared" si="72"/>
        <v>0</v>
      </c>
      <c r="AJ204" s="465">
        <f t="shared" si="69"/>
        <v>0</v>
      </c>
      <c r="AK204" s="322">
        <f t="shared" si="73"/>
        <v>0</v>
      </c>
      <c r="AL204" s="465">
        <f t="shared" si="63"/>
        <v>0</v>
      </c>
      <c r="AM204" s="322">
        <f t="shared" si="74"/>
        <v>0</v>
      </c>
      <c r="AN204" s="465">
        <f t="shared" si="64"/>
        <v>0</v>
      </c>
      <c r="AO204" s="322">
        <f t="shared" si="75"/>
        <v>0</v>
      </c>
    </row>
    <row r="205" spans="3:41" ht="14" customHeight="1">
      <c r="C205" s="300" t="str">
        <f t="shared" si="60"/>
        <v>n/a</v>
      </c>
      <c r="E205" s="387"/>
      <c r="F205" s="387"/>
      <c r="G205" s="366"/>
      <c r="H205" s="462">
        <v>190</v>
      </c>
      <c r="I205" s="782"/>
      <c r="J205" s="816"/>
      <c r="K205" s="783"/>
      <c r="L205" s="463"/>
      <c r="M205" s="467"/>
      <c r="N205" s="464"/>
      <c r="O205" s="784"/>
      <c r="P205" s="442">
        <f t="shared" si="61"/>
        <v>0</v>
      </c>
      <c r="Q205" s="450" t="str">
        <f t="shared" si="66"/>
        <v/>
      </c>
      <c r="R205" s="282"/>
      <c r="AA205" s="322">
        <v>192</v>
      </c>
      <c r="AB205" s="465">
        <f t="shared" si="62"/>
        <v>0</v>
      </c>
      <c r="AC205" s="322">
        <f t="shared" si="65"/>
        <v>0</v>
      </c>
      <c r="AD205" s="465">
        <f t="shared" si="58"/>
        <v>0</v>
      </c>
      <c r="AE205" s="322">
        <f t="shared" si="70"/>
        <v>0</v>
      </c>
      <c r="AF205" s="465">
        <f t="shared" si="67"/>
        <v>0</v>
      </c>
      <c r="AG205" s="322">
        <f t="shared" si="71"/>
        <v>0</v>
      </c>
      <c r="AH205" s="465">
        <f t="shared" si="68"/>
        <v>0</v>
      </c>
      <c r="AI205" s="322">
        <f t="shared" si="72"/>
        <v>0</v>
      </c>
      <c r="AJ205" s="465">
        <f t="shared" si="69"/>
        <v>0</v>
      </c>
      <c r="AK205" s="322">
        <f t="shared" si="73"/>
        <v>0</v>
      </c>
      <c r="AL205" s="465">
        <f t="shared" si="63"/>
        <v>0</v>
      </c>
      <c r="AM205" s="322">
        <f t="shared" si="74"/>
        <v>0</v>
      </c>
      <c r="AN205" s="465">
        <f t="shared" si="64"/>
        <v>0</v>
      </c>
      <c r="AO205" s="322">
        <f t="shared" si="75"/>
        <v>0</v>
      </c>
    </row>
    <row r="206" spans="3:41" ht="14" customHeight="1">
      <c r="C206" s="300" t="str">
        <f t="shared" si="60"/>
        <v>n/a</v>
      </c>
      <c r="E206" s="387"/>
      <c r="F206" s="387"/>
      <c r="G206" s="366"/>
      <c r="H206" s="462">
        <v>191</v>
      </c>
      <c r="I206" s="782"/>
      <c r="J206" s="816"/>
      <c r="K206" s="783"/>
      <c r="L206" s="463"/>
      <c r="M206" s="527"/>
      <c r="N206" s="466"/>
      <c r="O206" s="784"/>
      <c r="P206" s="442">
        <f t="shared" si="61"/>
        <v>0</v>
      </c>
      <c r="Q206" s="451" t="str">
        <f t="shared" si="66"/>
        <v/>
      </c>
      <c r="R206" s="282"/>
      <c r="AA206" s="322">
        <v>193</v>
      </c>
      <c r="AB206" s="465">
        <f t="shared" si="62"/>
        <v>0</v>
      </c>
      <c r="AC206" s="322">
        <f t="shared" si="65"/>
        <v>0</v>
      </c>
      <c r="AD206" s="465">
        <f t="shared" ref="AD206:AD215" si="76">AD205+AE206</f>
        <v>0</v>
      </c>
      <c r="AE206" s="322">
        <f t="shared" si="70"/>
        <v>0</v>
      </c>
      <c r="AF206" s="465">
        <f t="shared" si="67"/>
        <v>0</v>
      </c>
      <c r="AG206" s="322">
        <f t="shared" si="71"/>
        <v>0</v>
      </c>
      <c r="AH206" s="465">
        <f t="shared" si="68"/>
        <v>0</v>
      </c>
      <c r="AI206" s="322">
        <f t="shared" si="72"/>
        <v>0</v>
      </c>
      <c r="AJ206" s="465">
        <f t="shared" si="69"/>
        <v>0</v>
      </c>
      <c r="AK206" s="322">
        <f t="shared" si="73"/>
        <v>0</v>
      </c>
      <c r="AL206" s="465">
        <f t="shared" si="63"/>
        <v>0</v>
      </c>
      <c r="AM206" s="322">
        <f t="shared" si="74"/>
        <v>0</v>
      </c>
      <c r="AN206" s="465">
        <f t="shared" si="64"/>
        <v>0</v>
      </c>
      <c r="AO206" s="322">
        <f t="shared" si="75"/>
        <v>0</v>
      </c>
    </row>
    <row r="207" spans="3:41" ht="14" customHeight="1">
      <c r="C207" s="300" t="str">
        <f t="shared" si="60"/>
        <v>n/a</v>
      </c>
      <c r="E207" s="387"/>
      <c r="F207" s="387"/>
      <c r="G207" s="366"/>
      <c r="H207" s="462">
        <v>192</v>
      </c>
      <c r="I207" s="782"/>
      <c r="J207" s="816"/>
      <c r="K207" s="783"/>
      <c r="L207" s="463"/>
      <c r="M207" s="467"/>
      <c r="N207" s="464"/>
      <c r="O207" s="784"/>
      <c r="P207" s="442">
        <f t="shared" si="61"/>
        <v>0</v>
      </c>
      <c r="Q207" s="450" t="str">
        <f t="shared" si="66"/>
        <v/>
      </c>
      <c r="R207" s="282"/>
      <c r="AA207" s="322">
        <v>194</v>
      </c>
      <c r="AB207" s="465">
        <f t="shared" si="62"/>
        <v>0</v>
      </c>
      <c r="AC207" s="322">
        <f t="shared" si="65"/>
        <v>0</v>
      </c>
      <c r="AD207" s="465">
        <f t="shared" si="76"/>
        <v>0</v>
      </c>
      <c r="AE207" s="322">
        <f t="shared" si="70"/>
        <v>0</v>
      </c>
      <c r="AF207" s="465">
        <f t="shared" si="67"/>
        <v>0</v>
      </c>
      <c r="AG207" s="322">
        <f t="shared" si="71"/>
        <v>0</v>
      </c>
      <c r="AH207" s="465">
        <f t="shared" si="68"/>
        <v>0</v>
      </c>
      <c r="AI207" s="322">
        <f t="shared" si="72"/>
        <v>0</v>
      </c>
      <c r="AJ207" s="465">
        <f t="shared" si="69"/>
        <v>0</v>
      </c>
      <c r="AK207" s="322">
        <f t="shared" si="73"/>
        <v>0</v>
      </c>
      <c r="AL207" s="465">
        <f t="shared" si="63"/>
        <v>0</v>
      </c>
      <c r="AM207" s="322">
        <f t="shared" si="74"/>
        <v>0</v>
      </c>
      <c r="AN207" s="465">
        <f t="shared" si="64"/>
        <v>0</v>
      </c>
      <c r="AO207" s="322">
        <f t="shared" si="75"/>
        <v>0</v>
      </c>
    </row>
    <row r="208" spans="3:41" ht="14" customHeight="1">
      <c r="C208" s="300" t="str">
        <f t="shared" si="60"/>
        <v>n/a</v>
      </c>
      <c r="E208" s="387"/>
      <c r="F208" s="387"/>
      <c r="G208" s="366"/>
      <c r="H208" s="462">
        <v>193</v>
      </c>
      <c r="I208" s="782"/>
      <c r="J208" s="816"/>
      <c r="K208" s="783"/>
      <c r="L208" s="463"/>
      <c r="M208" s="467"/>
      <c r="N208" s="464"/>
      <c r="O208" s="784"/>
      <c r="P208" s="442">
        <f t="shared" si="61"/>
        <v>0</v>
      </c>
      <c r="Q208" s="450" t="str">
        <f t="shared" ref="Q208:Q215" si="77">IF(O208="","",HLOOKUP(O208,Sum_Changes,AA208,FALSE))</f>
        <v/>
      </c>
      <c r="R208" s="282"/>
      <c r="AA208" s="322">
        <v>195</v>
      </c>
      <c r="AB208" s="465">
        <f t="shared" si="62"/>
        <v>0</v>
      </c>
      <c r="AC208" s="322">
        <f t="shared" si="65"/>
        <v>0</v>
      </c>
      <c r="AD208" s="465">
        <f t="shared" si="76"/>
        <v>0</v>
      </c>
      <c r="AE208" s="322">
        <f t="shared" si="70"/>
        <v>0</v>
      </c>
      <c r="AF208" s="465">
        <f t="shared" si="67"/>
        <v>0</v>
      </c>
      <c r="AG208" s="322">
        <f t="shared" si="71"/>
        <v>0</v>
      </c>
      <c r="AH208" s="465">
        <f t="shared" si="68"/>
        <v>0</v>
      </c>
      <c r="AI208" s="322">
        <f t="shared" si="72"/>
        <v>0</v>
      </c>
      <c r="AJ208" s="465">
        <f t="shared" si="69"/>
        <v>0</v>
      </c>
      <c r="AK208" s="322">
        <f t="shared" si="73"/>
        <v>0</v>
      </c>
      <c r="AL208" s="465">
        <f t="shared" si="63"/>
        <v>0</v>
      </c>
      <c r="AM208" s="322">
        <f t="shared" si="74"/>
        <v>0</v>
      </c>
      <c r="AN208" s="465">
        <f t="shared" si="64"/>
        <v>0</v>
      </c>
      <c r="AO208" s="322">
        <f t="shared" si="75"/>
        <v>0</v>
      </c>
    </row>
    <row r="209" spans="1:43" ht="14" customHeight="1">
      <c r="C209" s="300" t="str">
        <f t="shared" ref="C209:C215" si="78">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79">IF($C209=-1,-M209,IF($C209=1,N209,IF($C209=0,M209,IF($C209=2,-N209,0))))</f>
        <v>0</v>
      </c>
      <c r="Q209" s="450" t="str">
        <f t="shared" si="77"/>
        <v/>
      </c>
      <c r="R209" s="282"/>
      <c r="AA209" s="322">
        <v>196</v>
      </c>
      <c r="AB209" s="465">
        <f t="shared" ref="AB209:AB215" si="80">AB208+AC209</f>
        <v>0</v>
      </c>
      <c r="AC209" s="322">
        <f t="shared" si="65"/>
        <v>0</v>
      </c>
      <c r="AD209" s="465">
        <f t="shared" si="76"/>
        <v>0</v>
      </c>
      <c r="AE209" s="322">
        <f t="shared" si="70"/>
        <v>0</v>
      </c>
      <c r="AF209" s="465">
        <f t="shared" si="67"/>
        <v>0</v>
      </c>
      <c r="AG209" s="322">
        <f t="shared" si="71"/>
        <v>0</v>
      </c>
      <c r="AH209" s="465">
        <f t="shared" si="68"/>
        <v>0</v>
      </c>
      <c r="AI209" s="322">
        <f t="shared" si="72"/>
        <v>0</v>
      </c>
      <c r="AJ209" s="465">
        <f t="shared" si="69"/>
        <v>0</v>
      </c>
      <c r="AK209" s="322">
        <f t="shared" si="73"/>
        <v>0</v>
      </c>
      <c r="AL209" s="465">
        <f t="shared" si="63"/>
        <v>0</v>
      </c>
      <c r="AM209" s="322">
        <f t="shared" si="74"/>
        <v>0</v>
      </c>
      <c r="AN209" s="465">
        <f t="shared" si="64"/>
        <v>0</v>
      </c>
      <c r="AO209" s="322">
        <f t="shared" si="75"/>
        <v>0</v>
      </c>
    </row>
    <row r="210" spans="1:43" ht="14" customHeight="1">
      <c r="C210" s="300" t="str">
        <f t="shared" si="78"/>
        <v>n/a</v>
      </c>
      <c r="E210" s="322"/>
      <c r="F210" s="322"/>
      <c r="G210" s="366"/>
      <c r="H210" s="462">
        <v>195</v>
      </c>
      <c r="I210" s="782"/>
      <c r="J210" s="816"/>
      <c r="K210" s="783"/>
      <c r="L210" s="463"/>
      <c r="M210" s="467"/>
      <c r="N210" s="464"/>
      <c r="O210" s="784"/>
      <c r="P210" s="442">
        <f t="shared" si="79"/>
        <v>0</v>
      </c>
      <c r="Q210" s="450" t="str">
        <f t="shared" si="77"/>
        <v/>
      </c>
      <c r="R210" s="282"/>
      <c r="AA210" s="322">
        <v>197</v>
      </c>
      <c r="AB210" s="465">
        <f t="shared" si="80"/>
        <v>0</v>
      </c>
      <c r="AC210" s="322">
        <f t="shared" si="65"/>
        <v>0</v>
      </c>
      <c r="AD210" s="465">
        <f t="shared" si="76"/>
        <v>0</v>
      </c>
      <c r="AE210" s="322">
        <f t="shared" si="70"/>
        <v>0</v>
      </c>
      <c r="AF210" s="465">
        <f t="shared" si="67"/>
        <v>0</v>
      </c>
      <c r="AG210" s="322">
        <f t="shared" si="71"/>
        <v>0</v>
      </c>
      <c r="AH210" s="465">
        <f t="shared" si="68"/>
        <v>0</v>
      </c>
      <c r="AI210" s="322">
        <f t="shared" si="72"/>
        <v>0</v>
      </c>
      <c r="AJ210" s="465">
        <f t="shared" si="69"/>
        <v>0</v>
      </c>
      <c r="AK210" s="322">
        <f t="shared" si="73"/>
        <v>0</v>
      </c>
      <c r="AL210" s="465">
        <f t="shared" ref="AL210:AL215" si="81">AL209+AM210</f>
        <v>0</v>
      </c>
      <c r="AM210" s="322">
        <f t="shared" si="74"/>
        <v>0</v>
      </c>
      <c r="AN210" s="465">
        <f t="shared" ref="AN210:AN215" si="82">AN209+AO210</f>
        <v>0</v>
      </c>
      <c r="AO210" s="322">
        <f t="shared" si="75"/>
        <v>0</v>
      </c>
    </row>
    <row r="211" spans="1:43" ht="14" customHeight="1">
      <c r="C211" s="300" t="str">
        <f t="shared" si="78"/>
        <v>n/a</v>
      </c>
      <c r="E211" s="322"/>
      <c r="F211" s="322"/>
      <c r="G211" s="366"/>
      <c r="H211" s="462">
        <v>196</v>
      </c>
      <c r="I211" s="782"/>
      <c r="J211" s="816"/>
      <c r="K211" s="783"/>
      <c r="L211" s="463"/>
      <c r="M211" s="467"/>
      <c r="N211" s="464"/>
      <c r="O211" s="784"/>
      <c r="P211" s="442">
        <f t="shared" si="79"/>
        <v>0</v>
      </c>
      <c r="Q211" s="450" t="str">
        <f t="shared" si="77"/>
        <v/>
      </c>
      <c r="R211" s="282"/>
      <c r="AA211" s="322">
        <v>198</v>
      </c>
      <c r="AB211" s="465">
        <f t="shared" si="80"/>
        <v>0</v>
      </c>
      <c r="AC211" s="322">
        <f t="shared" si="65"/>
        <v>0</v>
      </c>
      <c r="AD211" s="465">
        <f t="shared" si="76"/>
        <v>0</v>
      </c>
      <c r="AE211" s="322">
        <f t="shared" si="70"/>
        <v>0</v>
      </c>
      <c r="AF211" s="465">
        <f t="shared" si="67"/>
        <v>0</v>
      </c>
      <c r="AG211" s="322">
        <f t="shared" si="71"/>
        <v>0</v>
      </c>
      <c r="AH211" s="465">
        <f t="shared" si="68"/>
        <v>0</v>
      </c>
      <c r="AI211" s="322">
        <f t="shared" si="72"/>
        <v>0</v>
      </c>
      <c r="AJ211" s="465">
        <f t="shared" si="69"/>
        <v>0</v>
      </c>
      <c r="AK211" s="322">
        <f t="shared" si="73"/>
        <v>0</v>
      </c>
      <c r="AL211" s="465">
        <f t="shared" si="81"/>
        <v>0</v>
      </c>
      <c r="AM211" s="322">
        <f t="shared" si="74"/>
        <v>0</v>
      </c>
      <c r="AN211" s="465">
        <f t="shared" si="82"/>
        <v>0</v>
      </c>
      <c r="AO211" s="322">
        <f t="shared" si="75"/>
        <v>0</v>
      </c>
    </row>
    <row r="212" spans="1:43" ht="14" customHeight="1">
      <c r="C212" s="300" t="str">
        <f t="shared" si="78"/>
        <v>n/a</v>
      </c>
      <c r="E212" s="322"/>
      <c r="F212" s="322"/>
      <c r="G212" s="366"/>
      <c r="H212" s="462">
        <v>197</v>
      </c>
      <c r="I212" s="782"/>
      <c r="J212" s="816"/>
      <c r="K212" s="783"/>
      <c r="L212" s="463"/>
      <c r="M212" s="467"/>
      <c r="N212" s="464"/>
      <c r="O212" s="784"/>
      <c r="P212" s="442">
        <f t="shared" si="79"/>
        <v>0</v>
      </c>
      <c r="Q212" s="450" t="str">
        <f t="shared" si="77"/>
        <v/>
      </c>
      <c r="R212" s="282"/>
      <c r="AA212" s="322">
        <v>199</v>
      </c>
      <c r="AB212" s="465">
        <f t="shared" si="80"/>
        <v>0</v>
      </c>
      <c r="AC212" s="322">
        <f t="shared" si="65"/>
        <v>0</v>
      </c>
      <c r="AD212" s="465">
        <f t="shared" si="76"/>
        <v>0</v>
      </c>
      <c r="AE212" s="322">
        <f t="shared" si="70"/>
        <v>0</v>
      </c>
      <c r="AF212" s="465">
        <f t="shared" si="67"/>
        <v>0</v>
      </c>
      <c r="AG212" s="322">
        <f t="shared" si="71"/>
        <v>0</v>
      </c>
      <c r="AH212" s="465">
        <f t="shared" si="68"/>
        <v>0</v>
      </c>
      <c r="AI212" s="322">
        <f t="shared" si="72"/>
        <v>0</v>
      </c>
      <c r="AJ212" s="465">
        <f t="shared" si="69"/>
        <v>0</v>
      </c>
      <c r="AK212" s="322">
        <f t="shared" si="73"/>
        <v>0</v>
      </c>
      <c r="AL212" s="465">
        <f t="shared" si="81"/>
        <v>0</v>
      </c>
      <c r="AM212" s="322">
        <f t="shared" si="74"/>
        <v>0</v>
      </c>
      <c r="AN212" s="465">
        <f t="shared" si="82"/>
        <v>0</v>
      </c>
      <c r="AO212" s="322">
        <f t="shared" si="75"/>
        <v>0</v>
      </c>
    </row>
    <row r="213" spans="1:43" ht="14" customHeight="1">
      <c r="C213" s="300" t="str">
        <f t="shared" si="78"/>
        <v>n/a</v>
      </c>
      <c r="E213" s="322"/>
      <c r="F213" s="322"/>
      <c r="G213" s="366"/>
      <c r="H213" s="462">
        <v>198</v>
      </c>
      <c r="I213" s="782"/>
      <c r="J213" s="816"/>
      <c r="K213" s="783"/>
      <c r="L213" s="463"/>
      <c r="M213" s="467"/>
      <c r="N213" s="464"/>
      <c r="O213" s="784"/>
      <c r="P213" s="442">
        <f t="shared" si="79"/>
        <v>0</v>
      </c>
      <c r="Q213" s="450" t="str">
        <f t="shared" si="77"/>
        <v/>
      </c>
      <c r="R213" s="282"/>
      <c r="AA213" s="322">
        <v>200</v>
      </c>
      <c r="AB213" s="465">
        <f t="shared" si="80"/>
        <v>0</v>
      </c>
      <c r="AC213" s="322">
        <f t="shared" si="65"/>
        <v>0</v>
      </c>
      <c r="AD213" s="465">
        <f t="shared" si="76"/>
        <v>0</v>
      </c>
      <c r="AE213" s="322">
        <f t="shared" si="70"/>
        <v>0</v>
      </c>
      <c r="AF213" s="465">
        <f t="shared" si="67"/>
        <v>0</v>
      </c>
      <c r="AG213" s="322">
        <f t="shared" si="71"/>
        <v>0</v>
      </c>
      <c r="AH213" s="465">
        <f t="shared" si="68"/>
        <v>0</v>
      </c>
      <c r="AI213" s="322">
        <f t="shared" si="72"/>
        <v>0</v>
      </c>
      <c r="AJ213" s="465">
        <f t="shared" si="69"/>
        <v>0</v>
      </c>
      <c r="AK213" s="322">
        <f t="shared" si="73"/>
        <v>0</v>
      </c>
      <c r="AL213" s="465">
        <f t="shared" si="81"/>
        <v>0</v>
      </c>
      <c r="AM213" s="322">
        <f t="shared" si="74"/>
        <v>0</v>
      </c>
      <c r="AN213" s="465">
        <f t="shared" si="82"/>
        <v>0</v>
      </c>
      <c r="AO213" s="322">
        <f t="shared" si="75"/>
        <v>0</v>
      </c>
    </row>
    <row r="214" spans="1:43" ht="14" customHeight="1">
      <c r="C214" s="300" t="str">
        <f t="shared" si="78"/>
        <v>n/a</v>
      </c>
      <c r="E214" s="322"/>
      <c r="F214" s="322"/>
      <c r="G214" s="366"/>
      <c r="H214" s="462">
        <v>199</v>
      </c>
      <c r="I214" s="782"/>
      <c r="J214" s="816"/>
      <c r="K214" s="783"/>
      <c r="L214" s="463"/>
      <c r="M214" s="467"/>
      <c r="N214" s="464"/>
      <c r="O214" s="784"/>
      <c r="P214" s="442">
        <f t="shared" si="79"/>
        <v>0</v>
      </c>
      <c r="Q214" s="450" t="str">
        <f t="shared" si="77"/>
        <v/>
      </c>
      <c r="R214" s="282"/>
      <c r="AA214" s="322">
        <v>201</v>
      </c>
      <c r="AB214" s="465">
        <f t="shared" si="80"/>
        <v>0</v>
      </c>
      <c r="AC214" s="322">
        <f t="shared" si="65"/>
        <v>0</v>
      </c>
      <c r="AD214" s="465">
        <f t="shared" si="76"/>
        <v>0</v>
      </c>
      <c r="AE214" s="322">
        <f t="shared" si="70"/>
        <v>0</v>
      </c>
      <c r="AF214" s="465">
        <f t="shared" si="67"/>
        <v>0</v>
      </c>
      <c r="AG214" s="322">
        <f t="shared" si="71"/>
        <v>0</v>
      </c>
      <c r="AH214" s="465">
        <f t="shared" si="68"/>
        <v>0</v>
      </c>
      <c r="AI214" s="322">
        <f t="shared" si="72"/>
        <v>0</v>
      </c>
      <c r="AJ214" s="465">
        <f t="shared" si="69"/>
        <v>0</v>
      </c>
      <c r="AK214" s="322">
        <f t="shared" si="73"/>
        <v>0</v>
      </c>
      <c r="AL214" s="465">
        <f t="shared" si="81"/>
        <v>0</v>
      </c>
      <c r="AM214" s="322">
        <f t="shared" si="74"/>
        <v>0</v>
      </c>
      <c r="AN214" s="465">
        <f t="shared" si="82"/>
        <v>0</v>
      </c>
      <c r="AO214" s="322">
        <f t="shared" si="75"/>
        <v>0</v>
      </c>
    </row>
    <row r="215" spans="1:43" ht="14" customHeight="1" thickBot="1">
      <c r="C215" s="300" t="str">
        <f t="shared" si="78"/>
        <v>n/a</v>
      </c>
      <c r="E215" s="322"/>
      <c r="F215" s="322"/>
      <c r="G215" s="366"/>
      <c r="H215" s="468">
        <v>200</v>
      </c>
      <c r="I215" s="782"/>
      <c r="J215" s="814"/>
      <c r="K215" s="783"/>
      <c r="L215" s="469"/>
      <c r="M215" s="785"/>
      <c r="N215" s="470"/>
      <c r="O215" s="786"/>
      <c r="P215" s="442">
        <f t="shared" si="79"/>
        <v>0</v>
      </c>
      <c r="Q215" s="471" t="str">
        <f t="shared" si="77"/>
        <v/>
      </c>
      <c r="R215" s="282"/>
      <c r="AA215" s="322">
        <v>202</v>
      </c>
      <c r="AB215" s="465">
        <f t="shared" si="80"/>
        <v>0</v>
      </c>
      <c r="AC215" s="322">
        <f t="shared" si="65"/>
        <v>0</v>
      </c>
      <c r="AD215" s="465">
        <f t="shared" si="76"/>
        <v>0</v>
      </c>
      <c r="AE215" s="322">
        <f t="shared" si="70"/>
        <v>0</v>
      </c>
      <c r="AF215" s="465">
        <f t="shared" si="67"/>
        <v>0</v>
      </c>
      <c r="AG215" s="322">
        <f t="shared" si="71"/>
        <v>0</v>
      </c>
      <c r="AH215" s="465">
        <f t="shared" si="68"/>
        <v>0</v>
      </c>
      <c r="AI215" s="322">
        <f t="shared" si="72"/>
        <v>0</v>
      </c>
      <c r="AJ215" s="465">
        <f t="shared" si="69"/>
        <v>0</v>
      </c>
      <c r="AK215" s="322">
        <f t="shared" si="73"/>
        <v>0</v>
      </c>
      <c r="AL215" s="465">
        <f t="shared" si="81"/>
        <v>0</v>
      </c>
      <c r="AM215" s="322">
        <f t="shared" si="74"/>
        <v>0</v>
      </c>
      <c r="AN215" s="465">
        <f t="shared" si="82"/>
        <v>0</v>
      </c>
      <c r="AO215" s="322">
        <f t="shared" si="75"/>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83">I4</f>
        <v>Checking 1</v>
      </c>
      <c r="J219" s="498">
        <f t="shared" si="8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84">H219+1</f>
        <v>2</v>
      </c>
      <c r="I220" s="497" t="str">
        <f t="shared" si="83"/>
        <v>Checking 2</v>
      </c>
      <c r="J220" s="506">
        <f t="shared" si="83"/>
        <v>0</v>
      </c>
      <c r="K220" s="506">
        <f>AD215</f>
        <v>0</v>
      </c>
      <c r="L220" s="499">
        <f t="shared" ref="L220:L225" si="8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84"/>
        <v>3</v>
      </c>
      <c r="I221" s="497" t="str">
        <f t="shared" si="83"/>
        <v>Emergency Fund</v>
      </c>
      <c r="J221" s="506">
        <f t="shared" si="83"/>
        <v>0</v>
      </c>
      <c r="K221" s="506">
        <f>AF215</f>
        <v>0</v>
      </c>
      <c r="L221" s="499">
        <f t="shared" si="8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84"/>
        <v>4</v>
      </c>
      <c r="I222" s="497" t="str">
        <f t="shared" si="83"/>
        <v>Grocery Envelope</v>
      </c>
      <c r="J222" s="506">
        <f t="shared" si="83"/>
        <v>0</v>
      </c>
      <c r="K222" s="506">
        <f>AH215</f>
        <v>0</v>
      </c>
      <c r="L222" s="499">
        <f t="shared" si="8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84"/>
        <v>5</v>
      </c>
      <c r="I223" s="497" t="str">
        <f t="shared" si="83"/>
        <v>Dining-Out Envelope</v>
      </c>
      <c r="J223" s="506">
        <f t="shared" si="83"/>
        <v>0</v>
      </c>
      <c r="K223" s="506">
        <f>AJ215</f>
        <v>0</v>
      </c>
      <c r="L223" s="499">
        <f t="shared" si="8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84"/>
        <v>6</v>
      </c>
      <c r="I224" s="497" t="str">
        <f t="shared" si="83"/>
        <v>Entertainment Envelope</v>
      </c>
      <c r="J224" s="506">
        <f t="shared" si="83"/>
        <v>0</v>
      </c>
      <c r="K224" s="509">
        <f>AL215</f>
        <v>0</v>
      </c>
      <c r="L224" s="499">
        <f t="shared" si="8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84"/>
        <v>7</v>
      </c>
      <c r="I225" s="497" t="str">
        <f t="shared" si="83"/>
        <v>Other account</v>
      </c>
      <c r="J225" s="506">
        <f t="shared" si="83"/>
        <v>0</v>
      </c>
      <c r="K225" s="506">
        <f>AN215</f>
        <v>0</v>
      </c>
      <c r="L225" s="499">
        <f t="shared" si="8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howPageBreaks="1" showGridLines="0" printArea="1" hiddenColumns="1" topLeftCell="G1">
      <selection activeCell="K12" sqref="K12"/>
      <pageMargins left="0.3" right="0.12" top="0.61" bottom="0.39" header="0.38" footer="0.26"/>
      <pageSetup scale="91" orientation="portrait" r:id="rId1"/>
      <headerFooter alignWithMargins="0">
        <oddHeader>&amp;CDaily Expense Tracking</oddHeader>
      </headerFooter>
    </customSheetView>
    <customSheetView guid="{3D49E59F-0664-4008-BC41-60EB5048CD87}" showPageBreaks="1" showGridLines="0" showRowCol="0" printArea="1" hiddenRows="1" hiddenColumns="1" topLeftCell="G1">
      <pane ySplit="1" topLeftCell="A2" activePane="bottomLeft" state="frozenSplit"/>
      <selection pane="bottomLeft"/>
      <pageMargins left="0.3" right="0.22" top="0.4" bottom="0.39" header="0.38" footer="0.26"/>
      <pageSetup scale="85" orientation="portrait" r:id="rId2"/>
      <headerFooter alignWithMargins="0">
        <oddHeader>&amp;CDaily Expense Tracking</oddHeader>
      </headerFooter>
    </customSheetView>
    <customSheetView guid="{9611838A-1C53-47F1-8140-A6F69DDCF4B6}" showPageBreaks="1" showGridLines="0" showRowCol="0" printArea="1" hiddenRows="1" hiddenColumns="1" topLeftCell="G1">
      <pane ySplit="1" topLeftCell="A2" activePane="bottomLeft" state="frozenSplit"/>
      <selection pane="bottomLeft"/>
      <pageMargins left="0.3" right="0.22" top="0.4" bottom="0.39" header="0.38" footer="0.26"/>
      <pageSetup scale="85" orientation="portrait" r:id="rId3"/>
      <headerFooter alignWithMargins="0">
        <oddHeader>&amp;CDaily Expense Tracking</oddHeader>
      </headerFooter>
    </customSheetView>
  </customSheetViews>
  <mergeCells count="17">
    <mergeCell ref="I216:J216"/>
    <mergeCell ref="K4:Q4"/>
    <mergeCell ref="K5:Q5"/>
    <mergeCell ref="K6:Q6"/>
    <mergeCell ref="K7:Q7"/>
    <mergeCell ref="K8:Q8"/>
    <mergeCell ref="K9:Q9"/>
    <mergeCell ref="K10:Q10"/>
    <mergeCell ref="K216:L216"/>
    <mergeCell ref="M223:Q223"/>
    <mergeCell ref="M224:Q224"/>
    <mergeCell ref="M225:Q225"/>
    <mergeCell ref="M218:Q218"/>
    <mergeCell ref="M219:Q219"/>
    <mergeCell ref="M220:Q220"/>
    <mergeCell ref="M221:Q221"/>
    <mergeCell ref="M222:Q222"/>
  </mergeCells>
  <phoneticPr fontId="2" type="noConversion"/>
  <conditionalFormatting sqref="N77:N215">
    <cfRule type="expression" dxfId="3812" priority="3264">
      <formula>C77=0</formula>
    </cfRule>
    <cfRule type="expression" dxfId="3811" priority="3266">
      <formula>C77=-1</formula>
    </cfRule>
  </conditionalFormatting>
  <conditionalFormatting sqref="M90:M94 M96:M97 M99:M101 M103:M110 M116:M124 M126:M131 M133 M135:M215 M77:M88">
    <cfRule type="expression" dxfId="3810" priority="3263">
      <formula>C77=2</formula>
    </cfRule>
    <cfRule type="expression" dxfId="3809" priority="3265">
      <formula>C77=1</formula>
    </cfRule>
  </conditionalFormatting>
  <conditionalFormatting sqref="M77:M83">
    <cfRule type="expression" dxfId="3808" priority="3217">
      <formula>C77=2</formula>
    </cfRule>
    <cfRule type="expression" dxfId="3807" priority="3218">
      <formula>C77=1</formula>
    </cfRule>
  </conditionalFormatting>
  <conditionalFormatting sqref="M77">
    <cfRule type="expression" dxfId="3806" priority="3213">
      <formula>C77=2</formula>
    </cfRule>
    <cfRule type="expression" dxfId="3805" priority="3214">
      <formula>C77=1</formula>
    </cfRule>
  </conditionalFormatting>
  <conditionalFormatting sqref="M78">
    <cfRule type="expression" dxfId="3804" priority="3211">
      <formula>C78=2</formula>
    </cfRule>
    <cfRule type="expression" dxfId="3803" priority="3212">
      <formula>C78=1</formula>
    </cfRule>
  </conditionalFormatting>
  <conditionalFormatting sqref="M79">
    <cfRule type="expression" dxfId="3802" priority="3209">
      <formula>C79=2</formula>
    </cfRule>
    <cfRule type="expression" dxfId="3801" priority="3210">
      <formula>C79=1</formula>
    </cfRule>
  </conditionalFormatting>
  <conditionalFormatting sqref="M89">
    <cfRule type="expression" dxfId="3800" priority="3207">
      <formula>C89=2</formula>
    </cfRule>
    <cfRule type="expression" dxfId="3799" priority="3208">
      <formula>C89=1</formula>
    </cfRule>
  </conditionalFormatting>
  <conditionalFormatting sqref="M95">
    <cfRule type="expression" dxfId="3798" priority="3205">
      <formula>C95=2</formula>
    </cfRule>
    <cfRule type="expression" dxfId="3797" priority="3206">
      <formula>C95=1</formula>
    </cfRule>
  </conditionalFormatting>
  <conditionalFormatting sqref="M98">
    <cfRule type="expression" dxfId="3796" priority="3203">
      <formula>C98=2</formula>
    </cfRule>
    <cfRule type="expression" dxfId="3795" priority="3204">
      <formula>C98=1</formula>
    </cfRule>
  </conditionalFormatting>
  <conditionalFormatting sqref="M104">
    <cfRule type="expression" dxfId="3794" priority="3199">
      <formula>C104=2</formula>
    </cfRule>
    <cfRule type="expression" dxfId="3793" priority="3200">
      <formula>C104=1</formula>
    </cfRule>
  </conditionalFormatting>
  <conditionalFormatting sqref="M102">
    <cfRule type="expression" dxfId="3792" priority="3197">
      <formula>C102=2</formula>
    </cfRule>
    <cfRule type="expression" dxfId="3791" priority="3198">
      <formula>C102=1</formula>
    </cfRule>
  </conditionalFormatting>
  <conditionalFormatting sqref="M107:M115">
    <cfRule type="expression" dxfId="3790" priority="3195">
      <formula>C107=2</formula>
    </cfRule>
    <cfRule type="expression" dxfId="3789" priority="3196">
      <formula>C107=1</formula>
    </cfRule>
  </conditionalFormatting>
  <conditionalFormatting sqref="M125">
    <cfRule type="expression" dxfId="3788" priority="3193">
      <formula>C125=2</formula>
    </cfRule>
    <cfRule type="expression" dxfId="3787" priority="3194">
      <formula>C125=1</formula>
    </cfRule>
  </conditionalFormatting>
  <conditionalFormatting sqref="M132">
    <cfRule type="expression" dxfId="3786" priority="3191">
      <formula>C132=2</formula>
    </cfRule>
    <cfRule type="expression" dxfId="3785" priority="3192">
      <formula>C132=1</formula>
    </cfRule>
  </conditionalFormatting>
  <conditionalFormatting sqref="M134">
    <cfRule type="expression" dxfId="3784" priority="3189">
      <formula>C134=2</formula>
    </cfRule>
    <cfRule type="expression" dxfId="3783" priority="3190">
      <formula>C134=1</formula>
    </cfRule>
  </conditionalFormatting>
  <conditionalFormatting sqref="M77">
    <cfRule type="expression" dxfId="3782" priority="3157">
      <formula>C77=2</formula>
    </cfRule>
    <cfRule type="expression" dxfId="3781" priority="3158">
      <formula>C77=1</formula>
    </cfRule>
  </conditionalFormatting>
  <conditionalFormatting sqref="M78">
    <cfRule type="expression" dxfId="3780" priority="3155">
      <formula>C78=2</formula>
    </cfRule>
    <cfRule type="expression" dxfId="3779" priority="3156">
      <formula>C78=1</formula>
    </cfRule>
  </conditionalFormatting>
  <conditionalFormatting sqref="M79">
    <cfRule type="expression" dxfId="3778" priority="3153">
      <formula>C79=2</formula>
    </cfRule>
    <cfRule type="expression" dxfId="3777" priority="3154">
      <formula>C79=1</formula>
    </cfRule>
  </conditionalFormatting>
  <conditionalFormatting sqref="M80">
    <cfRule type="expression" dxfId="3776" priority="3151">
      <formula>C80=2</formula>
    </cfRule>
    <cfRule type="expression" dxfId="3775" priority="3152">
      <formula>C80=1</formula>
    </cfRule>
  </conditionalFormatting>
  <conditionalFormatting sqref="M81">
    <cfRule type="expression" dxfId="3774" priority="3147">
      <formula>C81=2</formula>
    </cfRule>
    <cfRule type="expression" dxfId="3773" priority="3148">
      <formula>C81=1</formula>
    </cfRule>
  </conditionalFormatting>
  <conditionalFormatting sqref="M82">
    <cfRule type="expression" dxfId="3772" priority="3139">
      <formula>C82=2</formula>
    </cfRule>
    <cfRule type="expression" dxfId="3771" priority="3140">
      <formula>C82=1</formula>
    </cfRule>
  </conditionalFormatting>
  <conditionalFormatting sqref="M83">
    <cfRule type="expression" dxfId="3770" priority="3137">
      <formula>C83=2</formula>
    </cfRule>
    <cfRule type="expression" dxfId="3769" priority="3138">
      <formula>C83=1</formula>
    </cfRule>
  </conditionalFormatting>
  <conditionalFormatting sqref="M78">
    <cfRule type="expression" dxfId="3768" priority="3113">
      <formula>C78=2</formula>
    </cfRule>
    <cfRule type="expression" dxfId="3767" priority="3114">
      <formula>C78=1</formula>
    </cfRule>
  </conditionalFormatting>
  <conditionalFormatting sqref="M79">
    <cfRule type="expression" dxfId="3766" priority="3111">
      <formula>C79=2</formula>
    </cfRule>
    <cfRule type="expression" dxfId="3765" priority="3112">
      <formula>C79=1</formula>
    </cfRule>
  </conditionalFormatting>
  <conditionalFormatting sqref="M80">
    <cfRule type="expression" dxfId="3764" priority="3109">
      <formula>C80=2</formula>
    </cfRule>
    <cfRule type="expression" dxfId="3763" priority="3110">
      <formula>C80=1</formula>
    </cfRule>
  </conditionalFormatting>
  <conditionalFormatting sqref="M81">
    <cfRule type="expression" dxfId="3762" priority="3107">
      <formula>C81=2</formula>
    </cfRule>
    <cfRule type="expression" dxfId="3761" priority="3108">
      <formula>C81=1</formula>
    </cfRule>
  </conditionalFormatting>
  <conditionalFormatting sqref="M79">
    <cfRule type="expression" dxfId="3760" priority="3105">
      <formula>C79=2</formula>
    </cfRule>
    <cfRule type="expression" dxfId="3759" priority="3106">
      <formula>C79=1</formula>
    </cfRule>
  </conditionalFormatting>
  <conditionalFormatting sqref="M80">
    <cfRule type="expression" dxfId="3758" priority="3103">
      <formula>C80=2</formula>
    </cfRule>
    <cfRule type="expression" dxfId="3757" priority="3104">
      <formula>C80=1</formula>
    </cfRule>
  </conditionalFormatting>
  <conditionalFormatting sqref="M81">
    <cfRule type="expression" dxfId="3756" priority="3101">
      <formula>C81=2</formula>
    </cfRule>
    <cfRule type="expression" dxfId="3755" priority="3102">
      <formula>C81=1</formula>
    </cfRule>
  </conditionalFormatting>
  <conditionalFormatting sqref="M82">
    <cfRule type="expression" dxfId="3754" priority="3099">
      <formula>C82=2</formula>
    </cfRule>
    <cfRule type="expression" dxfId="3753" priority="3100">
      <formula>C82=1</formula>
    </cfRule>
  </conditionalFormatting>
  <conditionalFormatting sqref="M79">
    <cfRule type="expression" dxfId="3752" priority="3087">
      <formula>C79=2</formula>
    </cfRule>
    <cfRule type="expression" dxfId="3751" priority="3088">
      <formula>C79=1</formula>
    </cfRule>
  </conditionalFormatting>
  <conditionalFormatting sqref="M80">
    <cfRule type="expression" dxfId="3750" priority="3085">
      <formula>C80=2</formula>
    </cfRule>
    <cfRule type="expression" dxfId="3749" priority="3086">
      <formula>C80=1</formula>
    </cfRule>
  </conditionalFormatting>
  <conditionalFormatting sqref="M81">
    <cfRule type="expression" dxfId="3748" priority="3083">
      <formula>C81=2</formula>
    </cfRule>
    <cfRule type="expression" dxfId="3747" priority="3084">
      <formula>C81=1</formula>
    </cfRule>
  </conditionalFormatting>
  <conditionalFormatting sqref="M82">
    <cfRule type="expression" dxfId="3746" priority="3081">
      <formula>C82=2</formula>
    </cfRule>
    <cfRule type="expression" dxfId="3745" priority="3082">
      <formula>C82=1</formula>
    </cfRule>
  </conditionalFormatting>
  <conditionalFormatting sqref="M80">
    <cfRule type="expression" dxfId="3744" priority="3079">
      <formula>C80=2</formula>
    </cfRule>
    <cfRule type="expression" dxfId="3743" priority="3080">
      <formula>C80=1</formula>
    </cfRule>
  </conditionalFormatting>
  <conditionalFormatting sqref="M81">
    <cfRule type="expression" dxfId="3742" priority="3077">
      <formula>C81=2</formula>
    </cfRule>
    <cfRule type="expression" dxfId="3741" priority="3078">
      <formula>C81=1</formula>
    </cfRule>
  </conditionalFormatting>
  <conditionalFormatting sqref="M82">
    <cfRule type="expression" dxfId="3740" priority="3075">
      <formula>C82=2</formula>
    </cfRule>
    <cfRule type="expression" dxfId="3739" priority="3076">
      <formula>C82=1</formula>
    </cfRule>
  </conditionalFormatting>
  <conditionalFormatting sqref="M83">
    <cfRule type="expression" dxfId="3738" priority="3073">
      <formula>C83=2</formula>
    </cfRule>
    <cfRule type="expression" dxfId="3737" priority="3074">
      <formula>C83=1</formula>
    </cfRule>
  </conditionalFormatting>
  <conditionalFormatting sqref="M84">
    <cfRule type="expression" dxfId="3736" priority="3069">
      <formula>C84=2</formula>
    </cfRule>
    <cfRule type="expression" dxfId="3735" priority="3070">
      <formula>C84=1</formula>
    </cfRule>
  </conditionalFormatting>
  <conditionalFormatting sqref="M85">
    <cfRule type="expression" dxfId="3734" priority="3067">
      <formula>C85=2</formula>
    </cfRule>
    <cfRule type="expression" dxfId="3733" priority="3068">
      <formula>C85=1</formula>
    </cfRule>
  </conditionalFormatting>
  <conditionalFormatting sqref="M81">
    <cfRule type="expression" dxfId="3732" priority="3065">
      <formula>C81=2</formula>
    </cfRule>
    <cfRule type="expression" dxfId="3731" priority="3066">
      <formula>C81=1</formula>
    </cfRule>
  </conditionalFormatting>
  <conditionalFormatting sqref="M82">
    <cfRule type="expression" dxfId="3730" priority="3063">
      <formula>C82=2</formula>
    </cfRule>
    <cfRule type="expression" dxfId="3729" priority="3064">
      <formula>C82=1</formula>
    </cfRule>
  </conditionalFormatting>
  <conditionalFormatting sqref="M83">
    <cfRule type="expression" dxfId="3728" priority="3061">
      <formula>C83=2</formula>
    </cfRule>
    <cfRule type="expression" dxfId="3727" priority="3062">
      <formula>C83=1</formula>
    </cfRule>
  </conditionalFormatting>
  <conditionalFormatting sqref="M84">
    <cfRule type="expression" dxfId="3726" priority="3059">
      <formula>C84=2</formula>
    </cfRule>
    <cfRule type="expression" dxfId="3725" priority="3060">
      <formula>C84=1</formula>
    </cfRule>
  </conditionalFormatting>
  <conditionalFormatting sqref="M82">
    <cfRule type="expression" dxfId="3724" priority="3057">
      <formula>C82=2</formula>
    </cfRule>
    <cfRule type="expression" dxfId="3723" priority="3058">
      <formula>C82=1</formula>
    </cfRule>
  </conditionalFormatting>
  <conditionalFormatting sqref="M83">
    <cfRule type="expression" dxfId="3722" priority="3055">
      <formula>C83=2</formula>
    </cfRule>
    <cfRule type="expression" dxfId="3721" priority="3056">
      <formula>C83=1</formula>
    </cfRule>
  </conditionalFormatting>
  <conditionalFormatting sqref="M84">
    <cfRule type="expression" dxfId="3720" priority="3053">
      <formula>C84=2</formula>
    </cfRule>
    <cfRule type="expression" dxfId="3719" priority="3054">
      <formula>C84=1</formula>
    </cfRule>
  </conditionalFormatting>
  <conditionalFormatting sqref="M85">
    <cfRule type="expression" dxfId="3718" priority="3051">
      <formula>C85=2</formula>
    </cfRule>
    <cfRule type="expression" dxfId="3717" priority="3052">
      <formula>C85=1</formula>
    </cfRule>
  </conditionalFormatting>
  <conditionalFormatting sqref="M77">
    <cfRule type="expression" dxfId="3716" priority="3039">
      <formula>C77=2</formula>
    </cfRule>
    <cfRule type="expression" dxfId="3715" priority="3040">
      <formula>C77=1</formula>
    </cfRule>
  </conditionalFormatting>
  <conditionalFormatting sqref="M78">
    <cfRule type="expression" dxfId="3714" priority="3037">
      <formula>C78=2</formula>
    </cfRule>
    <cfRule type="expression" dxfId="3713" priority="3038">
      <formula>C78=1</formula>
    </cfRule>
  </conditionalFormatting>
  <conditionalFormatting sqref="M79">
    <cfRule type="expression" dxfId="3712" priority="3035">
      <formula>C79=2</formula>
    </cfRule>
    <cfRule type="expression" dxfId="3711" priority="3036">
      <formula>C79=1</formula>
    </cfRule>
  </conditionalFormatting>
  <conditionalFormatting sqref="M80">
    <cfRule type="expression" dxfId="3710" priority="3033">
      <formula>C80=2</formula>
    </cfRule>
    <cfRule type="expression" dxfId="3709" priority="3034">
      <formula>C80=1</formula>
    </cfRule>
  </conditionalFormatting>
  <conditionalFormatting sqref="M78">
    <cfRule type="expression" dxfId="3708" priority="3031">
      <formula>C78=2</formula>
    </cfRule>
    <cfRule type="expression" dxfId="3707" priority="3032">
      <formula>C78=1</formula>
    </cfRule>
  </conditionalFormatting>
  <conditionalFormatting sqref="M79">
    <cfRule type="expression" dxfId="3706" priority="3029">
      <formula>C79=2</formula>
    </cfRule>
    <cfRule type="expression" dxfId="3705" priority="3030">
      <formula>C79=1</formula>
    </cfRule>
  </conditionalFormatting>
  <conditionalFormatting sqref="M80">
    <cfRule type="expression" dxfId="3704" priority="3027">
      <formula>C80=2</formula>
    </cfRule>
    <cfRule type="expression" dxfId="3703" priority="3028">
      <formula>C80=1</formula>
    </cfRule>
  </conditionalFormatting>
  <conditionalFormatting sqref="M81">
    <cfRule type="expression" dxfId="3702" priority="3025">
      <formula>C81=2</formula>
    </cfRule>
    <cfRule type="expression" dxfId="3701" priority="3026">
      <formula>C81=1</formula>
    </cfRule>
  </conditionalFormatting>
  <conditionalFormatting sqref="M82">
    <cfRule type="expression" dxfId="3700" priority="3023">
      <formula>C82=2</formula>
    </cfRule>
    <cfRule type="expression" dxfId="3699" priority="3024">
      <formula>C82=1</formula>
    </cfRule>
  </conditionalFormatting>
  <conditionalFormatting sqref="M83">
    <cfRule type="expression" dxfId="3698" priority="3021">
      <formula>C83=2</formula>
    </cfRule>
    <cfRule type="expression" dxfId="3697" priority="3022">
      <formula>C83=1</formula>
    </cfRule>
  </conditionalFormatting>
  <conditionalFormatting sqref="M84">
    <cfRule type="expression" dxfId="3696" priority="3019">
      <formula>C84=2</formula>
    </cfRule>
    <cfRule type="expression" dxfId="3695" priority="3020">
      <formula>C84=1</formula>
    </cfRule>
  </conditionalFormatting>
  <conditionalFormatting sqref="M79">
    <cfRule type="expression" dxfId="3694" priority="3017">
      <formula>C79=2</formula>
    </cfRule>
    <cfRule type="expression" dxfId="3693" priority="3018">
      <formula>C79=1</formula>
    </cfRule>
  </conditionalFormatting>
  <conditionalFormatting sqref="M80">
    <cfRule type="expression" dxfId="3692" priority="3015">
      <formula>C80=2</formula>
    </cfRule>
    <cfRule type="expression" dxfId="3691" priority="3016">
      <formula>C80=1</formula>
    </cfRule>
  </conditionalFormatting>
  <conditionalFormatting sqref="M81">
    <cfRule type="expression" dxfId="3690" priority="3013">
      <formula>C81=2</formula>
    </cfRule>
    <cfRule type="expression" dxfId="3689" priority="3014">
      <formula>C81=1</formula>
    </cfRule>
  </conditionalFormatting>
  <conditionalFormatting sqref="M82">
    <cfRule type="expression" dxfId="3688" priority="3011">
      <formula>C82=2</formula>
    </cfRule>
    <cfRule type="expression" dxfId="3687" priority="3012">
      <formula>C82=1</formula>
    </cfRule>
  </conditionalFormatting>
  <conditionalFormatting sqref="M80">
    <cfRule type="expression" dxfId="3686" priority="3009">
      <formula>C80=2</formula>
    </cfRule>
    <cfRule type="expression" dxfId="3685" priority="3010">
      <formula>C80=1</formula>
    </cfRule>
  </conditionalFormatting>
  <conditionalFormatting sqref="M81">
    <cfRule type="expression" dxfId="3684" priority="3007">
      <formula>C81=2</formula>
    </cfRule>
    <cfRule type="expression" dxfId="3683" priority="3008">
      <formula>C81=1</formula>
    </cfRule>
  </conditionalFormatting>
  <conditionalFormatting sqref="M82">
    <cfRule type="expression" dxfId="3682" priority="3005">
      <formula>C82=2</formula>
    </cfRule>
    <cfRule type="expression" dxfId="3681" priority="3006">
      <formula>C82=1</formula>
    </cfRule>
  </conditionalFormatting>
  <conditionalFormatting sqref="M83">
    <cfRule type="expression" dxfId="3680" priority="3003">
      <formula>C83=2</formula>
    </cfRule>
    <cfRule type="expression" dxfId="3679" priority="3004">
      <formula>C83=1</formula>
    </cfRule>
  </conditionalFormatting>
  <conditionalFormatting sqref="M80">
    <cfRule type="expression" dxfId="3678" priority="3001">
      <formula>C80=2</formula>
    </cfRule>
    <cfRule type="expression" dxfId="3677" priority="3002">
      <formula>C80=1</formula>
    </cfRule>
  </conditionalFormatting>
  <conditionalFormatting sqref="M81">
    <cfRule type="expression" dxfId="3676" priority="2999">
      <formula>C81=2</formula>
    </cfRule>
    <cfRule type="expression" dxfId="3675" priority="3000">
      <formula>C81=1</formula>
    </cfRule>
  </conditionalFormatting>
  <conditionalFormatting sqref="M82">
    <cfRule type="expression" dxfId="3674" priority="2997">
      <formula>C82=2</formula>
    </cfRule>
    <cfRule type="expression" dxfId="3673" priority="2998">
      <formula>C82=1</formula>
    </cfRule>
  </conditionalFormatting>
  <conditionalFormatting sqref="M83">
    <cfRule type="expression" dxfId="3672" priority="2995">
      <formula>C83=2</formula>
    </cfRule>
    <cfRule type="expression" dxfId="3671" priority="2996">
      <formula>C83=1</formula>
    </cfRule>
  </conditionalFormatting>
  <conditionalFormatting sqref="M81">
    <cfRule type="expression" dxfId="3670" priority="2993">
      <formula>C81=2</formula>
    </cfRule>
    <cfRule type="expression" dxfId="3669" priority="2994">
      <formula>C81=1</formula>
    </cfRule>
  </conditionalFormatting>
  <conditionalFormatting sqref="M82">
    <cfRule type="expression" dxfId="3668" priority="2991">
      <formula>C82=2</formula>
    </cfRule>
    <cfRule type="expression" dxfId="3667" priority="2992">
      <formula>C82=1</formula>
    </cfRule>
  </conditionalFormatting>
  <conditionalFormatting sqref="M83">
    <cfRule type="expression" dxfId="3666" priority="2989">
      <formula>C83=2</formula>
    </cfRule>
    <cfRule type="expression" dxfId="3665" priority="2990">
      <formula>C83=1</formula>
    </cfRule>
  </conditionalFormatting>
  <conditionalFormatting sqref="M84">
    <cfRule type="expression" dxfId="3664" priority="2987">
      <formula>C84=2</formula>
    </cfRule>
    <cfRule type="expression" dxfId="3663" priority="2988">
      <formula>C84=1</formula>
    </cfRule>
  </conditionalFormatting>
  <conditionalFormatting sqref="M85">
    <cfRule type="expression" dxfId="3662" priority="2983">
      <formula>C85=2</formula>
    </cfRule>
    <cfRule type="expression" dxfId="3661" priority="2984">
      <formula>C85=1</formula>
    </cfRule>
  </conditionalFormatting>
  <conditionalFormatting sqref="M86">
    <cfRule type="expression" dxfId="3660" priority="2981">
      <formula>C86=2</formula>
    </cfRule>
    <cfRule type="expression" dxfId="3659" priority="2982">
      <formula>C86=1</formula>
    </cfRule>
  </conditionalFormatting>
  <conditionalFormatting sqref="M82">
    <cfRule type="expression" dxfId="3658" priority="2979">
      <formula>C82=2</formula>
    </cfRule>
    <cfRule type="expression" dxfId="3657" priority="2980">
      <formula>C82=1</formula>
    </cfRule>
  </conditionalFormatting>
  <conditionalFormatting sqref="M83">
    <cfRule type="expression" dxfId="3656" priority="2977">
      <formula>C83=2</formula>
    </cfRule>
    <cfRule type="expression" dxfId="3655" priority="2978">
      <formula>C83=1</formula>
    </cfRule>
  </conditionalFormatting>
  <conditionalFormatting sqref="M84">
    <cfRule type="expression" dxfId="3654" priority="2975">
      <formula>C84=2</formula>
    </cfRule>
    <cfRule type="expression" dxfId="3653" priority="2976">
      <formula>C84=1</formula>
    </cfRule>
  </conditionalFormatting>
  <conditionalFormatting sqref="M85">
    <cfRule type="expression" dxfId="3652" priority="2973">
      <formula>C85=2</formula>
    </cfRule>
    <cfRule type="expression" dxfId="3651" priority="2974">
      <formula>C85=1</formula>
    </cfRule>
  </conditionalFormatting>
  <conditionalFormatting sqref="M83">
    <cfRule type="expression" dxfId="3650" priority="2971">
      <formula>C83=2</formula>
    </cfRule>
    <cfRule type="expression" dxfId="3649" priority="2972">
      <formula>C83=1</formula>
    </cfRule>
  </conditionalFormatting>
  <conditionalFormatting sqref="M84">
    <cfRule type="expression" dxfId="3648" priority="2969">
      <formula>C84=2</formula>
    </cfRule>
    <cfRule type="expression" dxfId="3647" priority="2970">
      <formula>C84=1</formula>
    </cfRule>
  </conditionalFormatting>
  <conditionalFormatting sqref="M85">
    <cfRule type="expression" dxfId="3646" priority="2967">
      <formula>C85=2</formula>
    </cfRule>
    <cfRule type="expression" dxfId="3645" priority="2968">
      <formula>C85=1</formula>
    </cfRule>
  </conditionalFormatting>
  <conditionalFormatting sqref="M86">
    <cfRule type="expression" dxfId="3644" priority="2965">
      <formula>C86=2</formula>
    </cfRule>
    <cfRule type="expression" dxfId="3643" priority="2966">
      <formula>C86=1</formula>
    </cfRule>
  </conditionalFormatting>
  <conditionalFormatting sqref="M82">
    <cfRule type="expression" dxfId="3642" priority="2961">
      <formula>C82=2</formula>
    </cfRule>
    <cfRule type="expression" dxfId="3641" priority="2962">
      <formula>C82=1</formula>
    </cfRule>
  </conditionalFormatting>
  <conditionalFormatting sqref="M83">
    <cfRule type="expression" dxfId="3640" priority="2959">
      <formula>C83=2</formula>
    </cfRule>
    <cfRule type="expression" dxfId="3639" priority="2960">
      <formula>C83=1</formula>
    </cfRule>
  </conditionalFormatting>
  <conditionalFormatting sqref="M82">
    <cfRule type="expression" dxfId="3638" priority="2957">
      <formula>C82=2</formula>
    </cfRule>
    <cfRule type="expression" dxfId="3637" priority="2958">
      <formula>C82=1</formula>
    </cfRule>
  </conditionalFormatting>
  <conditionalFormatting sqref="M82">
    <cfRule type="expression" dxfId="3636" priority="2955">
      <formula>C82=2</formula>
    </cfRule>
    <cfRule type="expression" dxfId="3635" priority="2956">
      <formula>C82=1</formula>
    </cfRule>
  </conditionalFormatting>
  <conditionalFormatting sqref="M83">
    <cfRule type="expression" dxfId="3634" priority="2953">
      <formula>C83=2</formula>
    </cfRule>
    <cfRule type="expression" dxfId="3633" priority="2954">
      <formula>C83=1</formula>
    </cfRule>
  </conditionalFormatting>
  <conditionalFormatting sqref="M82">
    <cfRule type="expression" dxfId="3632" priority="2951">
      <formula>C82=2</formula>
    </cfRule>
    <cfRule type="expression" dxfId="3631" priority="2952">
      <formula>C82=1</formula>
    </cfRule>
  </conditionalFormatting>
  <conditionalFormatting sqref="M82">
    <cfRule type="expression" dxfId="3630" priority="2949">
      <formula>C82=2</formula>
    </cfRule>
    <cfRule type="expression" dxfId="3629" priority="2950">
      <formula>C82=1</formula>
    </cfRule>
  </conditionalFormatting>
  <conditionalFormatting sqref="M83">
    <cfRule type="expression" dxfId="3628" priority="2947">
      <formula>C83=2</formula>
    </cfRule>
    <cfRule type="expression" dxfId="3627" priority="2948">
      <formula>C83=1</formula>
    </cfRule>
  </conditionalFormatting>
  <conditionalFormatting sqref="M84">
    <cfRule type="expression" dxfId="3626" priority="2945">
      <formula>C84=2</formula>
    </cfRule>
    <cfRule type="expression" dxfId="3625" priority="2946">
      <formula>C84=1</formula>
    </cfRule>
  </conditionalFormatting>
  <conditionalFormatting sqref="M82">
    <cfRule type="expression" dxfId="3624" priority="2943">
      <formula>C82=2</formula>
    </cfRule>
    <cfRule type="expression" dxfId="3623" priority="2944">
      <formula>C82=1</formula>
    </cfRule>
  </conditionalFormatting>
  <conditionalFormatting sqref="M83">
    <cfRule type="expression" dxfId="3622" priority="2941">
      <formula>C83=2</formula>
    </cfRule>
    <cfRule type="expression" dxfId="3621" priority="2942">
      <formula>C83=1</formula>
    </cfRule>
  </conditionalFormatting>
  <conditionalFormatting sqref="M82">
    <cfRule type="expression" dxfId="3620" priority="2939">
      <formula>C82=2</formula>
    </cfRule>
    <cfRule type="expression" dxfId="3619" priority="2940">
      <formula>C82=1</formula>
    </cfRule>
  </conditionalFormatting>
  <conditionalFormatting sqref="M83">
    <cfRule type="expression" dxfId="3618" priority="2937">
      <formula>C83=2</formula>
    </cfRule>
    <cfRule type="expression" dxfId="3617" priority="2938">
      <formula>C83=1</formula>
    </cfRule>
  </conditionalFormatting>
  <conditionalFormatting sqref="M84">
    <cfRule type="expression" dxfId="3616" priority="2935">
      <formula>C84=2</formula>
    </cfRule>
    <cfRule type="expression" dxfId="3615" priority="2936">
      <formula>C84=1</formula>
    </cfRule>
  </conditionalFormatting>
  <conditionalFormatting sqref="M83">
    <cfRule type="expression" dxfId="3614" priority="2931">
      <formula>C83=2</formula>
    </cfRule>
    <cfRule type="expression" dxfId="3613" priority="2932">
      <formula>C83=1</formula>
    </cfRule>
  </conditionalFormatting>
  <conditionalFormatting sqref="M83">
    <cfRule type="expression" dxfId="3612" priority="2929">
      <formula>C83=2</formula>
    </cfRule>
    <cfRule type="expression" dxfId="3611" priority="2930">
      <formula>C83=1</formula>
    </cfRule>
  </conditionalFormatting>
  <conditionalFormatting sqref="M83">
    <cfRule type="expression" dxfId="3610" priority="2927">
      <formula>C83=2</formula>
    </cfRule>
    <cfRule type="expression" dxfId="3609" priority="2928">
      <formula>C83=1</formula>
    </cfRule>
  </conditionalFormatting>
  <conditionalFormatting sqref="M83">
    <cfRule type="expression" dxfId="3608" priority="2925">
      <formula>C83=2</formula>
    </cfRule>
    <cfRule type="expression" dxfId="3607" priority="2926">
      <formula>C83=1</formula>
    </cfRule>
  </conditionalFormatting>
  <conditionalFormatting sqref="M83">
    <cfRule type="expression" dxfId="3606" priority="2923">
      <formula>C83=2</formula>
    </cfRule>
    <cfRule type="expression" dxfId="3605" priority="2924">
      <formula>C83=1</formula>
    </cfRule>
  </conditionalFormatting>
  <conditionalFormatting sqref="M83">
    <cfRule type="expression" dxfId="3604" priority="2921">
      <formula>C83=2</formula>
    </cfRule>
    <cfRule type="expression" dxfId="3603" priority="2922">
      <formula>C83=1</formula>
    </cfRule>
  </conditionalFormatting>
  <conditionalFormatting sqref="M83">
    <cfRule type="expression" dxfId="3602" priority="2919">
      <formula>C83=2</formula>
    </cfRule>
    <cfRule type="expression" dxfId="3601" priority="2920">
      <formula>C83=1</formula>
    </cfRule>
  </conditionalFormatting>
  <conditionalFormatting sqref="M83">
    <cfRule type="expression" dxfId="3600" priority="2917">
      <formula>C83=2</formula>
    </cfRule>
    <cfRule type="expression" dxfId="3599" priority="2918">
      <formula>C83=1</formula>
    </cfRule>
  </conditionalFormatting>
  <conditionalFormatting sqref="M83">
    <cfRule type="expression" dxfId="3598" priority="2915">
      <formula>C83=2</formula>
    </cfRule>
    <cfRule type="expression" dxfId="3597" priority="2916">
      <formula>C83=1</formula>
    </cfRule>
  </conditionalFormatting>
  <conditionalFormatting sqref="M83">
    <cfRule type="expression" dxfId="3596" priority="2913">
      <formula>C83=2</formula>
    </cfRule>
    <cfRule type="expression" dxfId="3595" priority="2914">
      <formula>C83=1</formula>
    </cfRule>
  </conditionalFormatting>
  <conditionalFormatting sqref="M83">
    <cfRule type="expression" dxfId="3594" priority="2911">
      <formula>C83=2</formula>
    </cfRule>
    <cfRule type="expression" dxfId="3593" priority="2912">
      <formula>C83=1</formula>
    </cfRule>
  </conditionalFormatting>
  <conditionalFormatting sqref="M83">
    <cfRule type="expression" dxfId="3592" priority="2909">
      <formula>C83=2</formula>
    </cfRule>
    <cfRule type="expression" dxfId="3591" priority="2910">
      <formula>C83=1</formula>
    </cfRule>
  </conditionalFormatting>
  <conditionalFormatting sqref="M83">
    <cfRule type="expression" dxfId="3590" priority="2907">
      <formula>C83=2</formula>
    </cfRule>
    <cfRule type="expression" dxfId="3589" priority="2908">
      <formula>C83=1</formula>
    </cfRule>
  </conditionalFormatting>
  <conditionalFormatting sqref="M83">
    <cfRule type="expression" dxfId="3588" priority="2905">
      <formula>C83=2</formula>
    </cfRule>
    <cfRule type="expression" dxfId="3587" priority="2906">
      <formula>C83=1</formula>
    </cfRule>
  </conditionalFormatting>
  <conditionalFormatting sqref="M83">
    <cfRule type="expression" dxfId="3586" priority="2903">
      <formula>C83=2</formula>
    </cfRule>
    <cfRule type="expression" dxfId="3585" priority="2904">
      <formula>C83=1</formula>
    </cfRule>
  </conditionalFormatting>
  <conditionalFormatting sqref="M83">
    <cfRule type="expression" dxfId="3584" priority="2901">
      <formula>C83=2</formula>
    </cfRule>
    <cfRule type="expression" dxfId="3583" priority="2902">
      <formula>C83=1</formula>
    </cfRule>
  </conditionalFormatting>
  <conditionalFormatting sqref="M83">
    <cfRule type="expression" dxfId="3582" priority="2899">
      <formula>C83=2</formula>
    </cfRule>
    <cfRule type="expression" dxfId="3581" priority="2900">
      <formula>C83=1</formula>
    </cfRule>
  </conditionalFormatting>
  <conditionalFormatting sqref="M83">
    <cfRule type="expression" dxfId="3580" priority="2897">
      <formula>C83=2</formula>
    </cfRule>
    <cfRule type="expression" dxfId="3579" priority="2898">
      <formula>C83=1</formula>
    </cfRule>
  </conditionalFormatting>
  <conditionalFormatting sqref="M83">
    <cfRule type="expression" dxfId="3578" priority="2895">
      <formula>C83=2</formula>
    </cfRule>
    <cfRule type="expression" dxfId="3577" priority="2896">
      <formula>C83=1</formula>
    </cfRule>
  </conditionalFormatting>
  <conditionalFormatting sqref="M83">
    <cfRule type="expression" dxfId="3576" priority="2893">
      <formula>C83=2</formula>
    </cfRule>
    <cfRule type="expression" dxfId="3575" priority="2894">
      <formula>C83=1</formula>
    </cfRule>
  </conditionalFormatting>
  <conditionalFormatting sqref="M84">
    <cfRule type="expression" dxfId="3574" priority="2891">
      <formula>C84=2</formula>
    </cfRule>
    <cfRule type="expression" dxfId="3573" priority="2892">
      <formula>C84=1</formula>
    </cfRule>
  </conditionalFormatting>
  <conditionalFormatting sqref="M84">
    <cfRule type="expression" dxfId="3572" priority="2889">
      <formula>C84=2</formula>
    </cfRule>
    <cfRule type="expression" dxfId="3571" priority="2890">
      <formula>C84=1</formula>
    </cfRule>
  </conditionalFormatting>
  <conditionalFormatting sqref="M84">
    <cfRule type="expression" dxfId="3570" priority="2887">
      <formula>C84=2</formula>
    </cfRule>
    <cfRule type="expression" dxfId="3569" priority="2888">
      <formula>C84=1</formula>
    </cfRule>
  </conditionalFormatting>
  <conditionalFormatting sqref="M84">
    <cfRule type="expression" dxfId="3568" priority="2885">
      <formula>C84=2</formula>
    </cfRule>
    <cfRule type="expression" dxfId="3567" priority="2886">
      <formula>C84=1</formula>
    </cfRule>
  </conditionalFormatting>
  <conditionalFormatting sqref="M84">
    <cfRule type="expression" dxfId="3566" priority="2883">
      <formula>C84=2</formula>
    </cfRule>
    <cfRule type="expression" dxfId="3565" priority="2884">
      <formula>C84=1</formula>
    </cfRule>
  </conditionalFormatting>
  <conditionalFormatting sqref="M84">
    <cfRule type="expression" dxfId="3564" priority="2881">
      <formula>C84=2</formula>
    </cfRule>
    <cfRule type="expression" dxfId="3563" priority="2882">
      <formula>C84=1</formula>
    </cfRule>
  </conditionalFormatting>
  <conditionalFormatting sqref="M84">
    <cfRule type="expression" dxfId="3562" priority="2879">
      <formula>C84=2</formula>
    </cfRule>
    <cfRule type="expression" dxfId="3561" priority="2880">
      <formula>C84=1</formula>
    </cfRule>
  </conditionalFormatting>
  <conditionalFormatting sqref="M84">
    <cfRule type="expression" dxfId="3560" priority="2877">
      <formula>C84=2</formula>
    </cfRule>
    <cfRule type="expression" dxfId="3559" priority="2878">
      <formula>C84=1</formula>
    </cfRule>
  </conditionalFormatting>
  <conditionalFormatting sqref="M84">
    <cfRule type="expression" dxfId="3558" priority="2875">
      <formula>C84=2</formula>
    </cfRule>
    <cfRule type="expression" dxfId="3557" priority="2876">
      <formula>C84=1</formula>
    </cfRule>
  </conditionalFormatting>
  <conditionalFormatting sqref="M84">
    <cfRule type="expression" dxfId="3556" priority="2873">
      <formula>C84=2</formula>
    </cfRule>
    <cfRule type="expression" dxfId="3555" priority="2874">
      <formula>C84=1</formula>
    </cfRule>
  </conditionalFormatting>
  <conditionalFormatting sqref="M84">
    <cfRule type="expression" dxfId="3554" priority="2871">
      <formula>C84=2</formula>
    </cfRule>
    <cfRule type="expression" dxfId="3553" priority="2872">
      <formula>C84=1</formula>
    </cfRule>
  </conditionalFormatting>
  <conditionalFormatting sqref="M84">
    <cfRule type="expression" dxfId="3552" priority="2869">
      <formula>C84=2</formula>
    </cfRule>
    <cfRule type="expression" dxfId="3551" priority="2870">
      <formula>C84=1</formula>
    </cfRule>
  </conditionalFormatting>
  <conditionalFormatting sqref="M84">
    <cfRule type="expression" dxfId="3550" priority="2867">
      <formula>C84=2</formula>
    </cfRule>
    <cfRule type="expression" dxfId="3549" priority="2868">
      <formula>C84=1</formula>
    </cfRule>
  </conditionalFormatting>
  <conditionalFormatting sqref="M84">
    <cfRule type="expression" dxfId="3548" priority="2865">
      <formula>C84=2</formula>
    </cfRule>
    <cfRule type="expression" dxfId="3547" priority="2866">
      <formula>C84=1</formula>
    </cfRule>
  </conditionalFormatting>
  <conditionalFormatting sqref="M84">
    <cfRule type="expression" dxfId="3546" priority="2863">
      <formula>C84=2</formula>
    </cfRule>
    <cfRule type="expression" dxfId="3545" priority="2864">
      <formula>C84=1</formula>
    </cfRule>
  </conditionalFormatting>
  <conditionalFormatting sqref="M84">
    <cfRule type="expression" dxfId="3544" priority="2861">
      <formula>C84=2</formula>
    </cfRule>
    <cfRule type="expression" dxfId="3543" priority="2862">
      <formula>C84=1</formula>
    </cfRule>
  </conditionalFormatting>
  <conditionalFormatting sqref="M84">
    <cfRule type="expression" dxfId="3542" priority="2859">
      <formula>C84=2</formula>
    </cfRule>
    <cfRule type="expression" dxfId="3541" priority="2860">
      <formula>C84=1</formula>
    </cfRule>
  </conditionalFormatting>
  <conditionalFormatting sqref="M84">
    <cfRule type="expression" dxfId="3540" priority="2857">
      <formula>C84=2</formula>
    </cfRule>
    <cfRule type="expression" dxfId="3539" priority="2858">
      <formula>C84=1</formula>
    </cfRule>
  </conditionalFormatting>
  <conditionalFormatting sqref="M84">
    <cfRule type="expression" dxfId="3538" priority="2855">
      <formula>C84=2</formula>
    </cfRule>
    <cfRule type="expression" dxfId="3537" priority="2856">
      <formula>C84=1</formula>
    </cfRule>
  </conditionalFormatting>
  <conditionalFormatting sqref="M84">
    <cfRule type="expression" dxfId="3536" priority="2853">
      <formula>C84=2</formula>
    </cfRule>
    <cfRule type="expression" dxfId="3535" priority="2854">
      <formula>C84=1</formula>
    </cfRule>
  </conditionalFormatting>
  <conditionalFormatting sqref="M84">
    <cfRule type="expression" dxfId="3534" priority="2851">
      <formula>C84=2</formula>
    </cfRule>
    <cfRule type="expression" dxfId="3533" priority="2852">
      <formula>C84=1</formula>
    </cfRule>
  </conditionalFormatting>
  <conditionalFormatting sqref="M84">
    <cfRule type="expression" dxfId="3532" priority="2849">
      <formula>C84=2</formula>
    </cfRule>
    <cfRule type="expression" dxfId="3531" priority="2850">
      <formula>C84=1</formula>
    </cfRule>
  </conditionalFormatting>
  <conditionalFormatting sqref="M84">
    <cfRule type="expression" dxfId="3530" priority="2847">
      <formula>C84=2</formula>
    </cfRule>
    <cfRule type="expression" dxfId="3529" priority="2848">
      <formula>C84=1</formula>
    </cfRule>
  </conditionalFormatting>
  <conditionalFormatting sqref="M84">
    <cfRule type="expression" dxfId="3528" priority="2845">
      <formula>C84=2</formula>
    </cfRule>
    <cfRule type="expression" dxfId="3527" priority="2846">
      <formula>C84=1</formula>
    </cfRule>
  </conditionalFormatting>
  <conditionalFormatting sqref="M84">
    <cfRule type="expression" dxfId="3526" priority="2843">
      <formula>C84=2</formula>
    </cfRule>
    <cfRule type="expression" dxfId="3525" priority="2844">
      <formula>C84=1</formula>
    </cfRule>
  </conditionalFormatting>
  <conditionalFormatting sqref="M84">
    <cfRule type="expression" dxfId="3524" priority="2841">
      <formula>C84=2</formula>
    </cfRule>
    <cfRule type="expression" dxfId="3523" priority="2842">
      <formula>C84=1</formula>
    </cfRule>
  </conditionalFormatting>
  <conditionalFormatting sqref="M84">
    <cfRule type="expression" dxfId="3522" priority="2839">
      <formula>C84=2</formula>
    </cfRule>
    <cfRule type="expression" dxfId="3521" priority="2840">
      <formula>C84=1</formula>
    </cfRule>
  </conditionalFormatting>
  <conditionalFormatting sqref="M84">
    <cfRule type="expression" dxfId="3520" priority="2837">
      <formula>C84=2</formula>
    </cfRule>
    <cfRule type="expression" dxfId="3519" priority="2838">
      <formula>C84=1</formula>
    </cfRule>
  </conditionalFormatting>
  <conditionalFormatting sqref="M84">
    <cfRule type="expression" dxfId="3518" priority="2835">
      <formula>C84=2</formula>
    </cfRule>
    <cfRule type="expression" dxfId="3517" priority="2836">
      <formula>C84=1</formula>
    </cfRule>
  </conditionalFormatting>
  <conditionalFormatting sqref="M84">
    <cfRule type="expression" dxfId="3516" priority="2833">
      <formula>C84=2</formula>
    </cfRule>
    <cfRule type="expression" dxfId="3515" priority="2834">
      <formula>C84=1</formula>
    </cfRule>
  </conditionalFormatting>
  <conditionalFormatting sqref="M84">
    <cfRule type="expression" dxfId="3514" priority="2831">
      <formula>C84=2</formula>
    </cfRule>
    <cfRule type="expression" dxfId="3513" priority="2832">
      <formula>C84=1</formula>
    </cfRule>
  </conditionalFormatting>
  <conditionalFormatting sqref="M84">
    <cfRule type="expression" dxfId="3512" priority="2829">
      <formula>C84=2</formula>
    </cfRule>
    <cfRule type="expression" dxfId="3511" priority="2830">
      <formula>C84=1</formula>
    </cfRule>
  </conditionalFormatting>
  <conditionalFormatting sqref="M84">
    <cfRule type="expression" dxfId="3510" priority="2827">
      <formula>C84=2</formula>
    </cfRule>
    <cfRule type="expression" dxfId="3509" priority="2828">
      <formula>C84=1</formula>
    </cfRule>
  </conditionalFormatting>
  <conditionalFormatting sqref="M84">
    <cfRule type="expression" dxfId="3508" priority="2825">
      <formula>C84=2</formula>
    </cfRule>
    <cfRule type="expression" dxfId="3507" priority="2826">
      <formula>C84=1</formula>
    </cfRule>
  </conditionalFormatting>
  <conditionalFormatting sqref="M84">
    <cfRule type="expression" dxfId="3506" priority="2823">
      <formula>C84=2</formula>
    </cfRule>
    <cfRule type="expression" dxfId="3505" priority="2824">
      <formula>C84=1</formula>
    </cfRule>
  </conditionalFormatting>
  <conditionalFormatting sqref="N74:N76">
    <cfRule type="expression" dxfId="3504" priority="2148">
      <formula>C74=0</formula>
    </cfRule>
    <cfRule type="expression" dxfId="3503" priority="2150">
      <formula>C74=-1</formula>
    </cfRule>
  </conditionalFormatting>
  <conditionalFormatting sqref="M74:M76">
    <cfRule type="expression" dxfId="3502" priority="2147">
      <formula>C74=2</formula>
    </cfRule>
    <cfRule type="expression" dxfId="3501" priority="2149">
      <formula>C74=1</formula>
    </cfRule>
  </conditionalFormatting>
  <conditionalFormatting sqref="M74:M76">
    <cfRule type="expression" dxfId="3500" priority="2145">
      <formula>C74=2</formula>
    </cfRule>
    <cfRule type="expression" dxfId="3499" priority="2146">
      <formula>C74=1</formula>
    </cfRule>
  </conditionalFormatting>
  <conditionalFormatting sqref="M76">
    <cfRule type="expression" dxfId="3498" priority="2143">
      <formula>C76=2</formula>
    </cfRule>
    <cfRule type="expression" dxfId="3497" priority="2144">
      <formula>C76=1</formula>
    </cfRule>
  </conditionalFormatting>
  <conditionalFormatting sqref="M52">
    <cfRule type="expression" dxfId="3496" priority="2129">
      <formula>C52=2</formula>
    </cfRule>
    <cfRule type="expression" dxfId="3495" priority="2130">
      <formula>C52=1</formula>
    </cfRule>
  </conditionalFormatting>
  <conditionalFormatting sqref="M46">
    <cfRule type="expression" dxfId="3494" priority="2127">
      <formula>C46=2</formula>
    </cfRule>
    <cfRule type="expression" dxfId="3493" priority="2128">
      <formula>C46=1</formula>
    </cfRule>
  </conditionalFormatting>
  <conditionalFormatting sqref="M53">
    <cfRule type="expression" dxfId="3492" priority="2125">
      <formula>C53=2</formula>
    </cfRule>
    <cfRule type="expression" dxfId="3491" priority="2126">
      <formula>C53=1</formula>
    </cfRule>
  </conditionalFormatting>
  <conditionalFormatting sqref="M55">
    <cfRule type="expression" dxfId="3490" priority="2119">
      <formula>C55=2</formula>
    </cfRule>
    <cfRule type="expression" dxfId="3489" priority="2120">
      <formula>C55=1</formula>
    </cfRule>
  </conditionalFormatting>
  <conditionalFormatting sqref="M56">
    <cfRule type="expression" dxfId="3488" priority="2117">
      <formula>C56=2</formula>
    </cfRule>
    <cfRule type="expression" dxfId="3487" priority="2118">
      <formula>C56=1</formula>
    </cfRule>
  </conditionalFormatting>
  <conditionalFormatting sqref="M57">
    <cfRule type="expression" dxfId="3486" priority="2115">
      <formula>C57=2</formula>
    </cfRule>
    <cfRule type="expression" dxfId="3485" priority="2116">
      <formula>C57=1</formula>
    </cfRule>
  </conditionalFormatting>
  <conditionalFormatting sqref="N16:N29 N42:N76">
    <cfRule type="expression" dxfId="3484" priority="2140">
      <formula>C16=0</formula>
    </cfRule>
    <cfRule type="expression" dxfId="3483" priority="2142">
      <formula>C16=-1</formula>
    </cfRule>
  </conditionalFormatting>
  <conditionalFormatting sqref="M16:M18 M27 M56:M76 M45:M54">
    <cfRule type="expression" dxfId="3482" priority="2139">
      <formula>C16=2</formula>
    </cfRule>
    <cfRule type="expression" dxfId="3481" priority="2141">
      <formula>C16=1</formula>
    </cfRule>
  </conditionalFormatting>
  <conditionalFormatting sqref="M20">
    <cfRule type="expression" dxfId="3480" priority="2137">
      <formula>C20=2</formula>
    </cfRule>
    <cfRule type="expression" dxfId="3479" priority="2138">
      <formula>C20=1</formula>
    </cfRule>
  </conditionalFormatting>
  <conditionalFormatting sqref="M22">
    <cfRule type="expression" dxfId="3478" priority="2135">
      <formula>C22=2</formula>
    </cfRule>
    <cfRule type="expression" dxfId="3477" priority="2136">
      <formula>C22=1</formula>
    </cfRule>
  </conditionalFormatting>
  <conditionalFormatting sqref="M23">
    <cfRule type="expression" dxfId="3476" priority="2133">
      <formula>C23=2</formula>
    </cfRule>
    <cfRule type="expression" dxfId="3475" priority="2134">
      <formula>C23=1</formula>
    </cfRule>
  </conditionalFormatting>
  <conditionalFormatting sqref="M24">
    <cfRule type="expression" dxfId="3474" priority="2131">
      <formula>C24=2</formula>
    </cfRule>
    <cfRule type="expression" dxfId="3473" priority="2132">
      <formula>C24=1</formula>
    </cfRule>
  </conditionalFormatting>
  <conditionalFormatting sqref="N54">
    <cfRule type="expression" dxfId="3472" priority="2122">
      <formula>C54=0</formula>
    </cfRule>
    <cfRule type="expression" dxfId="3471" priority="2124">
      <formula>C54=-1</formula>
    </cfRule>
  </conditionalFormatting>
  <conditionalFormatting sqref="M54">
    <cfRule type="expression" dxfId="3470" priority="2121">
      <formula>C54=2</formula>
    </cfRule>
    <cfRule type="expression" dxfId="3469" priority="2123">
      <formula>C54=1</formula>
    </cfRule>
  </conditionalFormatting>
  <conditionalFormatting sqref="M69:M76">
    <cfRule type="expression" dxfId="3468" priority="2113">
      <formula>C69=2</formula>
    </cfRule>
    <cfRule type="expression" dxfId="3467" priority="2114">
      <formula>C69=1</formula>
    </cfRule>
  </conditionalFormatting>
  <conditionalFormatting sqref="M42">
    <cfRule type="expression" dxfId="3466" priority="2095">
      <formula>C42=2</formula>
    </cfRule>
    <cfRule type="expression" dxfId="3465" priority="2096">
      <formula>C42=1</formula>
    </cfRule>
  </conditionalFormatting>
  <conditionalFormatting sqref="N33:N46">
    <cfRule type="expression" dxfId="3464" priority="2111">
      <formula>C33=0</formula>
    </cfRule>
    <cfRule type="expression" dxfId="3463" priority="2112">
      <formula>C33=-1</formula>
    </cfRule>
  </conditionalFormatting>
  <conditionalFormatting sqref="M34">
    <cfRule type="expression" dxfId="3462" priority="2109">
      <formula>C34=2</formula>
    </cfRule>
    <cfRule type="expression" dxfId="3461" priority="2110">
      <formula>C34=1</formula>
    </cfRule>
  </conditionalFormatting>
  <conditionalFormatting sqref="M36">
    <cfRule type="expression" dxfId="3460" priority="2107">
      <formula>C36=2</formula>
    </cfRule>
    <cfRule type="expression" dxfId="3459" priority="2108">
      <formula>C36=1</formula>
    </cfRule>
  </conditionalFormatting>
  <conditionalFormatting sqref="M37">
    <cfRule type="expression" dxfId="3458" priority="2105">
      <formula>C37=2</formula>
    </cfRule>
    <cfRule type="expression" dxfId="3457" priority="2106">
      <formula>C37=1</formula>
    </cfRule>
  </conditionalFormatting>
  <conditionalFormatting sqref="M38">
    <cfRule type="expression" dxfId="3456" priority="2103">
      <formula>C38=2</formula>
    </cfRule>
    <cfRule type="expression" dxfId="3455" priority="2104">
      <formula>C38=1</formula>
    </cfRule>
  </conditionalFormatting>
  <conditionalFormatting sqref="M35">
    <cfRule type="expression" dxfId="3454" priority="2101">
      <formula>C35=2</formula>
    </cfRule>
    <cfRule type="expression" dxfId="3453" priority="2102">
      <formula>C35=1</formula>
    </cfRule>
  </conditionalFormatting>
  <conditionalFormatting sqref="M39">
    <cfRule type="expression" dxfId="3452" priority="2099">
      <formula>C39=2</formula>
    </cfRule>
    <cfRule type="expression" dxfId="3451" priority="2100">
      <formula>C39=1</formula>
    </cfRule>
  </conditionalFormatting>
  <conditionalFormatting sqref="M40">
    <cfRule type="expression" dxfId="3450" priority="2097">
      <formula>C40=2</formula>
    </cfRule>
    <cfRule type="expression" dxfId="3449" priority="2098">
      <formula>C40=1</formula>
    </cfRule>
  </conditionalFormatting>
  <conditionalFormatting sqref="M43">
    <cfRule type="expression" dxfId="3448" priority="2093">
      <formula>C43=2</formula>
    </cfRule>
    <cfRule type="expression" dxfId="3447" priority="2094">
      <formula>C43=1</formula>
    </cfRule>
  </conditionalFormatting>
  <conditionalFormatting sqref="M44">
    <cfRule type="expression" dxfId="3446" priority="2091">
      <formula>C44=2</formula>
    </cfRule>
    <cfRule type="expression" dxfId="3445" priority="2092">
      <formula>C44=1</formula>
    </cfRule>
  </conditionalFormatting>
  <conditionalFormatting sqref="N45">
    <cfRule type="expression" dxfId="3444" priority="2089">
      <formula>C45=0</formula>
    </cfRule>
    <cfRule type="expression" dxfId="3443" priority="2090">
      <formula>C45=-1</formula>
    </cfRule>
  </conditionalFormatting>
  <conditionalFormatting sqref="M45">
    <cfRule type="expression" dxfId="3442" priority="2087">
      <formula>C45=2</formula>
    </cfRule>
    <cfRule type="expression" dxfId="3441" priority="2088">
      <formula>C45=1</formula>
    </cfRule>
  </conditionalFormatting>
  <conditionalFormatting sqref="M34">
    <cfRule type="expression" dxfId="3440" priority="2085">
      <formula>C34=2</formula>
    </cfRule>
    <cfRule type="expression" dxfId="3439" priority="2086">
      <formula>C34=1</formula>
    </cfRule>
  </conditionalFormatting>
  <conditionalFormatting sqref="M62">
    <cfRule type="expression" dxfId="3438" priority="2083">
      <formula>C62=2</formula>
    </cfRule>
    <cfRule type="expression" dxfId="3437" priority="2084">
      <formula>C62=1</formula>
    </cfRule>
  </conditionalFormatting>
  <conditionalFormatting sqref="M42">
    <cfRule type="expression" dxfId="3436" priority="2081">
      <formula>C42=2</formula>
    </cfRule>
    <cfRule type="expression" dxfId="3435" priority="2082">
      <formula>C42=1</formula>
    </cfRule>
  </conditionalFormatting>
  <conditionalFormatting sqref="M44">
    <cfRule type="expression" dxfId="3434" priority="2079">
      <formula>C44=2</formula>
    </cfRule>
    <cfRule type="expression" dxfId="3433" priority="2080">
      <formula>C44=1</formula>
    </cfRule>
  </conditionalFormatting>
  <conditionalFormatting sqref="M44">
    <cfRule type="expression" dxfId="3432" priority="2077">
      <formula>C44=2</formula>
    </cfRule>
    <cfRule type="expression" dxfId="3431" priority="2078">
      <formula>C44=1</formula>
    </cfRule>
  </conditionalFormatting>
  <conditionalFormatting sqref="M37">
    <cfRule type="expression" dxfId="3430" priority="2075">
      <formula>C37=2</formula>
    </cfRule>
    <cfRule type="expression" dxfId="3429" priority="2076">
      <formula>C37=1</formula>
    </cfRule>
  </conditionalFormatting>
  <conditionalFormatting sqref="M36">
    <cfRule type="expression" dxfId="3428" priority="2073">
      <formula>C36=2</formula>
    </cfRule>
    <cfRule type="expression" dxfId="3427" priority="2074">
      <formula>C36=1</formula>
    </cfRule>
  </conditionalFormatting>
  <conditionalFormatting sqref="M40">
    <cfRule type="expression" dxfId="3426" priority="2071">
      <formula>C40=2</formula>
    </cfRule>
    <cfRule type="expression" dxfId="3425" priority="2072">
      <formula>C40=1</formula>
    </cfRule>
  </conditionalFormatting>
  <conditionalFormatting sqref="M40">
    <cfRule type="expression" dxfId="3424" priority="2069">
      <formula>C40=2</formula>
    </cfRule>
    <cfRule type="expression" dxfId="3423" priority="2070">
      <formula>C40=1</formula>
    </cfRule>
  </conditionalFormatting>
  <conditionalFormatting sqref="K47:K53">
    <cfRule type="expression" dxfId="3422" priority="2067">
      <formula>A47=2</formula>
    </cfRule>
    <cfRule type="expression" dxfId="3421" priority="2068">
      <formula>A47=1</formula>
    </cfRule>
  </conditionalFormatting>
  <conditionalFormatting sqref="K49">
    <cfRule type="expression" dxfId="3420" priority="2065">
      <formula>A49=2</formula>
    </cfRule>
    <cfRule type="expression" dxfId="3419" priority="2066">
      <formula>A49=1</formula>
    </cfRule>
  </conditionalFormatting>
  <conditionalFormatting sqref="K50">
    <cfRule type="expression" dxfId="3418" priority="2063">
      <formula>A50=2</formula>
    </cfRule>
    <cfRule type="expression" dxfId="3417" priority="2064">
      <formula>A50=1</formula>
    </cfRule>
  </conditionalFormatting>
  <conditionalFormatting sqref="M47:M53">
    <cfRule type="expression" dxfId="3416" priority="2061">
      <formula>C47=2</formula>
    </cfRule>
    <cfRule type="expression" dxfId="3415" priority="2062">
      <formula>C47=1</formula>
    </cfRule>
  </conditionalFormatting>
  <conditionalFormatting sqref="M64">
    <cfRule type="expression" dxfId="3414" priority="2059">
      <formula>C64=2</formula>
    </cfRule>
    <cfRule type="expression" dxfId="3413" priority="2060">
      <formula>C64=1</formula>
    </cfRule>
  </conditionalFormatting>
  <conditionalFormatting sqref="M61">
    <cfRule type="expression" dxfId="3412" priority="2057">
      <formula>C61=2</formula>
    </cfRule>
    <cfRule type="expression" dxfId="3411" priority="2058">
      <formula>C61=1</formula>
    </cfRule>
  </conditionalFormatting>
  <conditionalFormatting sqref="M61">
    <cfRule type="expression" dxfId="3410" priority="2055">
      <formula>C61=2</formula>
    </cfRule>
    <cfRule type="expression" dxfId="3409" priority="2056">
      <formula>C61=1</formula>
    </cfRule>
  </conditionalFormatting>
  <conditionalFormatting sqref="M65">
    <cfRule type="expression" dxfId="3408" priority="2053">
      <formula>C65=2</formula>
    </cfRule>
    <cfRule type="expression" dxfId="3407" priority="2054">
      <formula>C65=1</formula>
    </cfRule>
  </conditionalFormatting>
  <conditionalFormatting sqref="M67">
    <cfRule type="expression" dxfId="3406" priority="2051">
      <formula>C67=2</formula>
    </cfRule>
    <cfRule type="expression" dxfId="3405" priority="2052">
      <formula>C67=1</formula>
    </cfRule>
  </conditionalFormatting>
  <conditionalFormatting sqref="M63">
    <cfRule type="expression" dxfId="3404" priority="2049">
      <formula>C63=2</formula>
    </cfRule>
    <cfRule type="expression" dxfId="3403" priority="2050">
      <formula>C63=1</formula>
    </cfRule>
  </conditionalFormatting>
  <conditionalFormatting sqref="M64">
    <cfRule type="expression" dxfId="3402" priority="2047">
      <formula>C64=2</formula>
    </cfRule>
    <cfRule type="expression" dxfId="3401" priority="2048">
      <formula>C64=1</formula>
    </cfRule>
  </conditionalFormatting>
  <conditionalFormatting sqref="M64">
    <cfRule type="expression" dxfId="3400" priority="2045">
      <formula>C64=2</formula>
    </cfRule>
    <cfRule type="expression" dxfId="3399" priority="2046">
      <formula>C64=1</formula>
    </cfRule>
  </conditionalFormatting>
  <conditionalFormatting sqref="M63">
    <cfRule type="expression" dxfId="3398" priority="2043">
      <formula>C63=2</formula>
    </cfRule>
    <cfRule type="expression" dxfId="3397" priority="2044">
      <formula>C63=1</formula>
    </cfRule>
  </conditionalFormatting>
  <conditionalFormatting sqref="M66">
    <cfRule type="expression" dxfId="3396" priority="2041">
      <formula>C66=2</formula>
    </cfRule>
    <cfRule type="expression" dxfId="3395" priority="2042">
      <formula>C66=1</formula>
    </cfRule>
  </conditionalFormatting>
  <conditionalFormatting sqref="M68">
    <cfRule type="expression" dxfId="3394" priority="2039">
      <formula>C68=2</formula>
    </cfRule>
    <cfRule type="expression" dxfId="3393" priority="2040">
      <formula>C68=1</formula>
    </cfRule>
  </conditionalFormatting>
  <conditionalFormatting sqref="N41">
    <cfRule type="expression" dxfId="3392" priority="2036">
      <formula>C41=0</formula>
    </cfRule>
    <cfRule type="expression" dxfId="3391" priority="2038">
      <formula>C41=-1</formula>
    </cfRule>
  </conditionalFormatting>
  <conditionalFormatting sqref="M41">
    <cfRule type="expression" dxfId="3390" priority="2035">
      <formula>C41=2</formula>
    </cfRule>
    <cfRule type="expression" dxfId="3389" priority="2037">
      <formula>C41=1</formula>
    </cfRule>
  </conditionalFormatting>
  <conditionalFormatting sqref="M41">
    <cfRule type="expression" dxfId="3388" priority="2033">
      <formula>C41=2</formula>
    </cfRule>
    <cfRule type="expression" dxfId="3387" priority="2034">
      <formula>C41=1</formula>
    </cfRule>
  </conditionalFormatting>
  <conditionalFormatting sqref="N60">
    <cfRule type="expression" dxfId="3386" priority="2030">
      <formula>C60=0</formula>
    </cfRule>
    <cfRule type="expression" dxfId="3385" priority="2032">
      <formula>C60=-1</formula>
    </cfRule>
  </conditionalFormatting>
  <conditionalFormatting sqref="M60">
    <cfRule type="expression" dxfId="3384" priority="2029">
      <formula>C60=2</formula>
    </cfRule>
    <cfRule type="expression" dxfId="3383" priority="2031">
      <formula>C60=1</formula>
    </cfRule>
  </conditionalFormatting>
  <conditionalFormatting sqref="M60">
    <cfRule type="expression" dxfId="3382" priority="2027">
      <formula>C60=2</formula>
    </cfRule>
    <cfRule type="expression" dxfId="3381" priority="2028">
      <formula>C60=1</formula>
    </cfRule>
  </conditionalFormatting>
  <conditionalFormatting sqref="M65">
    <cfRule type="expression" dxfId="3380" priority="2025">
      <formula>C65=2</formula>
    </cfRule>
    <cfRule type="expression" dxfId="3379" priority="2026">
      <formula>C65=1</formula>
    </cfRule>
  </conditionalFormatting>
  <conditionalFormatting sqref="M64">
    <cfRule type="expression" dxfId="3378" priority="2023">
      <formula>C64=2</formula>
    </cfRule>
    <cfRule type="expression" dxfId="3377" priority="2024">
      <formula>C64=1</formula>
    </cfRule>
  </conditionalFormatting>
  <conditionalFormatting sqref="M66">
    <cfRule type="expression" dxfId="3376" priority="2021">
      <formula>C66=2</formula>
    </cfRule>
    <cfRule type="expression" dxfId="3375" priority="2022">
      <formula>C66=1</formula>
    </cfRule>
  </conditionalFormatting>
  <conditionalFormatting sqref="M73">
    <cfRule type="expression" dxfId="3374" priority="2019">
      <formula>C73=2</formula>
    </cfRule>
    <cfRule type="expression" dxfId="3373" priority="2020">
      <formula>C73=1</formula>
    </cfRule>
  </conditionalFormatting>
  <conditionalFormatting sqref="M74">
    <cfRule type="expression" dxfId="3372" priority="2017">
      <formula>C74=2</formula>
    </cfRule>
    <cfRule type="expression" dxfId="3371" priority="2018">
      <formula>C74=1</formula>
    </cfRule>
  </conditionalFormatting>
  <conditionalFormatting sqref="M74">
    <cfRule type="expression" dxfId="3370" priority="2015">
      <formula>C74=2</formula>
    </cfRule>
    <cfRule type="expression" dxfId="3369" priority="2016">
      <formula>C74=1</formula>
    </cfRule>
  </conditionalFormatting>
  <conditionalFormatting sqref="M74">
    <cfRule type="expression" dxfId="3368" priority="2013">
      <formula>C74=2</formula>
    </cfRule>
    <cfRule type="expression" dxfId="3367" priority="2014">
      <formula>C74=1</formula>
    </cfRule>
  </conditionalFormatting>
  <conditionalFormatting sqref="M51">
    <cfRule type="expression" dxfId="3366" priority="2011">
      <formula>C51=2</formula>
    </cfRule>
    <cfRule type="expression" dxfId="3365" priority="2012">
      <formula>C51=1</formula>
    </cfRule>
  </conditionalFormatting>
  <conditionalFormatting sqref="M45">
    <cfRule type="expression" dxfId="3364" priority="2009">
      <formula>C45=2</formula>
    </cfRule>
    <cfRule type="expression" dxfId="3363" priority="2010">
      <formula>C45=1</formula>
    </cfRule>
  </conditionalFormatting>
  <conditionalFormatting sqref="M52">
    <cfRule type="expression" dxfId="3362" priority="2007">
      <formula>C52=2</formula>
    </cfRule>
    <cfRule type="expression" dxfId="3361" priority="2008">
      <formula>C52=1</formula>
    </cfRule>
  </conditionalFormatting>
  <conditionalFormatting sqref="M54">
    <cfRule type="expression" dxfId="3360" priority="2001">
      <formula>C54=2</formula>
    </cfRule>
    <cfRule type="expression" dxfId="3359" priority="2002">
      <formula>C54=1</formula>
    </cfRule>
  </conditionalFormatting>
  <conditionalFormatting sqref="M55">
    <cfRule type="expression" dxfId="3358" priority="1999">
      <formula>C55=2</formula>
    </cfRule>
    <cfRule type="expression" dxfId="3357" priority="2000">
      <formula>C55=1</formula>
    </cfRule>
  </conditionalFormatting>
  <conditionalFormatting sqref="M56">
    <cfRule type="expression" dxfId="3356" priority="1997">
      <formula>C56=2</formula>
    </cfRule>
    <cfRule type="expression" dxfId="3355" priority="1998">
      <formula>C56=1</formula>
    </cfRule>
  </conditionalFormatting>
  <conditionalFormatting sqref="N53">
    <cfRule type="expression" dxfId="3354" priority="2004">
      <formula>C53=0</formula>
    </cfRule>
    <cfRule type="expression" dxfId="3353" priority="2006">
      <formula>C53=-1</formula>
    </cfRule>
  </conditionalFormatting>
  <conditionalFormatting sqref="M53">
    <cfRule type="expression" dxfId="3352" priority="2003">
      <formula>C53=2</formula>
    </cfRule>
    <cfRule type="expression" dxfId="3351" priority="2005">
      <formula>C53=1</formula>
    </cfRule>
  </conditionalFormatting>
  <conditionalFormatting sqref="M42">
    <cfRule type="expression" dxfId="3350" priority="1995">
      <formula>C42=2</formula>
    </cfRule>
    <cfRule type="expression" dxfId="3349" priority="1996">
      <formula>C42=1</formula>
    </cfRule>
  </conditionalFormatting>
  <conditionalFormatting sqref="M43">
    <cfRule type="expression" dxfId="3348" priority="1993">
      <formula>C43=2</formula>
    </cfRule>
    <cfRule type="expression" dxfId="3347" priority="1994">
      <formula>C43=1</formula>
    </cfRule>
  </conditionalFormatting>
  <conditionalFormatting sqref="N44">
    <cfRule type="expression" dxfId="3346" priority="1991">
      <formula>C44=0</formula>
    </cfRule>
    <cfRule type="expression" dxfId="3345" priority="1992">
      <formula>C44=-1</formula>
    </cfRule>
  </conditionalFormatting>
  <conditionalFormatting sqref="M44">
    <cfRule type="expression" dxfId="3344" priority="1989">
      <formula>C44=2</formula>
    </cfRule>
    <cfRule type="expression" dxfId="3343" priority="1990">
      <formula>C44=1</formula>
    </cfRule>
  </conditionalFormatting>
  <conditionalFormatting sqref="M61">
    <cfRule type="expression" dxfId="3342" priority="1987">
      <formula>C61=2</formula>
    </cfRule>
    <cfRule type="expression" dxfId="3341" priority="1988">
      <formula>C61=1</formula>
    </cfRule>
  </conditionalFormatting>
  <conditionalFormatting sqref="M43">
    <cfRule type="expression" dxfId="3340" priority="1985">
      <formula>C43=2</formula>
    </cfRule>
    <cfRule type="expression" dxfId="3339" priority="1986">
      <formula>C43=1</formula>
    </cfRule>
  </conditionalFormatting>
  <conditionalFormatting sqref="M43">
    <cfRule type="expression" dxfId="3338" priority="1983">
      <formula>C43=2</formula>
    </cfRule>
    <cfRule type="expression" dxfId="3337" priority="1984">
      <formula>C43=1</formula>
    </cfRule>
  </conditionalFormatting>
  <conditionalFormatting sqref="K48">
    <cfRule type="expression" dxfId="3336" priority="1981">
      <formula>A48=2</formula>
    </cfRule>
    <cfRule type="expression" dxfId="3335" priority="1982">
      <formula>A48=1</formula>
    </cfRule>
  </conditionalFormatting>
  <conditionalFormatting sqref="K49">
    <cfRule type="expression" dxfId="3334" priority="1979">
      <formula>A49=2</formula>
    </cfRule>
    <cfRule type="expression" dxfId="3333" priority="1980">
      <formula>A49=1</formula>
    </cfRule>
  </conditionalFormatting>
  <conditionalFormatting sqref="M63">
    <cfRule type="expression" dxfId="3332" priority="1977">
      <formula>C63=2</formula>
    </cfRule>
    <cfRule type="expression" dxfId="3331" priority="1978">
      <formula>C63=1</formula>
    </cfRule>
  </conditionalFormatting>
  <conditionalFormatting sqref="M60">
    <cfRule type="expression" dxfId="3330" priority="1975">
      <formula>C60=2</formula>
    </cfRule>
    <cfRule type="expression" dxfId="3329" priority="1976">
      <formula>C60=1</formula>
    </cfRule>
  </conditionalFormatting>
  <conditionalFormatting sqref="M60">
    <cfRule type="expression" dxfId="3328" priority="1973">
      <formula>C60=2</formula>
    </cfRule>
    <cfRule type="expression" dxfId="3327" priority="1974">
      <formula>C60=1</formula>
    </cfRule>
  </conditionalFormatting>
  <conditionalFormatting sqref="M64">
    <cfRule type="expression" dxfId="3326" priority="1971">
      <formula>C64=2</formula>
    </cfRule>
    <cfRule type="expression" dxfId="3325" priority="1972">
      <formula>C64=1</formula>
    </cfRule>
  </conditionalFormatting>
  <conditionalFormatting sqref="M66">
    <cfRule type="expression" dxfId="3324" priority="1969">
      <formula>C66=2</formula>
    </cfRule>
    <cfRule type="expression" dxfId="3323" priority="1970">
      <formula>C66=1</formula>
    </cfRule>
  </conditionalFormatting>
  <conditionalFormatting sqref="M62">
    <cfRule type="expression" dxfId="3322" priority="1967">
      <formula>C62=2</formula>
    </cfRule>
    <cfRule type="expression" dxfId="3321" priority="1968">
      <formula>C62=1</formula>
    </cfRule>
  </conditionalFormatting>
  <conditionalFormatting sqref="M63">
    <cfRule type="expression" dxfId="3320" priority="1965">
      <formula>C63=2</formula>
    </cfRule>
    <cfRule type="expression" dxfId="3319" priority="1966">
      <formula>C63=1</formula>
    </cfRule>
  </conditionalFormatting>
  <conditionalFormatting sqref="M63">
    <cfRule type="expression" dxfId="3318" priority="1963">
      <formula>C63=2</formula>
    </cfRule>
    <cfRule type="expression" dxfId="3317" priority="1964">
      <formula>C63=1</formula>
    </cfRule>
  </conditionalFormatting>
  <conditionalFormatting sqref="M62">
    <cfRule type="expression" dxfId="3316" priority="1961">
      <formula>C62=2</formula>
    </cfRule>
    <cfRule type="expression" dxfId="3315" priority="1962">
      <formula>C62=1</formula>
    </cfRule>
  </conditionalFormatting>
  <conditionalFormatting sqref="M65">
    <cfRule type="expression" dxfId="3314" priority="1959">
      <formula>C65=2</formula>
    </cfRule>
    <cfRule type="expression" dxfId="3313" priority="1960">
      <formula>C65=1</formula>
    </cfRule>
  </conditionalFormatting>
  <conditionalFormatting sqref="M67">
    <cfRule type="expression" dxfId="3312" priority="1957">
      <formula>C67=2</formula>
    </cfRule>
    <cfRule type="expression" dxfId="3311" priority="1958">
      <formula>C67=1</formula>
    </cfRule>
  </conditionalFormatting>
  <conditionalFormatting sqref="N59">
    <cfRule type="expression" dxfId="3310" priority="1954">
      <formula>C59=0</formula>
    </cfRule>
    <cfRule type="expression" dxfId="3309" priority="1956">
      <formula>C59=-1</formula>
    </cfRule>
  </conditionalFormatting>
  <conditionalFormatting sqref="M59">
    <cfRule type="expression" dxfId="3308" priority="1953">
      <formula>C59=2</formula>
    </cfRule>
    <cfRule type="expression" dxfId="3307" priority="1955">
      <formula>C59=1</formula>
    </cfRule>
  </conditionalFormatting>
  <conditionalFormatting sqref="M59">
    <cfRule type="expression" dxfId="3306" priority="1951">
      <formula>C59=2</formula>
    </cfRule>
    <cfRule type="expression" dxfId="3305" priority="1952">
      <formula>C59=1</formula>
    </cfRule>
  </conditionalFormatting>
  <conditionalFormatting sqref="M64">
    <cfRule type="expression" dxfId="3304" priority="1949">
      <formula>C64=2</formula>
    </cfRule>
    <cfRule type="expression" dxfId="3303" priority="1950">
      <formula>C64=1</formula>
    </cfRule>
  </conditionalFormatting>
  <conditionalFormatting sqref="M63">
    <cfRule type="expression" dxfId="3302" priority="1947">
      <formula>C63=2</formula>
    </cfRule>
    <cfRule type="expression" dxfId="3301" priority="1948">
      <formula>C63=1</formula>
    </cfRule>
  </conditionalFormatting>
  <conditionalFormatting sqref="M65">
    <cfRule type="expression" dxfId="3300" priority="1945">
      <formula>C65=2</formula>
    </cfRule>
    <cfRule type="expression" dxfId="3299" priority="1946">
      <formula>C65=1</formula>
    </cfRule>
  </conditionalFormatting>
  <conditionalFormatting sqref="M72">
    <cfRule type="expression" dxfId="3298" priority="1943">
      <formula>C72=2</formula>
    </cfRule>
    <cfRule type="expression" dxfId="3297" priority="1944">
      <formula>C72=1</formula>
    </cfRule>
  </conditionalFormatting>
  <conditionalFormatting sqref="M73">
    <cfRule type="expression" dxfId="3296" priority="1941">
      <formula>C73=2</formula>
    </cfRule>
    <cfRule type="expression" dxfId="3295" priority="1942">
      <formula>C73=1</formula>
    </cfRule>
  </conditionalFormatting>
  <conditionalFormatting sqref="M73">
    <cfRule type="expression" dxfId="3294" priority="1939">
      <formula>C73=2</formula>
    </cfRule>
    <cfRule type="expression" dxfId="3293" priority="1940">
      <formula>C73=1</formula>
    </cfRule>
  </conditionalFormatting>
  <conditionalFormatting sqref="M73">
    <cfRule type="expression" dxfId="3292" priority="1937">
      <formula>C73=2</formula>
    </cfRule>
    <cfRule type="expression" dxfId="3291" priority="1938">
      <formula>C73=1</formula>
    </cfRule>
  </conditionalFormatting>
  <conditionalFormatting sqref="N74">
    <cfRule type="expression" dxfId="3290" priority="1934">
      <formula>C74=0</formula>
    </cfRule>
    <cfRule type="expression" dxfId="3289" priority="1936">
      <formula>C74=-1</formula>
    </cfRule>
  </conditionalFormatting>
  <conditionalFormatting sqref="M74">
    <cfRule type="expression" dxfId="3288" priority="1933">
      <formula>C74=2</formula>
    </cfRule>
    <cfRule type="expression" dxfId="3287" priority="1935">
      <formula>C74=1</formula>
    </cfRule>
  </conditionalFormatting>
  <conditionalFormatting sqref="M74">
    <cfRule type="expression" dxfId="3286" priority="1931">
      <formula>C74=2</formula>
    </cfRule>
    <cfRule type="expression" dxfId="3285" priority="1932">
      <formula>C74=1</formula>
    </cfRule>
  </conditionalFormatting>
  <conditionalFormatting sqref="M19">
    <cfRule type="expression" dxfId="3284" priority="1929">
      <formula>C19=2</formula>
    </cfRule>
    <cfRule type="expression" dxfId="3283" priority="1930">
      <formula>C19=1</formula>
    </cfRule>
  </conditionalFormatting>
  <conditionalFormatting sqref="M25">
    <cfRule type="expression" dxfId="3282" priority="1927">
      <formula>C25=2</formula>
    </cfRule>
    <cfRule type="expression" dxfId="3281" priority="1928">
      <formula>C25=1</formula>
    </cfRule>
  </conditionalFormatting>
  <conditionalFormatting sqref="M26">
    <cfRule type="expression" dxfId="3280" priority="1925">
      <formula>C26=2</formula>
    </cfRule>
    <cfRule type="expression" dxfId="3279" priority="1926">
      <formula>C26=1</formula>
    </cfRule>
  </conditionalFormatting>
  <conditionalFormatting sqref="M23">
    <cfRule type="expression" dxfId="3278" priority="1923">
      <formula>C23=2</formula>
    </cfRule>
    <cfRule type="expression" dxfId="3277" priority="1924">
      <formula>C23=1</formula>
    </cfRule>
  </conditionalFormatting>
  <conditionalFormatting sqref="M24">
    <cfRule type="expression" dxfId="3276" priority="1921">
      <formula>C24=2</formula>
    </cfRule>
    <cfRule type="expression" dxfId="3275" priority="1922">
      <formula>C24=1</formula>
    </cfRule>
  </conditionalFormatting>
  <conditionalFormatting sqref="M25">
    <cfRule type="expression" dxfId="3274" priority="1919">
      <formula>C25=2</formula>
    </cfRule>
    <cfRule type="expression" dxfId="3273" priority="1920">
      <formula>C25=1</formula>
    </cfRule>
  </conditionalFormatting>
  <conditionalFormatting sqref="M22">
    <cfRule type="expression" dxfId="3272" priority="1917">
      <formula>C22=2</formula>
    </cfRule>
    <cfRule type="expression" dxfId="3271" priority="1918">
      <formula>C22=1</formula>
    </cfRule>
  </conditionalFormatting>
  <conditionalFormatting sqref="M26">
    <cfRule type="expression" dxfId="3270" priority="1915">
      <formula>C26=2</formula>
    </cfRule>
    <cfRule type="expression" dxfId="3269" priority="1916">
      <formula>C26=1</formula>
    </cfRule>
  </conditionalFormatting>
  <conditionalFormatting sqref="M27">
    <cfRule type="expression" dxfId="3268" priority="1913">
      <formula>C27=2</formula>
    </cfRule>
    <cfRule type="expression" dxfId="3267" priority="1914">
      <formula>C27=1</formula>
    </cfRule>
  </conditionalFormatting>
  <conditionalFormatting sqref="M21">
    <cfRule type="expression" dxfId="3266" priority="1911">
      <formula>C21=2</formula>
    </cfRule>
    <cfRule type="expression" dxfId="3265" priority="1912">
      <formula>C21=1</formula>
    </cfRule>
  </conditionalFormatting>
  <conditionalFormatting sqref="M28">
    <cfRule type="expression" dxfId="3264" priority="1909">
      <formula>C28=2</formula>
    </cfRule>
    <cfRule type="expression" dxfId="3263" priority="1910">
      <formula>C28=1</formula>
    </cfRule>
  </conditionalFormatting>
  <conditionalFormatting sqref="M29">
    <cfRule type="expression" dxfId="3262" priority="1907">
      <formula>C29=2</formula>
    </cfRule>
    <cfRule type="expression" dxfId="3261" priority="1908">
      <formula>C29=1</formula>
    </cfRule>
  </conditionalFormatting>
  <conditionalFormatting sqref="M49">
    <cfRule type="expression" dxfId="3260" priority="1905">
      <formula>C49=2</formula>
    </cfRule>
    <cfRule type="expression" dxfId="3259" priority="1906">
      <formula>C49=1</formula>
    </cfRule>
  </conditionalFormatting>
  <conditionalFormatting sqref="M45">
    <cfRule type="expression" dxfId="3258" priority="1887">
      <formula>C45=2</formula>
    </cfRule>
    <cfRule type="expression" dxfId="3257" priority="1888">
      <formula>C45=1</formula>
    </cfRule>
  </conditionalFormatting>
  <conditionalFormatting sqref="M33:M39">
    <cfRule type="expression" dxfId="3256" priority="1903">
      <formula>C33=2</formula>
    </cfRule>
    <cfRule type="expression" dxfId="3255" priority="1904">
      <formula>C33=1</formula>
    </cfRule>
  </conditionalFormatting>
  <conditionalFormatting sqref="M37">
    <cfRule type="expression" dxfId="3254" priority="1901">
      <formula>C37=2</formula>
    </cfRule>
    <cfRule type="expression" dxfId="3253" priority="1902">
      <formula>C37=1</formula>
    </cfRule>
  </conditionalFormatting>
  <conditionalFormatting sqref="M39">
    <cfRule type="expression" dxfId="3252" priority="1899">
      <formula>C39=2</formula>
    </cfRule>
    <cfRule type="expression" dxfId="3251" priority="1900">
      <formula>C39=1</formula>
    </cfRule>
  </conditionalFormatting>
  <conditionalFormatting sqref="M40">
    <cfRule type="expression" dxfId="3250" priority="1897">
      <formula>C40=2</formula>
    </cfRule>
    <cfRule type="expression" dxfId="3249" priority="1898">
      <formula>C40=1</formula>
    </cfRule>
  </conditionalFormatting>
  <conditionalFormatting sqref="M41">
    <cfRule type="expression" dxfId="3248" priority="1895">
      <formula>C41=2</formula>
    </cfRule>
    <cfRule type="expression" dxfId="3247" priority="1896">
      <formula>C41=1</formula>
    </cfRule>
  </conditionalFormatting>
  <conditionalFormatting sqref="M38">
    <cfRule type="expression" dxfId="3246" priority="1893">
      <formula>C38=2</formula>
    </cfRule>
    <cfRule type="expression" dxfId="3245" priority="1894">
      <formula>C38=1</formula>
    </cfRule>
  </conditionalFormatting>
  <conditionalFormatting sqref="M42">
    <cfRule type="expression" dxfId="3244" priority="1891">
      <formula>C42=2</formula>
    </cfRule>
    <cfRule type="expression" dxfId="3243" priority="1892">
      <formula>C42=1</formula>
    </cfRule>
  </conditionalFormatting>
  <conditionalFormatting sqref="M43">
    <cfRule type="expression" dxfId="3242" priority="1889">
      <formula>C43=2</formula>
    </cfRule>
    <cfRule type="expression" dxfId="3241" priority="1890">
      <formula>C43=1</formula>
    </cfRule>
  </conditionalFormatting>
  <conditionalFormatting sqref="M46">
    <cfRule type="expression" dxfId="3240" priority="1885">
      <formula>C46=2</formula>
    </cfRule>
    <cfRule type="expression" dxfId="3239" priority="1886">
      <formula>C46=1</formula>
    </cfRule>
  </conditionalFormatting>
  <conditionalFormatting sqref="M47">
    <cfRule type="expression" dxfId="3238" priority="1883">
      <formula>C47=2</formula>
    </cfRule>
    <cfRule type="expression" dxfId="3237" priority="1884">
      <formula>C47=1</formula>
    </cfRule>
  </conditionalFormatting>
  <conditionalFormatting sqref="M48">
    <cfRule type="expression" dxfId="3236" priority="1881">
      <formula>C48=2</formula>
    </cfRule>
    <cfRule type="expression" dxfId="3235" priority="1882">
      <formula>C48=1</formula>
    </cfRule>
  </conditionalFormatting>
  <conditionalFormatting sqref="M37">
    <cfRule type="expression" dxfId="3234" priority="1879">
      <formula>C37=2</formula>
    </cfRule>
    <cfRule type="expression" dxfId="3233" priority="1880">
      <formula>C37=1</formula>
    </cfRule>
  </conditionalFormatting>
  <conditionalFormatting sqref="M45">
    <cfRule type="expression" dxfId="3232" priority="1877">
      <formula>C45=2</formula>
    </cfRule>
    <cfRule type="expression" dxfId="3231" priority="1878">
      <formula>C45=1</formula>
    </cfRule>
  </conditionalFormatting>
  <conditionalFormatting sqref="M47">
    <cfRule type="expression" dxfId="3230" priority="1875">
      <formula>C47=2</formula>
    </cfRule>
    <cfRule type="expression" dxfId="3229" priority="1876">
      <formula>C47=1</formula>
    </cfRule>
  </conditionalFormatting>
  <conditionalFormatting sqref="M47">
    <cfRule type="expression" dxfId="3228" priority="1873">
      <formula>C47=2</formula>
    </cfRule>
    <cfRule type="expression" dxfId="3227" priority="1874">
      <formula>C47=1</formula>
    </cfRule>
  </conditionalFormatting>
  <conditionalFormatting sqref="M40">
    <cfRule type="expression" dxfId="3226" priority="1871">
      <formula>C40=2</formula>
    </cfRule>
    <cfRule type="expression" dxfId="3225" priority="1872">
      <formula>C40=1</formula>
    </cfRule>
  </conditionalFormatting>
  <conditionalFormatting sqref="M39">
    <cfRule type="expression" dxfId="3224" priority="1869">
      <formula>C39=2</formula>
    </cfRule>
    <cfRule type="expression" dxfId="3223" priority="1870">
      <formula>C39=1</formula>
    </cfRule>
  </conditionalFormatting>
  <conditionalFormatting sqref="M43">
    <cfRule type="expression" dxfId="3222" priority="1867">
      <formula>C43=2</formula>
    </cfRule>
    <cfRule type="expression" dxfId="3221" priority="1868">
      <formula>C43=1</formula>
    </cfRule>
  </conditionalFormatting>
  <conditionalFormatting sqref="M43">
    <cfRule type="expression" dxfId="3220" priority="1865">
      <formula>C43=2</formula>
    </cfRule>
    <cfRule type="expression" dxfId="3219" priority="1866">
      <formula>C43=1</formula>
    </cfRule>
  </conditionalFormatting>
  <conditionalFormatting sqref="K51">
    <cfRule type="expression" dxfId="3218" priority="1863">
      <formula>A51=2</formula>
    </cfRule>
    <cfRule type="expression" dxfId="3217" priority="1864">
      <formula>A51=1</formula>
    </cfRule>
  </conditionalFormatting>
  <conditionalFormatting sqref="M51">
    <cfRule type="expression" dxfId="3216" priority="1861">
      <formula>C51=2</formula>
    </cfRule>
    <cfRule type="expression" dxfId="3215" priority="1862">
      <formula>C51=1</formula>
    </cfRule>
  </conditionalFormatting>
  <conditionalFormatting sqref="M44">
    <cfRule type="expression" dxfId="3214" priority="1859">
      <formula>C44=2</formula>
    </cfRule>
    <cfRule type="expression" dxfId="3213" priority="1860">
      <formula>C44=1</formula>
    </cfRule>
  </conditionalFormatting>
  <conditionalFormatting sqref="M44">
    <cfRule type="expression" dxfId="3212" priority="1857">
      <formula>C44=2</formula>
    </cfRule>
    <cfRule type="expression" dxfId="3211" priority="1858">
      <formula>C44=1</formula>
    </cfRule>
  </conditionalFormatting>
  <conditionalFormatting sqref="M48">
    <cfRule type="expression" dxfId="3210" priority="1855">
      <formula>C48=2</formula>
    </cfRule>
    <cfRule type="expression" dxfId="3209" priority="1856">
      <formula>C48=1</formula>
    </cfRule>
  </conditionalFormatting>
  <conditionalFormatting sqref="M45">
    <cfRule type="expression" dxfId="3208" priority="1853">
      <formula>C45=2</formula>
    </cfRule>
    <cfRule type="expression" dxfId="3207" priority="1854">
      <formula>C45=1</formula>
    </cfRule>
  </conditionalFormatting>
  <conditionalFormatting sqref="M46">
    <cfRule type="expression" dxfId="3206" priority="1851">
      <formula>C46=2</formula>
    </cfRule>
    <cfRule type="expression" dxfId="3205" priority="1852">
      <formula>C46=1</formula>
    </cfRule>
  </conditionalFormatting>
  <conditionalFormatting sqref="M47">
    <cfRule type="expression" dxfId="3204" priority="1849">
      <formula>C47=2</formula>
    </cfRule>
    <cfRule type="expression" dxfId="3203" priority="1850">
      <formula>C47=1</formula>
    </cfRule>
  </conditionalFormatting>
  <conditionalFormatting sqref="M46">
    <cfRule type="expression" dxfId="3202" priority="1847">
      <formula>C46=2</formula>
    </cfRule>
    <cfRule type="expression" dxfId="3201" priority="1848">
      <formula>C46=1</formula>
    </cfRule>
  </conditionalFormatting>
  <conditionalFormatting sqref="M46">
    <cfRule type="expression" dxfId="3200" priority="1845">
      <formula>C46=2</formula>
    </cfRule>
    <cfRule type="expression" dxfId="3199" priority="1846">
      <formula>C46=1</formula>
    </cfRule>
  </conditionalFormatting>
  <conditionalFormatting sqref="K51">
    <cfRule type="expression" dxfId="3198" priority="1843">
      <formula>A51=2</formula>
    </cfRule>
    <cfRule type="expression" dxfId="3197" priority="1844">
      <formula>A51=1</formula>
    </cfRule>
  </conditionalFormatting>
  <conditionalFormatting sqref="M34">
    <cfRule type="expression" dxfId="3196" priority="1841">
      <formula>C34=2</formula>
    </cfRule>
    <cfRule type="expression" dxfId="3195" priority="1842">
      <formula>C34=1</formula>
    </cfRule>
  </conditionalFormatting>
  <conditionalFormatting sqref="N30:N36">
    <cfRule type="expression" dxfId="3194" priority="1839">
      <formula>C30=0</formula>
    </cfRule>
    <cfRule type="expression" dxfId="3193" priority="1840">
      <formula>C30=-1</formula>
    </cfRule>
  </conditionalFormatting>
  <conditionalFormatting sqref="M30">
    <cfRule type="expression" dxfId="3192" priority="1837">
      <formula>C30=2</formula>
    </cfRule>
    <cfRule type="expression" dxfId="3191" priority="1838">
      <formula>C30=1</formula>
    </cfRule>
  </conditionalFormatting>
  <conditionalFormatting sqref="M31">
    <cfRule type="expression" dxfId="3190" priority="1835">
      <formula>C31=2</formula>
    </cfRule>
    <cfRule type="expression" dxfId="3189" priority="1836">
      <formula>C31=1</formula>
    </cfRule>
  </conditionalFormatting>
  <conditionalFormatting sqref="M32">
    <cfRule type="expression" dxfId="3188" priority="1833">
      <formula>C32=2</formula>
    </cfRule>
    <cfRule type="expression" dxfId="3187" priority="1834">
      <formula>C32=1</formula>
    </cfRule>
  </conditionalFormatting>
  <conditionalFormatting sqref="M33">
    <cfRule type="expression" dxfId="3186" priority="1831">
      <formula>C33=2</formula>
    </cfRule>
    <cfRule type="expression" dxfId="3185" priority="1832">
      <formula>C33=1</formula>
    </cfRule>
  </conditionalFormatting>
  <conditionalFormatting sqref="M54">
    <cfRule type="expression" dxfId="3184" priority="1829">
      <formula>C54=2</formula>
    </cfRule>
    <cfRule type="expression" dxfId="3183" priority="1830">
      <formula>C54=1</formula>
    </cfRule>
  </conditionalFormatting>
  <conditionalFormatting sqref="M48">
    <cfRule type="expression" dxfId="3182" priority="1827">
      <formula>C48=2</formula>
    </cfRule>
    <cfRule type="expression" dxfId="3181" priority="1828">
      <formula>C48=1</formula>
    </cfRule>
  </conditionalFormatting>
  <conditionalFormatting sqref="M55">
    <cfRule type="expression" dxfId="3180" priority="1825">
      <formula>C55=2</formula>
    </cfRule>
    <cfRule type="expression" dxfId="3179" priority="1826">
      <formula>C55=1</formula>
    </cfRule>
  </conditionalFormatting>
  <conditionalFormatting sqref="M57">
    <cfRule type="expression" dxfId="3178" priority="1819">
      <formula>C57=2</formula>
    </cfRule>
    <cfRule type="expression" dxfId="3177" priority="1820">
      <formula>C57=1</formula>
    </cfRule>
  </conditionalFormatting>
  <conditionalFormatting sqref="M58">
    <cfRule type="expression" dxfId="3176" priority="1817">
      <formula>C58=2</formula>
    </cfRule>
    <cfRule type="expression" dxfId="3175" priority="1818">
      <formula>C58=1</formula>
    </cfRule>
  </conditionalFormatting>
  <conditionalFormatting sqref="M59">
    <cfRule type="expression" dxfId="3174" priority="1815">
      <formula>C59=2</formula>
    </cfRule>
    <cfRule type="expression" dxfId="3173" priority="1816">
      <formula>C59=1</formula>
    </cfRule>
  </conditionalFormatting>
  <conditionalFormatting sqref="N56">
    <cfRule type="expression" dxfId="3172" priority="1822">
      <formula>C56=0</formula>
    </cfRule>
    <cfRule type="expression" dxfId="3171" priority="1824">
      <formula>C56=-1</formula>
    </cfRule>
  </conditionalFormatting>
  <conditionalFormatting sqref="M56">
    <cfRule type="expression" dxfId="3170" priority="1821">
      <formula>C56=2</formula>
    </cfRule>
    <cfRule type="expression" dxfId="3169" priority="1823">
      <formula>C56=1</formula>
    </cfRule>
  </conditionalFormatting>
  <conditionalFormatting sqref="M44">
    <cfRule type="expression" dxfId="3168" priority="1799">
      <formula>C44=2</formula>
    </cfRule>
    <cfRule type="expression" dxfId="3167" priority="1800">
      <formula>C44=1</formula>
    </cfRule>
  </conditionalFormatting>
  <conditionalFormatting sqref="M36">
    <cfRule type="expression" dxfId="3166" priority="1813">
      <formula>C36=2</formula>
    </cfRule>
    <cfRule type="expression" dxfId="3165" priority="1814">
      <formula>C36=1</formula>
    </cfRule>
  </conditionalFormatting>
  <conditionalFormatting sqref="M38">
    <cfRule type="expression" dxfId="3164" priority="1811">
      <formula>C38=2</formula>
    </cfRule>
    <cfRule type="expression" dxfId="3163" priority="1812">
      <formula>C38=1</formula>
    </cfRule>
  </conditionalFormatting>
  <conditionalFormatting sqref="M39">
    <cfRule type="expression" dxfId="3162" priority="1809">
      <formula>C39=2</formula>
    </cfRule>
    <cfRule type="expression" dxfId="3161" priority="1810">
      <formula>C39=1</formula>
    </cfRule>
  </conditionalFormatting>
  <conditionalFormatting sqref="M40">
    <cfRule type="expression" dxfId="3160" priority="1807">
      <formula>C40=2</formula>
    </cfRule>
    <cfRule type="expression" dxfId="3159" priority="1808">
      <formula>C40=1</formula>
    </cfRule>
  </conditionalFormatting>
  <conditionalFormatting sqref="M37">
    <cfRule type="expression" dxfId="3158" priority="1805">
      <formula>C37=2</formula>
    </cfRule>
    <cfRule type="expression" dxfId="3157" priority="1806">
      <formula>C37=1</formula>
    </cfRule>
  </conditionalFormatting>
  <conditionalFormatting sqref="M41">
    <cfRule type="expression" dxfId="3156" priority="1803">
      <formula>C41=2</formula>
    </cfRule>
    <cfRule type="expression" dxfId="3155" priority="1804">
      <formula>C41=1</formula>
    </cfRule>
  </conditionalFormatting>
  <conditionalFormatting sqref="M42">
    <cfRule type="expression" dxfId="3154" priority="1801">
      <formula>C42=2</formula>
    </cfRule>
    <cfRule type="expression" dxfId="3153" priority="1802">
      <formula>C42=1</formula>
    </cfRule>
  </conditionalFormatting>
  <conditionalFormatting sqref="M45">
    <cfRule type="expression" dxfId="3152" priority="1797">
      <formula>C45=2</formula>
    </cfRule>
    <cfRule type="expression" dxfId="3151" priority="1798">
      <formula>C45=1</formula>
    </cfRule>
  </conditionalFormatting>
  <conditionalFormatting sqref="M46">
    <cfRule type="expression" dxfId="3150" priority="1795">
      <formula>C46=2</formula>
    </cfRule>
    <cfRule type="expression" dxfId="3149" priority="1796">
      <formula>C46=1</formula>
    </cfRule>
  </conditionalFormatting>
  <conditionalFormatting sqref="N47">
    <cfRule type="expression" dxfId="3148" priority="1793">
      <formula>C47=0</formula>
    </cfRule>
    <cfRule type="expression" dxfId="3147" priority="1794">
      <formula>C47=-1</formula>
    </cfRule>
  </conditionalFormatting>
  <conditionalFormatting sqref="M47">
    <cfRule type="expression" dxfId="3146" priority="1791">
      <formula>C47=2</formula>
    </cfRule>
    <cfRule type="expression" dxfId="3145" priority="1792">
      <formula>C47=1</formula>
    </cfRule>
  </conditionalFormatting>
  <conditionalFormatting sqref="M36">
    <cfRule type="expression" dxfId="3144" priority="1789">
      <formula>C36=2</formula>
    </cfRule>
    <cfRule type="expression" dxfId="3143" priority="1790">
      <formula>C36=1</formula>
    </cfRule>
  </conditionalFormatting>
  <conditionalFormatting sqref="M64">
    <cfRule type="expression" dxfId="3142" priority="1787">
      <formula>C64=2</formula>
    </cfRule>
    <cfRule type="expression" dxfId="3141" priority="1788">
      <formula>C64=1</formula>
    </cfRule>
  </conditionalFormatting>
  <conditionalFormatting sqref="M44">
    <cfRule type="expression" dxfId="3140" priority="1785">
      <formula>C44=2</formula>
    </cfRule>
    <cfRule type="expression" dxfId="3139" priority="1786">
      <formula>C44=1</formula>
    </cfRule>
  </conditionalFormatting>
  <conditionalFormatting sqref="M46">
    <cfRule type="expression" dxfId="3138" priority="1783">
      <formula>C46=2</formula>
    </cfRule>
    <cfRule type="expression" dxfId="3137" priority="1784">
      <formula>C46=1</formula>
    </cfRule>
  </conditionalFormatting>
  <conditionalFormatting sqref="M46">
    <cfRule type="expression" dxfId="3136" priority="1781">
      <formula>C46=2</formula>
    </cfRule>
    <cfRule type="expression" dxfId="3135" priority="1782">
      <formula>C46=1</formula>
    </cfRule>
  </conditionalFormatting>
  <conditionalFormatting sqref="M39">
    <cfRule type="expression" dxfId="3134" priority="1779">
      <formula>C39=2</formula>
    </cfRule>
    <cfRule type="expression" dxfId="3133" priority="1780">
      <formula>C39=1</formula>
    </cfRule>
  </conditionalFormatting>
  <conditionalFormatting sqref="M38">
    <cfRule type="expression" dxfId="3132" priority="1777">
      <formula>C38=2</formula>
    </cfRule>
    <cfRule type="expression" dxfId="3131" priority="1778">
      <formula>C38=1</formula>
    </cfRule>
  </conditionalFormatting>
  <conditionalFormatting sqref="M42">
    <cfRule type="expression" dxfId="3130" priority="1775">
      <formula>C42=2</formula>
    </cfRule>
    <cfRule type="expression" dxfId="3129" priority="1776">
      <formula>C42=1</formula>
    </cfRule>
  </conditionalFormatting>
  <conditionalFormatting sqref="M42">
    <cfRule type="expression" dxfId="3128" priority="1773">
      <formula>C42=2</formula>
    </cfRule>
    <cfRule type="expression" dxfId="3127" priority="1774">
      <formula>C42=1</formula>
    </cfRule>
  </conditionalFormatting>
  <conditionalFormatting sqref="K51">
    <cfRule type="expression" dxfId="3126" priority="1771">
      <formula>A51=2</formula>
    </cfRule>
    <cfRule type="expression" dxfId="3125" priority="1772">
      <formula>A51=1</formula>
    </cfRule>
  </conditionalFormatting>
  <conditionalFormatting sqref="K52">
    <cfRule type="expression" dxfId="3124" priority="1769">
      <formula>A52=2</formula>
    </cfRule>
    <cfRule type="expression" dxfId="3123" priority="1770">
      <formula>A52=1</formula>
    </cfRule>
  </conditionalFormatting>
  <conditionalFormatting sqref="M66">
    <cfRule type="expression" dxfId="3122" priority="1767">
      <formula>C66=2</formula>
    </cfRule>
    <cfRule type="expression" dxfId="3121" priority="1768">
      <formula>C66=1</formula>
    </cfRule>
  </conditionalFormatting>
  <conditionalFormatting sqref="M63">
    <cfRule type="expression" dxfId="3120" priority="1765">
      <formula>C63=2</formula>
    </cfRule>
    <cfRule type="expression" dxfId="3119" priority="1766">
      <formula>C63=1</formula>
    </cfRule>
  </conditionalFormatting>
  <conditionalFormatting sqref="M63">
    <cfRule type="expression" dxfId="3118" priority="1763">
      <formula>C63=2</formula>
    </cfRule>
    <cfRule type="expression" dxfId="3117" priority="1764">
      <formula>C63=1</formula>
    </cfRule>
  </conditionalFormatting>
  <conditionalFormatting sqref="M67">
    <cfRule type="expression" dxfId="3116" priority="1761">
      <formula>C67=2</formula>
    </cfRule>
    <cfRule type="expression" dxfId="3115" priority="1762">
      <formula>C67=1</formula>
    </cfRule>
  </conditionalFormatting>
  <conditionalFormatting sqref="M69">
    <cfRule type="expression" dxfId="3114" priority="1759">
      <formula>C69=2</formula>
    </cfRule>
    <cfRule type="expression" dxfId="3113" priority="1760">
      <formula>C69=1</formula>
    </cfRule>
  </conditionalFormatting>
  <conditionalFormatting sqref="M65">
    <cfRule type="expression" dxfId="3112" priority="1757">
      <formula>C65=2</formula>
    </cfRule>
    <cfRule type="expression" dxfId="3111" priority="1758">
      <formula>C65=1</formula>
    </cfRule>
  </conditionalFormatting>
  <conditionalFormatting sqref="M66">
    <cfRule type="expression" dxfId="3110" priority="1755">
      <formula>C66=2</formula>
    </cfRule>
    <cfRule type="expression" dxfId="3109" priority="1756">
      <formula>C66=1</formula>
    </cfRule>
  </conditionalFormatting>
  <conditionalFormatting sqref="M66">
    <cfRule type="expression" dxfId="3108" priority="1753">
      <formula>C66=2</formula>
    </cfRule>
    <cfRule type="expression" dxfId="3107" priority="1754">
      <formula>C66=1</formula>
    </cfRule>
  </conditionalFormatting>
  <conditionalFormatting sqref="M65">
    <cfRule type="expression" dxfId="3106" priority="1751">
      <formula>C65=2</formula>
    </cfRule>
    <cfRule type="expression" dxfId="3105" priority="1752">
      <formula>C65=1</formula>
    </cfRule>
  </conditionalFormatting>
  <conditionalFormatting sqref="M68">
    <cfRule type="expression" dxfId="3104" priority="1749">
      <formula>C68=2</formula>
    </cfRule>
    <cfRule type="expression" dxfId="3103" priority="1750">
      <formula>C68=1</formula>
    </cfRule>
  </conditionalFormatting>
  <conditionalFormatting sqref="M70">
    <cfRule type="expression" dxfId="3102" priority="1747">
      <formula>C70=2</formula>
    </cfRule>
    <cfRule type="expression" dxfId="3101" priority="1748">
      <formula>C70=1</formula>
    </cfRule>
  </conditionalFormatting>
  <conditionalFormatting sqref="N43">
    <cfRule type="expression" dxfId="3100" priority="1744">
      <formula>C43=0</formula>
    </cfRule>
    <cfRule type="expression" dxfId="3099" priority="1746">
      <formula>C43=-1</formula>
    </cfRule>
  </conditionalFormatting>
  <conditionalFormatting sqref="M43">
    <cfRule type="expression" dxfId="3098" priority="1743">
      <formula>C43=2</formula>
    </cfRule>
    <cfRule type="expression" dxfId="3097" priority="1745">
      <formula>C43=1</formula>
    </cfRule>
  </conditionalFormatting>
  <conditionalFormatting sqref="M43">
    <cfRule type="expression" dxfId="3096" priority="1741">
      <formula>C43=2</formula>
    </cfRule>
    <cfRule type="expression" dxfId="3095" priority="1742">
      <formula>C43=1</formula>
    </cfRule>
  </conditionalFormatting>
  <conditionalFormatting sqref="N62">
    <cfRule type="expression" dxfId="3094" priority="1738">
      <formula>C62=0</formula>
    </cfRule>
    <cfRule type="expression" dxfId="3093" priority="1740">
      <formula>C62=-1</formula>
    </cfRule>
  </conditionalFormatting>
  <conditionalFormatting sqref="M62">
    <cfRule type="expression" dxfId="3092" priority="1737">
      <formula>C62=2</formula>
    </cfRule>
    <cfRule type="expression" dxfId="3091" priority="1739">
      <formula>C62=1</formula>
    </cfRule>
  </conditionalFormatting>
  <conditionalFormatting sqref="M62">
    <cfRule type="expression" dxfId="3090" priority="1735">
      <formula>C62=2</formula>
    </cfRule>
    <cfRule type="expression" dxfId="3089" priority="1736">
      <formula>C62=1</formula>
    </cfRule>
  </conditionalFormatting>
  <conditionalFormatting sqref="M67">
    <cfRule type="expression" dxfId="3088" priority="1733">
      <formula>C67=2</formula>
    </cfRule>
    <cfRule type="expression" dxfId="3087" priority="1734">
      <formula>C67=1</formula>
    </cfRule>
  </conditionalFormatting>
  <conditionalFormatting sqref="M66">
    <cfRule type="expression" dxfId="3086" priority="1731">
      <formula>C66=2</formula>
    </cfRule>
    <cfRule type="expression" dxfId="3085" priority="1732">
      <formula>C66=1</formula>
    </cfRule>
  </conditionalFormatting>
  <conditionalFormatting sqref="M68">
    <cfRule type="expression" dxfId="3084" priority="1729">
      <formula>C68=2</formula>
    </cfRule>
    <cfRule type="expression" dxfId="3083" priority="1730">
      <formula>C68=1</formula>
    </cfRule>
  </conditionalFormatting>
  <conditionalFormatting sqref="M75">
    <cfRule type="expression" dxfId="3082" priority="1727">
      <formula>C75=2</formula>
    </cfRule>
    <cfRule type="expression" dxfId="3081" priority="1728">
      <formula>C75=1</formula>
    </cfRule>
  </conditionalFormatting>
  <conditionalFormatting sqref="M76">
    <cfRule type="expression" dxfId="3080" priority="1725">
      <formula>C76=2</formula>
    </cfRule>
    <cfRule type="expression" dxfId="3079" priority="1726">
      <formula>C76=1</formula>
    </cfRule>
  </conditionalFormatting>
  <conditionalFormatting sqref="M76">
    <cfRule type="expression" dxfId="3078" priority="1723">
      <formula>C76=2</formula>
    </cfRule>
    <cfRule type="expression" dxfId="3077" priority="1724">
      <formula>C76=1</formula>
    </cfRule>
  </conditionalFormatting>
  <conditionalFormatting sqref="M76">
    <cfRule type="expression" dxfId="3076" priority="1721">
      <formula>C76=2</formula>
    </cfRule>
    <cfRule type="expression" dxfId="3075" priority="1722">
      <formula>C76=1</formula>
    </cfRule>
  </conditionalFormatting>
  <conditionalFormatting sqref="M53">
    <cfRule type="expression" dxfId="3074" priority="1719">
      <formula>C53=2</formula>
    </cfRule>
    <cfRule type="expression" dxfId="3073" priority="1720">
      <formula>C53=1</formula>
    </cfRule>
  </conditionalFormatting>
  <conditionalFormatting sqref="M47">
    <cfRule type="expression" dxfId="3072" priority="1717">
      <formula>C47=2</formula>
    </cfRule>
    <cfRule type="expression" dxfId="3071" priority="1718">
      <formula>C47=1</formula>
    </cfRule>
  </conditionalFormatting>
  <conditionalFormatting sqref="M54">
    <cfRule type="expression" dxfId="3070" priority="1715">
      <formula>C54=2</formula>
    </cfRule>
    <cfRule type="expression" dxfId="3069" priority="1716">
      <formula>C54=1</formula>
    </cfRule>
  </conditionalFormatting>
  <conditionalFormatting sqref="M56">
    <cfRule type="expression" dxfId="3068" priority="1709">
      <formula>C56=2</formula>
    </cfRule>
    <cfRule type="expression" dxfId="3067" priority="1710">
      <formula>C56=1</formula>
    </cfRule>
  </conditionalFormatting>
  <conditionalFormatting sqref="M57">
    <cfRule type="expression" dxfId="3066" priority="1707">
      <formula>C57=2</formula>
    </cfRule>
    <cfRule type="expression" dxfId="3065" priority="1708">
      <formula>C57=1</formula>
    </cfRule>
  </conditionalFormatting>
  <conditionalFormatting sqref="M58">
    <cfRule type="expression" dxfId="3064" priority="1705">
      <formula>C58=2</formula>
    </cfRule>
    <cfRule type="expression" dxfId="3063" priority="1706">
      <formula>C58=1</formula>
    </cfRule>
  </conditionalFormatting>
  <conditionalFormatting sqref="N55">
    <cfRule type="expression" dxfId="3062" priority="1712">
      <formula>C55=0</formula>
    </cfRule>
    <cfRule type="expression" dxfId="3061" priority="1714">
      <formula>C55=-1</formula>
    </cfRule>
  </conditionalFormatting>
  <conditionalFormatting sqref="M55">
    <cfRule type="expression" dxfId="3060" priority="1711">
      <formula>C55=2</formula>
    </cfRule>
    <cfRule type="expression" dxfId="3059" priority="1713">
      <formula>C55=1</formula>
    </cfRule>
  </conditionalFormatting>
  <conditionalFormatting sqref="M44">
    <cfRule type="expression" dxfId="3058" priority="1703">
      <formula>C44=2</formula>
    </cfRule>
    <cfRule type="expression" dxfId="3057" priority="1704">
      <formula>C44=1</formula>
    </cfRule>
  </conditionalFormatting>
  <conditionalFormatting sqref="M45">
    <cfRule type="expression" dxfId="3056" priority="1701">
      <formula>C45=2</formula>
    </cfRule>
    <cfRule type="expression" dxfId="3055" priority="1702">
      <formula>C45=1</formula>
    </cfRule>
  </conditionalFormatting>
  <conditionalFormatting sqref="N46">
    <cfRule type="expression" dxfId="3054" priority="1699">
      <formula>C46=0</formula>
    </cfRule>
    <cfRule type="expression" dxfId="3053" priority="1700">
      <formula>C46=-1</formula>
    </cfRule>
  </conditionalFormatting>
  <conditionalFormatting sqref="M46">
    <cfRule type="expression" dxfId="3052" priority="1697">
      <formula>C46=2</formula>
    </cfRule>
    <cfRule type="expression" dxfId="3051" priority="1698">
      <formula>C46=1</formula>
    </cfRule>
  </conditionalFormatting>
  <conditionalFormatting sqref="M63">
    <cfRule type="expression" dxfId="3050" priority="1695">
      <formula>C63=2</formula>
    </cfRule>
    <cfRule type="expression" dxfId="3049" priority="1696">
      <formula>C63=1</formula>
    </cfRule>
  </conditionalFormatting>
  <conditionalFormatting sqref="M45">
    <cfRule type="expression" dxfId="3048" priority="1693">
      <formula>C45=2</formula>
    </cfRule>
    <cfRule type="expression" dxfId="3047" priority="1694">
      <formula>C45=1</formula>
    </cfRule>
  </conditionalFormatting>
  <conditionalFormatting sqref="M45">
    <cfRule type="expression" dxfId="3046" priority="1691">
      <formula>C45=2</formula>
    </cfRule>
    <cfRule type="expression" dxfId="3045" priority="1692">
      <formula>C45=1</formula>
    </cfRule>
  </conditionalFormatting>
  <conditionalFormatting sqref="K50">
    <cfRule type="expression" dxfId="3044" priority="1689">
      <formula>A50=2</formula>
    </cfRule>
    <cfRule type="expression" dxfId="3043" priority="1690">
      <formula>A50=1</formula>
    </cfRule>
  </conditionalFormatting>
  <conditionalFormatting sqref="K51">
    <cfRule type="expression" dxfId="3042" priority="1687">
      <formula>A51=2</formula>
    </cfRule>
    <cfRule type="expression" dxfId="3041" priority="1688">
      <formula>A51=1</formula>
    </cfRule>
  </conditionalFormatting>
  <conditionalFormatting sqref="M65">
    <cfRule type="expression" dxfId="3040" priority="1685">
      <formula>C65=2</formula>
    </cfRule>
    <cfRule type="expression" dxfId="3039" priority="1686">
      <formula>C65=1</formula>
    </cfRule>
  </conditionalFormatting>
  <conditionalFormatting sqref="M62">
    <cfRule type="expression" dxfId="3038" priority="1683">
      <formula>C62=2</formula>
    </cfRule>
    <cfRule type="expression" dxfId="3037" priority="1684">
      <formula>C62=1</formula>
    </cfRule>
  </conditionalFormatting>
  <conditionalFormatting sqref="M62">
    <cfRule type="expression" dxfId="3036" priority="1681">
      <formula>C62=2</formula>
    </cfRule>
    <cfRule type="expression" dxfId="3035" priority="1682">
      <formula>C62=1</formula>
    </cfRule>
  </conditionalFormatting>
  <conditionalFormatting sqref="M66">
    <cfRule type="expression" dxfId="3034" priority="1679">
      <formula>C66=2</formula>
    </cfRule>
    <cfRule type="expression" dxfId="3033" priority="1680">
      <formula>C66=1</formula>
    </cfRule>
  </conditionalFormatting>
  <conditionalFormatting sqref="M68">
    <cfRule type="expression" dxfId="3032" priority="1677">
      <formula>C68=2</formula>
    </cfRule>
    <cfRule type="expression" dxfId="3031" priority="1678">
      <formula>C68=1</formula>
    </cfRule>
  </conditionalFormatting>
  <conditionalFormatting sqref="M64">
    <cfRule type="expression" dxfId="3030" priority="1675">
      <formula>C64=2</formula>
    </cfRule>
    <cfRule type="expression" dxfId="3029" priority="1676">
      <formula>C64=1</formula>
    </cfRule>
  </conditionalFormatting>
  <conditionalFormatting sqref="M65">
    <cfRule type="expression" dxfId="3028" priority="1673">
      <formula>C65=2</formula>
    </cfRule>
    <cfRule type="expression" dxfId="3027" priority="1674">
      <formula>C65=1</formula>
    </cfRule>
  </conditionalFormatting>
  <conditionalFormatting sqref="M65">
    <cfRule type="expression" dxfId="3026" priority="1671">
      <formula>C65=2</formula>
    </cfRule>
    <cfRule type="expression" dxfId="3025" priority="1672">
      <formula>C65=1</formula>
    </cfRule>
  </conditionalFormatting>
  <conditionalFormatting sqref="M64">
    <cfRule type="expression" dxfId="3024" priority="1669">
      <formula>C64=2</formula>
    </cfRule>
    <cfRule type="expression" dxfId="3023" priority="1670">
      <formula>C64=1</formula>
    </cfRule>
  </conditionalFormatting>
  <conditionalFormatting sqref="M67">
    <cfRule type="expression" dxfId="3022" priority="1667">
      <formula>C67=2</formula>
    </cfRule>
    <cfRule type="expression" dxfId="3021" priority="1668">
      <formula>C67=1</formula>
    </cfRule>
  </conditionalFormatting>
  <conditionalFormatting sqref="M69">
    <cfRule type="expression" dxfId="3020" priority="1665">
      <formula>C69=2</formula>
    </cfRule>
    <cfRule type="expression" dxfId="3019" priority="1666">
      <formula>C69=1</formula>
    </cfRule>
  </conditionalFormatting>
  <conditionalFormatting sqref="N61">
    <cfRule type="expression" dxfId="3018" priority="1662">
      <formula>C61=0</formula>
    </cfRule>
    <cfRule type="expression" dxfId="3017" priority="1664">
      <formula>C61=-1</formula>
    </cfRule>
  </conditionalFormatting>
  <conditionalFormatting sqref="M61">
    <cfRule type="expression" dxfId="3016" priority="1661">
      <formula>C61=2</formula>
    </cfRule>
    <cfRule type="expression" dxfId="3015" priority="1663">
      <formula>C61=1</formula>
    </cfRule>
  </conditionalFormatting>
  <conditionalFormatting sqref="M61">
    <cfRule type="expression" dxfId="3014" priority="1659">
      <formula>C61=2</formula>
    </cfRule>
    <cfRule type="expression" dxfId="3013" priority="1660">
      <formula>C61=1</formula>
    </cfRule>
  </conditionalFormatting>
  <conditionalFormatting sqref="M66">
    <cfRule type="expression" dxfId="3012" priority="1657">
      <formula>C66=2</formula>
    </cfRule>
    <cfRule type="expression" dxfId="3011" priority="1658">
      <formula>C66=1</formula>
    </cfRule>
  </conditionalFormatting>
  <conditionalFormatting sqref="M65">
    <cfRule type="expression" dxfId="3010" priority="1655">
      <formula>C65=2</formula>
    </cfRule>
    <cfRule type="expression" dxfId="3009" priority="1656">
      <formula>C65=1</formula>
    </cfRule>
  </conditionalFormatting>
  <conditionalFormatting sqref="M67">
    <cfRule type="expression" dxfId="3008" priority="1653">
      <formula>C67=2</formula>
    </cfRule>
    <cfRule type="expression" dxfId="3007" priority="1654">
      <formula>C67=1</formula>
    </cfRule>
  </conditionalFormatting>
  <conditionalFormatting sqref="M74">
    <cfRule type="expression" dxfId="3006" priority="1651">
      <formula>C74=2</formula>
    </cfRule>
    <cfRule type="expression" dxfId="3005" priority="1652">
      <formula>C74=1</formula>
    </cfRule>
  </conditionalFormatting>
  <conditionalFormatting sqref="M75">
    <cfRule type="expression" dxfId="3004" priority="1649">
      <formula>C75=2</formula>
    </cfRule>
    <cfRule type="expression" dxfId="3003" priority="1650">
      <formula>C75=1</formula>
    </cfRule>
  </conditionalFormatting>
  <conditionalFormatting sqref="M75">
    <cfRule type="expression" dxfId="3002" priority="1647">
      <formula>C75=2</formula>
    </cfRule>
    <cfRule type="expression" dxfId="3001" priority="1648">
      <formula>C75=1</formula>
    </cfRule>
  </conditionalFormatting>
  <conditionalFormatting sqref="M75">
    <cfRule type="expression" dxfId="3000" priority="1645">
      <formula>C75=2</formula>
    </cfRule>
    <cfRule type="expression" dxfId="2999" priority="1646">
      <formula>C75=1</formula>
    </cfRule>
  </conditionalFormatting>
  <conditionalFormatting sqref="N76">
    <cfRule type="expression" dxfId="2998" priority="1642">
      <formula>C76=0</formula>
    </cfRule>
    <cfRule type="expression" dxfId="2997" priority="1644">
      <formula>C76=-1</formula>
    </cfRule>
  </conditionalFormatting>
  <conditionalFormatting sqref="M76">
    <cfRule type="expression" dxfId="2996" priority="1641">
      <formula>C76=2</formula>
    </cfRule>
    <cfRule type="expression" dxfId="2995" priority="1643">
      <formula>C76=1</formula>
    </cfRule>
  </conditionalFormatting>
  <conditionalFormatting sqref="M76">
    <cfRule type="expression" dxfId="2994" priority="1639">
      <formula>C76=2</formula>
    </cfRule>
    <cfRule type="expression" dxfId="2993" priority="1640">
      <formula>C76=1</formula>
    </cfRule>
  </conditionalFormatting>
  <conditionalFormatting sqref="M51">
    <cfRule type="expression" dxfId="2992" priority="1637">
      <formula>C51=2</formula>
    </cfRule>
    <cfRule type="expression" dxfId="2991" priority="1638">
      <formula>C51=1</formula>
    </cfRule>
  </conditionalFormatting>
  <conditionalFormatting sqref="M47">
    <cfRule type="expression" dxfId="2990" priority="1621">
      <formula>C47=2</formula>
    </cfRule>
    <cfRule type="expression" dxfId="2989" priority="1622">
      <formula>C47=1</formula>
    </cfRule>
  </conditionalFormatting>
  <conditionalFormatting sqref="M39">
    <cfRule type="expression" dxfId="2988" priority="1635">
      <formula>C39=2</formula>
    </cfRule>
    <cfRule type="expression" dxfId="2987" priority="1636">
      <formula>C39=1</formula>
    </cfRule>
  </conditionalFormatting>
  <conditionalFormatting sqref="M41">
    <cfRule type="expression" dxfId="2986" priority="1633">
      <formula>C41=2</formula>
    </cfRule>
    <cfRule type="expression" dxfId="2985" priority="1634">
      <formula>C41=1</formula>
    </cfRule>
  </conditionalFormatting>
  <conditionalFormatting sqref="M42">
    <cfRule type="expression" dxfId="2984" priority="1631">
      <formula>C42=2</formula>
    </cfRule>
    <cfRule type="expression" dxfId="2983" priority="1632">
      <formula>C42=1</formula>
    </cfRule>
  </conditionalFormatting>
  <conditionalFormatting sqref="M43">
    <cfRule type="expression" dxfId="2982" priority="1629">
      <formula>C43=2</formula>
    </cfRule>
    <cfRule type="expression" dxfId="2981" priority="1630">
      <formula>C43=1</formula>
    </cfRule>
  </conditionalFormatting>
  <conditionalFormatting sqref="M40">
    <cfRule type="expression" dxfId="2980" priority="1627">
      <formula>C40=2</formula>
    </cfRule>
    <cfRule type="expression" dxfId="2979" priority="1628">
      <formula>C40=1</formula>
    </cfRule>
  </conditionalFormatting>
  <conditionalFormatting sqref="M44">
    <cfRule type="expression" dxfId="2978" priority="1625">
      <formula>C44=2</formula>
    </cfRule>
    <cfRule type="expression" dxfId="2977" priority="1626">
      <formula>C44=1</formula>
    </cfRule>
  </conditionalFormatting>
  <conditionalFormatting sqref="M45">
    <cfRule type="expression" dxfId="2976" priority="1623">
      <formula>C45=2</formula>
    </cfRule>
    <cfRule type="expression" dxfId="2975" priority="1624">
      <formula>C45=1</formula>
    </cfRule>
  </conditionalFormatting>
  <conditionalFormatting sqref="M48">
    <cfRule type="expression" dxfId="2974" priority="1619">
      <formula>C48=2</formula>
    </cfRule>
    <cfRule type="expression" dxfId="2973" priority="1620">
      <formula>C48=1</formula>
    </cfRule>
  </conditionalFormatting>
  <conditionalFormatting sqref="M49">
    <cfRule type="expression" dxfId="2972" priority="1617">
      <formula>C49=2</formula>
    </cfRule>
    <cfRule type="expression" dxfId="2971" priority="1618">
      <formula>C49=1</formula>
    </cfRule>
  </conditionalFormatting>
  <conditionalFormatting sqref="M50">
    <cfRule type="expression" dxfId="2970" priority="1615">
      <formula>C50=2</formula>
    </cfRule>
    <cfRule type="expression" dxfId="2969" priority="1616">
      <formula>C50=1</formula>
    </cfRule>
  </conditionalFormatting>
  <conditionalFormatting sqref="M39">
    <cfRule type="expression" dxfId="2968" priority="1613">
      <formula>C39=2</formula>
    </cfRule>
    <cfRule type="expression" dxfId="2967" priority="1614">
      <formula>C39=1</formula>
    </cfRule>
  </conditionalFormatting>
  <conditionalFormatting sqref="M47">
    <cfRule type="expression" dxfId="2966" priority="1611">
      <formula>C47=2</formula>
    </cfRule>
    <cfRule type="expression" dxfId="2965" priority="1612">
      <formula>C47=1</formula>
    </cfRule>
  </conditionalFormatting>
  <conditionalFormatting sqref="M49">
    <cfRule type="expression" dxfId="2964" priority="1609">
      <formula>C49=2</formula>
    </cfRule>
    <cfRule type="expression" dxfId="2963" priority="1610">
      <formula>C49=1</formula>
    </cfRule>
  </conditionalFormatting>
  <conditionalFormatting sqref="M49">
    <cfRule type="expression" dxfId="2962" priority="1607">
      <formula>C49=2</formula>
    </cfRule>
    <cfRule type="expression" dxfId="2961" priority="1608">
      <formula>C49=1</formula>
    </cfRule>
  </conditionalFormatting>
  <conditionalFormatting sqref="M42">
    <cfRule type="expression" dxfId="2960" priority="1605">
      <formula>C42=2</formula>
    </cfRule>
    <cfRule type="expression" dxfId="2959" priority="1606">
      <formula>C42=1</formula>
    </cfRule>
  </conditionalFormatting>
  <conditionalFormatting sqref="M41">
    <cfRule type="expression" dxfId="2958" priority="1603">
      <formula>C41=2</formula>
    </cfRule>
    <cfRule type="expression" dxfId="2957" priority="1604">
      <formula>C41=1</formula>
    </cfRule>
  </conditionalFormatting>
  <conditionalFormatting sqref="M45">
    <cfRule type="expression" dxfId="2956" priority="1601">
      <formula>C45=2</formula>
    </cfRule>
    <cfRule type="expression" dxfId="2955" priority="1602">
      <formula>C45=1</formula>
    </cfRule>
  </conditionalFormatting>
  <conditionalFormatting sqref="M45">
    <cfRule type="expression" dxfId="2954" priority="1599">
      <formula>C45=2</formula>
    </cfRule>
    <cfRule type="expression" dxfId="2953" priority="1600">
      <formula>C45=1</formula>
    </cfRule>
  </conditionalFormatting>
  <conditionalFormatting sqref="K53">
    <cfRule type="expression" dxfId="2952" priority="1597">
      <formula>A53=2</formula>
    </cfRule>
    <cfRule type="expression" dxfId="2951" priority="1598">
      <formula>A53=1</formula>
    </cfRule>
  </conditionalFormatting>
  <conditionalFormatting sqref="M53">
    <cfRule type="expression" dxfId="2950" priority="1595">
      <formula>C53=2</formula>
    </cfRule>
    <cfRule type="expression" dxfId="2949" priority="1596">
      <formula>C53=1</formula>
    </cfRule>
  </conditionalFormatting>
  <conditionalFormatting sqref="M46">
    <cfRule type="expression" dxfId="2948" priority="1593">
      <formula>C46=2</formula>
    </cfRule>
    <cfRule type="expression" dxfId="2947" priority="1594">
      <formula>C46=1</formula>
    </cfRule>
  </conditionalFormatting>
  <conditionalFormatting sqref="M46">
    <cfRule type="expression" dxfId="2946" priority="1591">
      <formula>C46=2</formula>
    </cfRule>
    <cfRule type="expression" dxfId="2945" priority="1592">
      <formula>C46=1</formula>
    </cfRule>
  </conditionalFormatting>
  <conditionalFormatting sqref="M50">
    <cfRule type="expression" dxfId="2944" priority="1589">
      <formula>C50=2</formula>
    </cfRule>
    <cfRule type="expression" dxfId="2943" priority="1590">
      <formula>C50=1</formula>
    </cfRule>
  </conditionalFormatting>
  <conditionalFormatting sqref="M47">
    <cfRule type="expression" dxfId="2942" priority="1587">
      <formula>C47=2</formula>
    </cfRule>
    <cfRule type="expression" dxfId="2941" priority="1588">
      <formula>C47=1</formula>
    </cfRule>
  </conditionalFormatting>
  <conditionalFormatting sqref="M48">
    <cfRule type="expression" dxfId="2940" priority="1585">
      <formula>C48=2</formula>
    </cfRule>
    <cfRule type="expression" dxfId="2939" priority="1586">
      <formula>C48=1</formula>
    </cfRule>
  </conditionalFormatting>
  <conditionalFormatting sqref="M49">
    <cfRule type="expression" dxfId="2938" priority="1583">
      <formula>C49=2</formula>
    </cfRule>
    <cfRule type="expression" dxfId="2937" priority="1584">
      <formula>C49=1</formula>
    </cfRule>
  </conditionalFormatting>
  <conditionalFormatting sqref="M48">
    <cfRule type="expression" dxfId="2936" priority="1581">
      <formula>C48=2</formula>
    </cfRule>
    <cfRule type="expression" dxfId="2935" priority="1582">
      <formula>C48=1</formula>
    </cfRule>
  </conditionalFormatting>
  <conditionalFormatting sqref="M48">
    <cfRule type="expression" dxfId="2934" priority="1579">
      <formula>C48=2</formula>
    </cfRule>
    <cfRule type="expression" dxfId="2933" priority="1580">
      <formula>C48=1</formula>
    </cfRule>
  </conditionalFormatting>
  <conditionalFormatting sqref="K53">
    <cfRule type="expression" dxfId="2932" priority="1577">
      <formula>A53=2</formula>
    </cfRule>
    <cfRule type="expression" dxfId="2931" priority="1578">
      <formula>A53=1</formula>
    </cfRule>
  </conditionalFormatting>
  <conditionalFormatting sqref="M36">
    <cfRule type="expression" dxfId="2930" priority="1575">
      <formula>C36=2</formula>
    </cfRule>
    <cfRule type="expression" dxfId="2929" priority="1576">
      <formula>C36=1</formula>
    </cfRule>
  </conditionalFormatting>
  <conditionalFormatting sqref="M32">
    <cfRule type="expression" dxfId="2928" priority="1573">
      <formula>C32=2</formula>
    </cfRule>
    <cfRule type="expression" dxfId="2927" priority="1574">
      <formula>C32=1</formula>
    </cfRule>
  </conditionalFormatting>
  <conditionalFormatting sqref="M33">
    <cfRule type="expression" dxfId="2926" priority="1571">
      <formula>C33=2</formula>
    </cfRule>
    <cfRule type="expression" dxfId="2925" priority="1572">
      <formula>C33=1</formula>
    </cfRule>
  </conditionalFormatting>
  <conditionalFormatting sqref="M34">
    <cfRule type="expression" dxfId="2924" priority="1569">
      <formula>C34=2</formula>
    </cfRule>
    <cfRule type="expression" dxfId="2923" priority="1570">
      <formula>C34=1</formula>
    </cfRule>
  </conditionalFormatting>
  <conditionalFormatting sqref="M35">
    <cfRule type="expression" dxfId="2922" priority="1567">
      <formula>C35=2</formula>
    </cfRule>
    <cfRule type="expression" dxfId="2921" priority="1568">
      <formula>C35=1</formula>
    </cfRule>
  </conditionalFormatting>
  <conditionalFormatting sqref="M53">
    <cfRule type="expression" dxfId="2920" priority="1565">
      <formula>C53=2</formula>
    </cfRule>
    <cfRule type="expression" dxfId="2919" priority="1566">
      <formula>C53=1</formula>
    </cfRule>
  </conditionalFormatting>
  <conditionalFormatting sqref="M47">
    <cfRule type="expression" dxfId="2918" priority="1563">
      <formula>C47=2</formula>
    </cfRule>
    <cfRule type="expression" dxfId="2917" priority="1564">
      <formula>C47=1</formula>
    </cfRule>
  </conditionalFormatting>
  <conditionalFormatting sqref="M54">
    <cfRule type="expression" dxfId="2916" priority="1561">
      <formula>C54=2</formula>
    </cfRule>
    <cfRule type="expression" dxfId="2915" priority="1562">
      <formula>C54=1</formula>
    </cfRule>
  </conditionalFormatting>
  <conditionalFormatting sqref="M56">
    <cfRule type="expression" dxfId="2914" priority="1555">
      <formula>C56=2</formula>
    </cfRule>
    <cfRule type="expression" dxfId="2913" priority="1556">
      <formula>C56=1</formula>
    </cfRule>
  </conditionalFormatting>
  <conditionalFormatting sqref="M57">
    <cfRule type="expression" dxfId="2912" priority="1553">
      <formula>C57=2</formula>
    </cfRule>
    <cfRule type="expression" dxfId="2911" priority="1554">
      <formula>C57=1</formula>
    </cfRule>
  </conditionalFormatting>
  <conditionalFormatting sqref="M58">
    <cfRule type="expression" dxfId="2910" priority="1551">
      <formula>C58=2</formula>
    </cfRule>
    <cfRule type="expression" dxfId="2909" priority="1552">
      <formula>C58=1</formula>
    </cfRule>
  </conditionalFormatting>
  <conditionalFormatting sqref="N55">
    <cfRule type="expression" dxfId="2908" priority="1558">
      <formula>C55=0</formula>
    </cfRule>
    <cfRule type="expression" dxfId="2907" priority="1560">
      <formula>C55=-1</formula>
    </cfRule>
  </conditionalFormatting>
  <conditionalFormatting sqref="M55">
    <cfRule type="expression" dxfId="2906" priority="1557">
      <formula>C55=2</formula>
    </cfRule>
    <cfRule type="expression" dxfId="2905" priority="1559">
      <formula>C55=1</formula>
    </cfRule>
  </conditionalFormatting>
  <conditionalFormatting sqref="M43">
    <cfRule type="expression" dxfId="2904" priority="1535">
      <formula>C43=2</formula>
    </cfRule>
    <cfRule type="expression" dxfId="2903" priority="1536">
      <formula>C43=1</formula>
    </cfRule>
  </conditionalFormatting>
  <conditionalFormatting sqref="M35">
    <cfRule type="expression" dxfId="2902" priority="1549">
      <formula>C35=2</formula>
    </cfRule>
    <cfRule type="expression" dxfId="2901" priority="1550">
      <formula>C35=1</formula>
    </cfRule>
  </conditionalFormatting>
  <conditionalFormatting sqref="M37">
    <cfRule type="expression" dxfId="2900" priority="1547">
      <formula>C37=2</formula>
    </cfRule>
    <cfRule type="expression" dxfId="2899" priority="1548">
      <formula>C37=1</formula>
    </cfRule>
  </conditionalFormatting>
  <conditionalFormatting sqref="M38">
    <cfRule type="expression" dxfId="2898" priority="1545">
      <formula>C38=2</formula>
    </cfRule>
    <cfRule type="expression" dxfId="2897" priority="1546">
      <formula>C38=1</formula>
    </cfRule>
  </conditionalFormatting>
  <conditionalFormatting sqref="M39">
    <cfRule type="expression" dxfId="2896" priority="1543">
      <formula>C39=2</formula>
    </cfRule>
    <cfRule type="expression" dxfId="2895" priority="1544">
      <formula>C39=1</formula>
    </cfRule>
  </conditionalFormatting>
  <conditionalFormatting sqref="M36">
    <cfRule type="expression" dxfId="2894" priority="1541">
      <formula>C36=2</formula>
    </cfRule>
    <cfRule type="expression" dxfId="2893" priority="1542">
      <formula>C36=1</formula>
    </cfRule>
  </conditionalFormatting>
  <conditionalFormatting sqref="M40">
    <cfRule type="expression" dxfId="2892" priority="1539">
      <formula>C40=2</formula>
    </cfRule>
    <cfRule type="expression" dxfId="2891" priority="1540">
      <formula>C40=1</formula>
    </cfRule>
  </conditionalFormatting>
  <conditionalFormatting sqref="M41">
    <cfRule type="expression" dxfId="2890" priority="1537">
      <formula>C41=2</formula>
    </cfRule>
    <cfRule type="expression" dxfId="2889" priority="1538">
      <formula>C41=1</formula>
    </cfRule>
  </conditionalFormatting>
  <conditionalFormatting sqref="M44">
    <cfRule type="expression" dxfId="2888" priority="1533">
      <formula>C44=2</formula>
    </cfRule>
    <cfRule type="expression" dxfId="2887" priority="1534">
      <formula>C44=1</formula>
    </cfRule>
  </conditionalFormatting>
  <conditionalFormatting sqref="M45">
    <cfRule type="expression" dxfId="2886" priority="1531">
      <formula>C45=2</formula>
    </cfRule>
    <cfRule type="expression" dxfId="2885" priority="1532">
      <formula>C45=1</formula>
    </cfRule>
  </conditionalFormatting>
  <conditionalFormatting sqref="N46">
    <cfRule type="expression" dxfId="2884" priority="1529">
      <formula>C46=0</formula>
    </cfRule>
    <cfRule type="expression" dxfId="2883" priority="1530">
      <formula>C46=-1</formula>
    </cfRule>
  </conditionalFormatting>
  <conditionalFormatting sqref="M46">
    <cfRule type="expression" dxfId="2882" priority="1527">
      <formula>C46=2</formula>
    </cfRule>
    <cfRule type="expression" dxfId="2881" priority="1528">
      <formula>C46=1</formula>
    </cfRule>
  </conditionalFormatting>
  <conditionalFormatting sqref="M35">
    <cfRule type="expression" dxfId="2880" priority="1525">
      <formula>C35=2</formula>
    </cfRule>
    <cfRule type="expression" dxfId="2879" priority="1526">
      <formula>C35=1</formula>
    </cfRule>
  </conditionalFormatting>
  <conditionalFormatting sqref="M63">
    <cfRule type="expression" dxfId="2878" priority="1523">
      <formula>C63=2</formula>
    </cfRule>
    <cfRule type="expression" dxfId="2877" priority="1524">
      <formula>C63=1</formula>
    </cfRule>
  </conditionalFormatting>
  <conditionalFormatting sqref="M43">
    <cfRule type="expression" dxfId="2876" priority="1521">
      <formula>C43=2</formula>
    </cfRule>
    <cfRule type="expression" dxfId="2875" priority="1522">
      <formula>C43=1</formula>
    </cfRule>
  </conditionalFormatting>
  <conditionalFormatting sqref="M45">
    <cfRule type="expression" dxfId="2874" priority="1519">
      <formula>C45=2</formula>
    </cfRule>
    <cfRule type="expression" dxfId="2873" priority="1520">
      <formula>C45=1</formula>
    </cfRule>
  </conditionalFormatting>
  <conditionalFormatting sqref="M45">
    <cfRule type="expression" dxfId="2872" priority="1517">
      <formula>C45=2</formula>
    </cfRule>
    <cfRule type="expression" dxfId="2871" priority="1518">
      <formula>C45=1</formula>
    </cfRule>
  </conditionalFormatting>
  <conditionalFormatting sqref="M38">
    <cfRule type="expression" dxfId="2870" priority="1515">
      <formula>C38=2</formula>
    </cfRule>
    <cfRule type="expression" dxfId="2869" priority="1516">
      <formula>C38=1</formula>
    </cfRule>
  </conditionalFormatting>
  <conditionalFormatting sqref="M37">
    <cfRule type="expression" dxfId="2868" priority="1513">
      <formula>C37=2</formula>
    </cfRule>
    <cfRule type="expression" dxfId="2867" priority="1514">
      <formula>C37=1</formula>
    </cfRule>
  </conditionalFormatting>
  <conditionalFormatting sqref="M41">
    <cfRule type="expression" dxfId="2866" priority="1511">
      <formula>C41=2</formula>
    </cfRule>
    <cfRule type="expression" dxfId="2865" priority="1512">
      <formula>C41=1</formula>
    </cfRule>
  </conditionalFormatting>
  <conditionalFormatting sqref="M41">
    <cfRule type="expression" dxfId="2864" priority="1509">
      <formula>C41=2</formula>
    </cfRule>
    <cfRule type="expression" dxfId="2863" priority="1510">
      <formula>C41=1</formula>
    </cfRule>
  </conditionalFormatting>
  <conditionalFormatting sqref="K50">
    <cfRule type="expression" dxfId="2862" priority="1507">
      <formula>A50=2</formula>
    </cfRule>
    <cfRule type="expression" dxfId="2861" priority="1508">
      <formula>A50=1</formula>
    </cfRule>
  </conditionalFormatting>
  <conditionalFormatting sqref="K51">
    <cfRule type="expression" dxfId="2860" priority="1505">
      <formula>A51=2</formula>
    </cfRule>
    <cfRule type="expression" dxfId="2859" priority="1506">
      <formula>A51=1</formula>
    </cfRule>
  </conditionalFormatting>
  <conditionalFormatting sqref="M65">
    <cfRule type="expression" dxfId="2858" priority="1503">
      <formula>C65=2</formula>
    </cfRule>
    <cfRule type="expression" dxfId="2857" priority="1504">
      <formula>C65=1</formula>
    </cfRule>
  </conditionalFormatting>
  <conditionalFormatting sqref="M62">
    <cfRule type="expression" dxfId="2856" priority="1501">
      <formula>C62=2</formula>
    </cfRule>
    <cfRule type="expression" dxfId="2855" priority="1502">
      <formula>C62=1</formula>
    </cfRule>
  </conditionalFormatting>
  <conditionalFormatting sqref="M62">
    <cfRule type="expression" dxfId="2854" priority="1499">
      <formula>C62=2</formula>
    </cfRule>
    <cfRule type="expression" dxfId="2853" priority="1500">
      <formula>C62=1</formula>
    </cfRule>
  </conditionalFormatting>
  <conditionalFormatting sqref="M66">
    <cfRule type="expression" dxfId="2852" priority="1497">
      <formula>C66=2</formula>
    </cfRule>
    <cfRule type="expression" dxfId="2851" priority="1498">
      <formula>C66=1</formula>
    </cfRule>
  </conditionalFormatting>
  <conditionalFormatting sqref="M68">
    <cfRule type="expression" dxfId="2850" priority="1495">
      <formula>C68=2</formula>
    </cfRule>
    <cfRule type="expression" dxfId="2849" priority="1496">
      <formula>C68=1</formula>
    </cfRule>
  </conditionalFormatting>
  <conditionalFormatting sqref="M64">
    <cfRule type="expression" dxfId="2848" priority="1493">
      <formula>C64=2</formula>
    </cfRule>
    <cfRule type="expression" dxfId="2847" priority="1494">
      <formula>C64=1</formula>
    </cfRule>
  </conditionalFormatting>
  <conditionalFormatting sqref="M65">
    <cfRule type="expression" dxfId="2846" priority="1491">
      <formula>C65=2</formula>
    </cfRule>
    <cfRule type="expression" dxfId="2845" priority="1492">
      <formula>C65=1</formula>
    </cfRule>
  </conditionalFormatting>
  <conditionalFormatting sqref="M65">
    <cfRule type="expression" dxfId="2844" priority="1489">
      <formula>C65=2</formula>
    </cfRule>
    <cfRule type="expression" dxfId="2843" priority="1490">
      <formula>C65=1</formula>
    </cfRule>
  </conditionalFormatting>
  <conditionalFormatting sqref="M64">
    <cfRule type="expression" dxfId="2842" priority="1487">
      <formula>C64=2</formula>
    </cfRule>
    <cfRule type="expression" dxfId="2841" priority="1488">
      <formula>C64=1</formula>
    </cfRule>
  </conditionalFormatting>
  <conditionalFormatting sqref="M67">
    <cfRule type="expression" dxfId="2840" priority="1485">
      <formula>C67=2</formula>
    </cfRule>
    <cfRule type="expression" dxfId="2839" priority="1486">
      <formula>C67=1</formula>
    </cfRule>
  </conditionalFormatting>
  <conditionalFormatting sqref="M69">
    <cfRule type="expression" dxfId="2838" priority="1483">
      <formula>C69=2</formula>
    </cfRule>
    <cfRule type="expression" dxfId="2837" priority="1484">
      <formula>C69=1</formula>
    </cfRule>
  </conditionalFormatting>
  <conditionalFormatting sqref="N42">
    <cfRule type="expression" dxfId="2836" priority="1480">
      <formula>C42=0</formula>
    </cfRule>
    <cfRule type="expression" dxfId="2835" priority="1482">
      <formula>C42=-1</formula>
    </cfRule>
  </conditionalFormatting>
  <conditionalFormatting sqref="M42">
    <cfRule type="expression" dxfId="2834" priority="1479">
      <formula>C42=2</formula>
    </cfRule>
    <cfRule type="expression" dxfId="2833" priority="1481">
      <formula>C42=1</formula>
    </cfRule>
  </conditionalFormatting>
  <conditionalFormatting sqref="M42">
    <cfRule type="expression" dxfId="2832" priority="1477">
      <formula>C42=2</formula>
    </cfRule>
    <cfRule type="expression" dxfId="2831" priority="1478">
      <formula>C42=1</formula>
    </cfRule>
  </conditionalFormatting>
  <conditionalFormatting sqref="N61">
    <cfRule type="expression" dxfId="2830" priority="1474">
      <formula>C61=0</formula>
    </cfRule>
    <cfRule type="expression" dxfId="2829" priority="1476">
      <formula>C61=-1</formula>
    </cfRule>
  </conditionalFormatting>
  <conditionalFormatting sqref="M61">
    <cfRule type="expression" dxfId="2828" priority="1473">
      <formula>C61=2</formula>
    </cfRule>
    <cfRule type="expression" dxfId="2827" priority="1475">
      <formula>C61=1</formula>
    </cfRule>
  </conditionalFormatting>
  <conditionalFormatting sqref="M61">
    <cfRule type="expression" dxfId="2826" priority="1471">
      <formula>C61=2</formula>
    </cfRule>
    <cfRule type="expression" dxfId="2825" priority="1472">
      <formula>C61=1</formula>
    </cfRule>
  </conditionalFormatting>
  <conditionalFormatting sqref="M66">
    <cfRule type="expression" dxfId="2824" priority="1469">
      <formula>C66=2</formula>
    </cfRule>
    <cfRule type="expression" dxfId="2823" priority="1470">
      <formula>C66=1</formula>
    </cfRule>
  </conditionalFormatting>
  <conditionalFormatting sqref="M65">
    <cfRule type="expression" dxfId="2822" priority="1467">
      <formula>C65=2</formula>
    </cfRule>
    <cfRule type="expression" dxfId="2821" priority="1468">
      <formula>C65=1</formula>
    </cfRule>
  </conditionalFormatting>
  <conditionalFormatting sqref="M67">
    <cfRule type="expression" dxfId="2820" priority="1465">
      <formula>C67=2</formula>
    </cfRule>
    <cfRule type="expression" dxfId="2819" priority="1466">
      <formula>C67=1</formula>
    </cfRule>
  </conditionalFormatting>
  <conditionalFormatting sqref="M74">
    <cfRule type="expression" dxfId="2818" priority="1463">
      <formula>C74=2</formula>
    </cfRule>
    <cfRule type="expression" dxfId="2817" priority="1464">
      <formula>C74=1</formula>
    </cfRule>
  </conditionalFormatting>
  <conditionalFormatting sqref="M75">
    <cfRule type="expression" dxfId="2816" priority="1461">
      <formula>C75=2</formula>
    </cfRule>
    <cfRule type="expression" dxfId="2815" priority="1462">
      <formula>C75=1</formula>
    </cfRule>
  </conditionalFormatting>
  <conditionalFormatting sqref="M75">
    <cfRule type="expression" dxfId="2814" priority="1459">
      <formula>C75=2</formula>
    </cfRule>
    <cfRule type="expression" dxfId="2813" priority="1460">
      <formula>C75=1</formula>
    </cfRule>
  </conditionalFormatting>
  <conditionalFormatting sqref="M75">
    <cfRule type="expression" dxfId="2812" priority="1457">
      <formula>C75=2</formula>
    </cfRule>
    <cfRule type="expression" dxfId="2811" priority="1458">
      <formula>C75=1</formula>
    </cfRule>
  </conditionalFormatting>
  <conditionalFormatting sqref="M52">
    <cfRule type="expression" dxfId="2810" priority="1455">
      <formula>C52=2</formula>
    </cfRule>
    <cfRule type="expression" dxfId="2809" priority="1456">
      <formula>C52=1</formula>
    </cfRule>
  </conditionalFormatting>
  <conditionalFormatting sqref="M46">
    <cfRule type="expression" dxfId="2808" priority="1453">
      <formula>C46=2</formula>
    </cfRule>
    <cfRule type="expression" dxfId="2807" priority="1454">
      <formula>C46=1</formula>
    </cfRule>
  </conditionalFormatting>
  <conditionalFormatting sqref="M53">
    <cfRule type="expression" dxfId="2806" priority="1451">
      <formula>C53=2</formula>
    </cfRule>
    <cfRule type="expression" dxfId="2805" priority="1452">
      <formula>C53=1</formula>
    </cfRule>
  </conditionalFormatting>
  <conditionalFormatting sqref="M55">
    <cfRule type="expression" dxfId="2804" priority="1445">
      <formula>C55=2</formula>
    </cfRule>
    <cfRule type="expression" dxfId="2803" priority="1446">
      <formula>C55=1</formula>
    </cfRule>
  </conditionalFormatting>
  <conditionalFormatting sqref="M56">
    <cfRule type="expression" dxfId="2802" priority="1443">
      <formula>C56=2</formula>
    </cfRule>
    <cfRule type="expression" dxfId="2801" priority="1444">
      <formula>C56=1</formula>
    </cfRule>
  </conditionalFormatting>
  <conditionalFormatting sqref="M57">
    <cfRule type="expression" dxfId="2800" priority="1441">
      <formula>C57=2</formula>
    </cfRule>
    <cfRule type="expression" dxfId="2799" priority="1442">
      <formula>C57=1</formula>
    </cfRule>
  </conditionalFormatting>
  <conditionalFormatting sqref="N54">
    <cfRule type="expression" dxfId="2798" priority="1448">
      <formula>C54=0</formula>
    </cfRule>
    <cfRule type="expression" dxfId="2797" priority="1450">
      <formula>C54=-1</formula>
    </cfRule>
  </conditionalFormatting>
  <conditionalFormatting sqref="M54">
    <cfRule type="expression" dxfId="2796" priority="1447">
      <formula>C54=2</formula>
    </cfRule>
    <cfRule type="expression" dxfId="2795" priority="1449">
      <formula>C54=1</formula>
    </cfRule>
  </conditionalFormatting>
  <conditionalFormatting sqref="M43">
    <cfRule type="expression" dxfId="2794" priority="1439">
      <formula>C43=2</formula>
    </cfRule>
    <cfRule type="expression" dxfId="2793" priority="1440">
      <formula>C43=1</formula>
    </cfRule>
  </conditionalFormatting>
  <conditionalFormatting sqref="M44">
    <cfRule type="expression" dxfId="2792" priority="1437">
      <formula>C44=2</formula>
    </cfRule>
    <cfRule type="expression" dxfId="2791" priority="1438">
      <formula>C44=1</formula>
    </cfRule>
  </conditionalFormatting>
  <conditionalFormatting sqref="N45">
    <cfRule type="expression" dxfId="2790" priority="1435">
      <formula>C45=0</formula>
    </cfRule>
    <cfRule type="expression" dxfId="2789" priority="1436">
      <formula>C45=-1</formula>
    </cfRule>
  </conditionalFormatting>
  <conditionalFormatting sqref="M45">
    <cfRule type="expression" dxfId="2788" priority="1433">
      <formula>C45=2</formula>
    </cfRule>
    <cfRule type="expression" dxfId="2787" priority="1434">
      <formula>C45=1</formula>
    </cfRule>
  </conditionalFormatting>
  <conditionalFormatting sqref="M62">
    <cfRule type="expression" dxfId="2786" priority="1431">
      <formula>C62=2</formula>
    </cfRule>
    <cfRule type="expression" dxfId="2785" priority="1432">
      <formula>C62=1</formula>
    </cfRule>
  </conditionalFormatting>
  <conditionalFormatting sqref="M44">
    <cfRule type="expression" dxfId="2784" priority="1429">
      <formula>C44=2</formula>
    </cfRule>
    <cfRule type="expression" dxfId="2783" priority="1430">
      <formula>C44=1</formula>
    </cfRule>
  </conditionalFormatting>
  <conditionalFormatting sqref="M44">
    <cfRule type="expression" dxfId="2782" priority="1427">
      <formula>C44=2</formula>
    </cfRule>
    <cfRule type="expression" dxfId="2781" priority="1428">
      <formula>C44=1</formula>
    </cfRule>
  </conditionalFormatting>
  <conditionalFormatting sqref="K49">
    <cfRule type="expression" dxfId="2780" priority="1425">
      <formula>A49=2</formula>
    </cfRule>
    <cfRule type="expression" dxfId="2779" priority="1426">
      <formula>A49=1</formula>
    </cfRule>
  </conditionalFormatting>
  <conditionalFormatting sqref="K50">
    <cfRule type="expression" dxfId="2778" priority="1423">
      <formula>A50=2</formula>
    </cfRule>
    <cfRule type="expression" dxfId="2777" priority="1424">
      <formula>A50=1</formula>
    </cfRule>
  </conditionalFormatting>
  <conditionalFormatting sqref="M64">
    <cfRule type="expression" dxfId="2776" priority="1421">
      <formula>C64=2</formula>
    </cfRule>
    <cfRule type="expression" dxfId="2775" priority="1422">
      <formula>C64=1</formula>
    </cfRule>
  </conditionalFormatting>
  <conditionalFormatting sqref="M61">
    <cfRule type="expression" dxfId="2774" priority="1419">
      <formula>C61=2</formula>
    </cfRule>
    <cfRule type="expression" dxfId="2773" priority="1420">
      <formula>C61=1</formula>
    </cfRule>
  </conditionalFormatting>
  <conditionalFormatting sqref="M61">
    <cfRule type="expression" dxfId="2772" priority="1417">
      <formula>C61=2</formula>
    </cfRule>
    <cfRule type="expression" dxfId="2771" priority="1418">
      <formula>C61=1</formula>
    </cfRule>
  </conditionalFormatting>
  <conditionalFormatting sqref="M65">
    <cfRule type="expression" dxfId="2770" priority="1415">
      <formula>C65=2</formula>
    </cfRule>
    <cfRule type="expression" dxfId="2769" priority="1416">
      <formula>C65=1</formula>
    </cfRule>
  </conditionalFormatting>
  <conditionalFormatting sqref="M67">
    <cfRule type="expression" dxfId="2768" priority="1413">
      <formula>C67=2</formula>
    </cfRule>
    <cfRule type="expression" dxfId="2767" priority="1414">
      <formula>C67=1</formula>
    </cfRule>
  </conditionalFormatting>
  <conditionalFormatting sqref="M63">
    <cfRule type="expression" dxfId="2766" priority="1411">
      <formula>C63=2</formula>
    </cfRule>
    <cfRule type="expression" dxfId="2765" priority="1412">
      <formula>C63=1</formula>
    </cfRule>
  </conditionalFormatting>
  <conditionalFormatting sqref="M64">
    <cfRule type="expression" dxfId="2764" priority="1409">
      <formula>C64=2</formula>
    </cfRule>
    <cfRule type="expression" dxfId="2763" priority="1410">
      <formula>C64=1</formula>
    </cfRule>
  </conditionalFormatting>
  <conditionalFormatting sqref="M64">
    <cfRule type="expression" dxfId="2762" priority="1407">
      <formula>C64=2</formula>
    </cfRule>
    <cfRule type="expression" dxfId="2761" priority="1408">
      <formula>C64=1</formula>
    </cfRule>
  </conditionalFormatting>
  <conditionalFormatting sqref="M63">
    <cfRule type="expression" dxfId="2760" priority="1405">
      <formula>C63=2</formula>
    </cfRule>
    <cfRule type="expression" dxfId="2759" priority="1406">
      <formula>C63=1</formula>
    </cfRule>
  </conditionalFormatting>
  <conditionalFormatting sqref="M66">
    <cfRule type="expression" dxfId="2758" priority="1403">
      <formula>C66=2</formula>
    </cfRule>
    <cfRule type="expression" dxfId="2757" priority="1404">
      <formula>C66=1</formula>
    </cfRule>
  </conditionalFormatting>
  <conditionalFormatting sqref="M68">
    <cfRule type="expression" dxfId="2756" priority="1401">
      <formula>C68=2</formula>
    </cfRule>
    <cfRule type="expression" dxfId="2755" priority="1402">
      <formula>C68=1</formula>
    </cfRule>
  </conditionalFormatting>
  <conditionalFormatting sqref="N60">
    <cfRule type="expression" dxfId="2754" priority="1398">
      <formula>C60=0</formula>
    </cfRule>
    <cfRule type="expression" dxfId="2753" priority="1400">
      <formula>C60=-1</formula>
    </cfRule>
  </conditionalFormatting>
  <conditionalFormatting sqref="M60">
    <cfRule type="expression" dxfId="2752" priority="1397">
      <formula>C60=2</formula>
    </cfRule>
    <cfRule type="expression" dxfId="2751" priority="1399">
      <formula>C60=1</formula>
    </cfRule>
  </conditionalFormatting>
  <conditionalFormatting sqref="M60">
    <cfRule type="expression" dxfId="2750" priority="1395">
      <formula>C60=2</formula>
    </cfRule>
    <cfRule type="expression" dxfId="2749" priority="1396">
      <formula>C60=1</formula>
    </cfRule>
  </conditionalFormatting>
  <conditionalFormatting sqref="M65">
    <cfRule type="expression" dxfId="2748" priority="1393">
      <formula>C65=2</formula>
    </cfRule>
    <cfRule type="expression" dxfId="2747" priority="1394">
      <formula>C65=1</formula>
    </cfRule>
  </conditionalFormatting>
  <conditionalFormatting sqref="M64">
    <cfRule type="expression" dxfId="2746" priority="1391">
      <formula>C64=2</formula>
    </cfRule>
    <cfRule type="expression" dxfId="2745" priority="1392">
      <formula>C64=1</formula>
    </cfRule>
  </conditionalFormatting>
  <conditionalFormatting sqref="M66">
    <cfRule type="expression" dxfId="2744" priority="1389">
      <formula>C66=2</formula>
    </cfRule>
    <cfRule type="expression" dxfId="2743" priority="1390">
      <formula>C66=1</formula>
    </cfRule>
  </conditionalFormatting>
  <conditionalFormatting sqref="M73">
    <cfRule type="expression" dxfId="2742" priority="1387">
      <formula>C73=2</formula>
    </cfRule>
    <cfRule type="expression" dxfId="2741" priority="1388">
      <formula>C73=1</formula>
    </cfRule>
  </conditionalFormatting>
  <conditionalFormatting sqref="M74">
    <cfRule type="expression" dxfId="2740" priority="1385">
      <formula>C74=2</formula>
    </cfRule>
    <cfRule type="expression" dxfId="2739" priority="1386">
      <formula>C74=1</formula>
    </cfRule>
  </conditionalFormatting>
  <conditionalFormatting sqref="M74">
    <cfRule type="expression" dxfId="2738" priority="1383">
      <formula>C74=2</formula>
    </cfRule>
    <cfRule type="expression" dxfId="2737" priority="1384">
      <formula>C74=1</formula>
    </cfRule>
  </conditionalFormatting>
  <conditionalFormatting sqref="M74">
    <cfRule type="expression" dxfId="2736" priority="1381">
      <formula>C74=2</formula>
    </cfRule>
    <cfRule type="expression" dxfId="2735" priority="1382">
      <formula>C74=1</formula>
    </cfRule>
  </conditionalFormatting>
  <conditionalFormatting sqref="N75">
    <cfRule type="expression" dxfId="2734" priority="1378">
      <formula>C75=0</formula>
    </cfRule>
    <cfRule type="expression" dxfId="2733" priority="1380">
      <formula>C75=-1</formula>
    </cfRule>
  </conditionalFormatting>
  <conditionalFormatting sqref="M75">
    <cfRule type="expression" dxfId="2732" priority="1377">
      <formula>C75=2</formula>
    </cfRule>
    <cfRule type="expression" dxfId="2731" priority="1379">
      <formula>C75=1</formula>
    </cfRule>
  </conditionalFormatting>
  <conditionalFormatting sqref="M75">
    <cfRule type="expression" dxfId="2730" priority="1375">
      <formula>C75=2</formula>
    </cfRule>
    <cfRule type="expression" dxfId="2729" priority="1376">
      <formula>C75=1</formula>
    </cfRule>
  </conditionalFormatting>
  <conditionalFormatting sqref="M50">
    <cfRule type="expression" dxfId="2728" priority="1373">
      <formula>C50=2</formula>
    </cfRule>
    <cfRule type="expression" dxfId="2727" priority="1374">
      <formula>C50=1</formula>
    </cfRule>
  </conditionalFormatting>
  <conditionalFormatting sqref="M46">
    <cfRule type="expression" dxfId="2726" priority="1357">
      <formula>C46=2</formula>
    </cfRule>
    <cfRule type="expression" dxfId="2725" priority="1358">
      <formula>C46=1</formula>
    </cfRule>
  </conditionalFormatting>
  <conditionalFormatting sqref="M38">
    <cfRule type="expression" dxfId="2724" priority="1371">
      <formula>C38=2</formula>
    </cfRule>
    <cfRule type="expression" dxfId="2723" priority="1372">
      <formula>C38=1</formula>
    </cfRule>
  </conditionalFormatting>
  <conditionalFormatting sqref="M40">
    <cfRule type="expression" dxfId="2722" priority="1369">
      <formula>C40=2</formula>
    </cfRule>
    <cfRule type="expression" dxfId="2721" priority="1370">
      <formula>C40=1</formula>
    </cfRule>
  </conditionalFormatting>
  <conditionalFormatting sqref="M41">
    <cfRule type="expression" dxfId="2720" priority="1367">
      <formula>C41=2</formula>
    </cfRule>
    <cfRule type="expression" dxfId="2719" priority="1368">
      <formula>C41=1</formula>
    </cfRule>
  </conditionalFormatting>
  <conditionalFormatting sqref="M42">
    <cfRule type="expression" dxfId="2718" priority="1365">
      <formula>C42=2</formula>
    </cfRule>
    <cfRule type="expression" dxfId="2717" priority="1366">
      <formula>C42=1</formula>
    </cfRule>
  </conditionalFormatting>
  <conditionalFormatting sqref="M39">
    <cfRule type="expression" dxfId="2716" priority="1363">
      <formula>C39=2</formula>
    </cfRule>
    <cfRule type="expression" dxfId="2715" priority="1364">
      <formula>C39=1</formula>
    </cfRule>
  </conditionalFormatting>
  <conditionalFormatting sqref="M43">
    <cfRule type="expression" dxfId="2714" priority="1361">
      <formula>C43=2</formula>
    </cfRule>
    <cfRule type="expression" dxfId="2713" priority="1362">
      <formula>C43=1</formula>
    </cfRule>
  </conditionalFormatting>
  <conditionalFormatting sqref="M44">
    <cfRule type="expression" dxfId="2712" priority="1359">
      <formula>C44=2</formula>
    </cfRule>
    <cfRule type="expression" dxfId="2711" priority="1360">
      <formula>C44=1</formula>
    </cfRule>
  </conditionalFormatting>
  <conditionalFormatting sqref="M47">
    <cfRule type="expression" dxfId="2710" priority="1355">
      <formula>C47=2</formula>
    </cfRule>
    <cfRule type="expression" dxfId="2709" priority="1356">
      <formula>C47=1</formula>
    </cfRule>
  </conditionalFormatting>
  <conditionalFormatting sqref="M48">
    <cfRule type="expression" dxfId="2708" priority="1353">
      <formula>C48=2</formula>
    </cfRule>
    <cfRule type="expression" dxfId="2707" priority="1354">
      <formula>C48=1</formula>
    </cfRule>
  </conditionalFormatting>
  <conditionalFormatting sqref="M49">
    <cfRule type="expression" dxfId="2706" priority="1351">
      <formula>C49=2</formula>
    </cfRule>
    <cfRule type="expression" dxfId="2705" priority="1352">
      <formula>C49=1</formula>
    </cfRule>
  </conditionalFormatting>
  <conditionalFormatting sqref="M38">
    <cfRule type="expression" dxfId="2704" priority="1349">
      <formula>C38=2</formula>
    </cfRule>
    <cfRule type="expression" dxfId="2703" priority="1350">
      <formula>C38=1</formula>
    </cfRule>
  </conditionalFormatting>
  <conditionalFormatting sqref="M46">
    <cfRule type="expression" dxfId="2702" priority="1347">
      <formula>C46=2</formula>
    </cfRule>
    <cfRule type="expression" dxfId="2701" priority="1348">
      <formula>C46=1</formula>
    </cfRule>
  </conditionalFormatting>
  <conditionalFormatting sqref="M48">
    <cfRule type="expression" dxfId="2700" priority="1345">
      <formula>C48=2</formula>
    </cfRule>
    <cfRule type="expression" dxfId="2699" priority="1346">
      <formula>C48=1</formula>
    </cfRule>
  </conditionalFormatting>
  <conditionalFormatting sqref="M48">
    <cfRule type="expression" dxfId="2698" priority="1343">
      <formula>C48=2</formula>
    </cfRule>
    <cfRule type="expression" dxfId="2697" priority="1344">
      <formula>C48=1</formula>
    </cfRule>
  </conditionalFormatting>
  <conditionalFormatting sqref="M41">
    <cfRule type="expression" dxfId="2696" priority="1341">
      <formula>C41=2</formula>
    </cfRule>
    <cfRule type="expression" dxfId="2695" priority="1342">
      <formula>C41=1</formula>
    </cfRule>
  </conditionalFormatting>
  <conditionalFormatting sqref="M40">
    <cfRule type="expression" dxfId="2694" priority="1339">
      <formula>C40=2</formula>
    </cfRule>
    <cfRule type="expression" dxfId="2693" priority="1340">
      <formula>C40=1</formula>
    </cfRule>
  </conditionalFormatting>
  <conditionalFormatting sqref="M44">
    <cfRule type="expression" dxfId="2692" priority="1337">
      <formula>C44=2</formula>
    </cfRule>
    <cfRule type="expression" dxfId="2691" priority="1338">
      <formula>C44=1</formula>
    </cfRule>
  </conditionalFormatting>
  <conditionalFormatting sqref="M44">
    <cfRule type="expression" dxfId="2690" priority="1335">
      <formula>C44=2</formula>
    </cfRule>
    <cfRule type="expression" dxfId="2689" priority="1336">
      <formula>C44=1</formula>
    </cfRule>
  </conditionalFormatting>
  <conditionalFormatting sqref="K52">
    <cfRule type="expression" dxfId="2688" priority="1333">
      <formula>A52=2</formula>
    </cfRule>
    <cfRule type="expression" dxfId="2687" priority="1334">
      <formula>A52=1</formula>
    </cfRule>
  </conditionalFormatting>
  <conditionalFormatting sqref="M52">
    <cfRule type="expression" dxfId="2686" priority="1331">
      <formula>C52=2</formula>
    </cfRule>
    <cfRule type="expression" dxfId="2685" priority="1332">
      <formula>C52=1</formula>
    </cfRule>
  </conditionalFormatting>
  <conditionalFormatting sqref="M45">
    <cfRule type="expression" dxfId="2684" priority="1329">
      <formula>C45=2</formula>
    </cfRule>
    <cfRule type="expression" dxfId="2683" priority="1330">
      <formula>C45=1</formula>
    </cfRule>
  </conditionalFormatting>
  <conditionalFormatting sqref="M45">
    <cfRule type="expression" dxfId="2682" priority="1327">
      <formula>C45=2</formula>
    </cfRule>
    <cfRule type="expression" dxfId="2681" priority="1328">
      <formula>C45=1</formula>
    </cfRule>
  </conditionalFormatting>
  <conditionalFormatting sqref="M49">
    <cfRule type="expression" dxfId="2680" priority="1325">
      <formula>C49=2</formula>
    </cfRule>
    <cfRule type="expression" dxfId="2679" priority="1326">
      <formula>C49=1</formula>
    </cfRule>
  </conditionalFormatting>
  <conditionalFormatting sqref="M46">
    <cfRule type="expression" dxfId="2678" priority="1323">
      <formula>C46=2</formula>
    </cfRule>
    <cfRule type="expression" dxfId="2677" priority="1324">
      <formula>C46=1</formula>
    </cfRule>
  </conditionalFormatting>
  <conditionalFormatting sqref="M47">
    <cfRule type="expression" dxfId="2676" priority="1321">
      <formula>C47=2</formula>
    </cfRule>
    <cfRule type="expression" dxfId="2675" priority="1322">
      <formula>C47=1</formula>
    </cfRule>
  </conditionalFormatting>
  <conditionalFormatting sqref="M48">
    <cfRule type="expression" dxfId="2674" priority="1319">
      <formula>C48=2</formula>
    </cfRule>
    <cfRule type="expression" dxfId="2673" priority="1320">
      <formula>C48=1</formula>
    </cfRule>
  </conditionalFormatting>
  <conditionalFormatting sqref="M47">
    <cfRule type="expression" dxfId="2672" priority="1317">
      <formula>C47=2</formula>
    </cfRule>
    <cfRule type="expression" dxfId="2671" priority="1318">
      <formula>C47=1</formula>
    </cfRule>
  </conditionalFormatting>
  <conditionalFormatting sqref="M47">
    <cfRule type="expression" dxfId="2670" priority="1315">
      <formula>C47=2</formula>
    </cfRule>
    <cfRule type="expression" dxfId="2669" priority="1316">
      <formula>C47=1</formula>
    </cfRule>
  </conditionalFormatting>
  <conditionalFormatting sqref="K52">
    <cfRule type="expression" dxfId="2668" priority="1313">
      <formula>A52=2</formula>
    </cfRule>
    <cfRule type="expression" dxfId="2667" priority="1314">
      <formula>A52=1</formula>
    </cfRule>
  </conditionalFormatting>
  <conditionalFormatting sqref="M35">
    <cfRule type="expression" dxfId="2666" priority="1311">
      <formula>C35=2</formula>
    </cfRule>
    <cfRule type="expression" dxfId="2665" priority="1312">
      <formula>C35=1</formula>
    </cfRule>
  </conditionalFormatting>
  <conditionalFormatting sqref="M33">
    <cfRule type="expression" dxfId="2664" priority="1309">
      <formula>C33=2</formula>
    </cfRule>
    <cfRule type="expression" dxfId="2663" priority="1310">
      <formula>C33=1</formula>
    </cfRule>
  </conditionalFormatting>
  <conditionalFormatting sqref="M34">
    <cfRule type="expression" dxfId="2662" priority="1307">
      <formula>C34=2</formula>
    </cfRule>
    <cfRule type="expression" dxfId="2661" priority="1308">
      <formula>C34=1</formula>
    </cfRule>
  </conditionalFormatting>
  <conditionalFormatting sqref="M55">
    <cfRule type="expression" dxfId="2660" priority="1305">
      <formula>C55=2</formula>
    </cfRule>
    <cfRule type="expression" dxfId="2659" priority="1306">
      <formula>C55=1</formula>
    </cfRule>
  </conditionalFormatting>
  <conditionalFormatting sqref="M49">
    <cfRule type="expression" dxfId="2658" priority="1303">
      <formula>C49=2</formula>
    </cfRule>
    <cfRule type="expression" dxfId="2657" priority="1304">
      <formula>C49=1</formula>
    </cfRule>
  </conditionalFormatting>
  <conditionalFormatting sqref="M56">
    <cfRule type="expression" dxfId="2656" priority="1301">
      <formula>C56=2</formula>
    </cfRule>
    <cfRule type="expression" dxfId="2655" priority="1302">
      <formula>C56=1</formula>
    </cfRule>
  </conditionalFormatting>
  <conditionalFormatting sqref="M58">
    <cfRule type="expression" dxfId="2654" priority="1295">
      <formula>C58=2</formula>
    </cfRule>
    <cfRule type="expression" dxfId="2653" priority="1296">
      <formula>C58=1</formula>
    </cfRule>
  </conditionalFormatting>
  <conditionalFormatting sqref="M59">
    <cfRule type="expression" dxfId="2652" priority="1293">
      <formula>C59=2</formula>
    </cfRule>
    <cfRule type="expression" dxfId="2651" priority="1294">
      <formula>C59=1</formula>
    </cfRule>
  </conditionalFormatting>
  <conditionalFormatting sqref="M60">
    <cfRule type="expression" dxfId="2650" priority="1291">
      <formula>C60=2</formula>
    </cfRule>
    <cfRule type="expression" dxfId="2649" priority="1292">
      <formula>C60=1</formula>
    </cfRule>
  </conditionalFormatting>
  <conditionalFormatting sqref="N57">
    <cfRule type="expression" dxfId="2648" priority="1298">
      <formula>C57=0</formula>
    </cfRule>
    <cfRule type="expression" dxfId="2647" priority="1300">
      <formula>C57=-1</formula>
    </cfRule>
  </conditionalFormatting>
  <conditionalFormatting sqref="M57">
    <cfRule type="expression" dxfId="2646" priority="1297">
      <formula>C57=2</formula>
    </cfRule>
    <cfRule type="expression" dxfId="2645" priority="1299">
      <formula>C57=1</formula>
    </cfRule>
  </conditionalFormatting>
  <conditionalFormatting sqref="M45">
    <cfRule type="expression" dxfId="2644" priority="1275">
      <formula>C45=2</formula>
    </cfRule>
    <cfRule type="expression" dxfId="2643" priority="1276">
      <formula>C45=1</formula>
    </cfRule>
  </conditionalFormatting>
  <conditionalFormatting sqref="M37">
    <cfRule type="expression" dxfId="2642" priority="1289">
      <formula>C37=2</formula>
    </cfRule>
    <cfRule type="expression" dxfId="2641" priority="1290">
      <formula>C37=1</formula>
    </cfRule>
  </conditionalFormatting>
  <conditionalFormatting sqref="M39">
    <cfRule type="expression" dxfId="2640" priority="1287">
      <formula>C39=2</formula>
    </cfRule>
    <cfRule type="expression" dxfId="2639" priority="1288">
      <formula>C39=1</formula>
    </cfRule>
  </conditionalFormatting>
  <conditionalFormatting sqref="M40">
    <cfRule type="expression" dxfId="2638" priority="1285">
      <formula>C40=2</formula>
    </cfRule>
    <cfRule type="expression" dxfId="2637" priority="1286">
      <formula>C40=1</formula>
    </cfRule>
  </conditionalFormatting>
  <conditionalFormatting sqref="M41">
    <cfRule type="expression" dxfId="2636" priority="1283">
      <formula>C41=2</formula>
    </cfRule>
    <cfRule type="expression" dxfId="2635" priority="1284">
      <formula>C41=1</formula>
    </cfRule>
  </conditionalFormatting>
  <conditionalFormatting sqref="M38">
    <cfRule type="expression" dxfId="2634" priority="1281">
      <formula>C38=2</formula>
    </cfRule>
    <cfRule type="expression" dxfId="2633" priority="1282">
      <formula>C38=1</formula>
    </cfRule>
  </conditionalFormatting>
  <conditionalFormatting sqref="M42">
    <cfRule type="expression" dxfId="2632" priority="1279">
      <formula>C42=2</formula>
    </cfRule>
    <cfRule type="expression" dxfId="2631" priority="1280">
      <formula>C42=1</formula>
    </cfRule>
  </conditionalFormatting>
  <conditionalFormatting sqref="M43">
    <cfRule type="expression" dxfId="2630" priority="1277">
      <formula>C43=2</formula>
    </cfRule>
    <cfRule type="expression" dxfId="2629" priority="1278">
      <formula>C43=1</formula>
    </cfRule>
  </conditionalFormatting>
  <conditionalFormatting sqref="M46">
    <cfRule type="expression" dxfId="2628" priority="1273">
      <formula>C46=2</formula>
    </cfRule>
    <cfRule type="expression" dxfId="2627" priority="1274">
      <formula>C46=1</formula>
    </cfRule>
  </conditionalFormatting>
  <conditionalFormatting sqref="M47">
    <cfRule type="expression" dxfId="2626" priority="1271">
      <formula>C47=2</formula>
    </cfRule>
    <cfRule type="expression" dxfId="2625" priority="1272">
      <formula>C47=1</formula>
    </cfRule>
  </conditionalFormatting>
  <conditionalFormatting sqref="N48">
    <cfRule type="expression" dxfId="2624" priority="1269">
      <formula>C48=0</formula>
    </cfRule>
    <cfRule type="expression" dxfId="2623" priority="1270">
      <formula>C48=-1</formula>
    </cfRule>
  </conditionalFormatting>
  <conditionalFormatting sqref="M48">
    <cfRule type="expression" dxfId="2622" priority="1267">
      <formula>C48=2</formula>
    </cfRule>
    <cfRule type="expression" dxfId="2621" priority="1268">
      <formula>C48=1</formula>
    </cfRule>
  </conditionalFormatting>
  <conditionalFormatting sqref="M37">
    <cfRule type="expression" dxfId="2620" priority="1265">
      <formula>C37=2</formula>
    </cfRule>
    <cfRule type="expression" dxfId="2619" priority="1266">
      <formula>C37=1</formula>
    </cfRule>
  </conditionalFormatting>
  <conditionalFormatting sqref="M65">
    <cfRule type="expression" dxfId="2618" priority="1263">
      <formula>C65=2</formula>
    </cfRule>
    <cfRule type="expression" dxfId="2617" priority="1264">
      <formula>C65=1</formula>
    </cfRule>
  </conditionalFormatting>
  <conditionalFormatting sqref="M45">
    <cfRule type="expression" dxfId="2616" priority="1261">
      <formula>C45=2</formula>
    </cfRule>
    <cfRule type="expression" dxfId="2615" priority="1262">
      <formula>C45=1</formula>
    </cfRule>
  </conditionalFormatting>
  <conditionalFormatting sqref="M47">
    <cfRule type="expression" dxfId="2614" priority="1259">
      <formula>C47=2</formula>
    </cfRule>
    <cfRule type="expression" dxfId="2613" priority="1260">
      <formula>C47=1</formula>
    </cfRule>
  </conditionalFormatting>
  <conditionalFormatting sqref="M47">
    <cfRule type="expression" dxfId="2612" priority="1257">
      <formula>C47=2</formula>
    </cfRule>
    <cfRule type="expression" dxfId="2611" priority="1258">
      <formula>C47=1</formula>
    </cfRule>
  </conditionalFormatting>
  <conditionalFormatting sqref="M40">
    <cfRule type="expression" dxfId="2610" priority="1255">
      <formula>C40=2</formula>
    </cfRule>
    <cfRule type="expression" dxfId="2609" priority="1256">
      <formula>C40=1</formula>
    </cfRule>
  </conditionalFormatting>
  <conditionalFormatting sqref="M39">
    <cfRule type="expression" dxfId="2608" priority="1253">
      <formula>C39=2</formula>
    </cfRule>
    <cfRule type="expression" dxfId="2607" priority="1254">
      <formula>C39=1</formula>
    </cfRule>
  </conditionalFormatting>
  <conditionalFormatting sqref="M43">
    <cfRule type="expression" dxfId="2606" priority="1251">
      <formula>C43=2</formula>
    </cfRule>
    <cfRule type="expression" dxfId="2605" priority="1252">
      <formula>C43=1</formula>
    </cfRule>
  </conditionalFormatting>
  <conditionalFormatting sqref="M43">
    <cfRule type="expression" dxfId="2604" priority="1249">
      <formula>C43=2</formula>
    </cfRule>
    <cfRule type="expression" dxfId="2603" priority="1250">
      <formula>C43=1</formula>
    </cfRule>
  </conditionalFormatting>
  <conditionalFormatting sqref="K52">
    <cfRule type="expression" dxfId="2602" priority="1247">
      <formula>A52=2</formula>
    </cfRule>
    <cfRule type="expression" dxfId="2601" priority="1248">
      <formula>A52=1</formula>
    </cfRule>
  </conditionalFormatting>
  <conditionalFormatting sqref="K53">
    <cfRule type="expression" dxfId="2600" priority="1245">
      <formula>A53=2</formula>
    </cfRule>
    <cfRule type="expression" dxfId="2599" priority="1246">
      <formula>A53=1</formula>
    </cfRule>
  </conditionalFormatting>
  <conditionalFormatting sqref="M67">
    <cfRule type="expression" dxfId="2598" priority="1243">
      <formula>C67=2</formula>
    </cfRule>
    <cfRule type="expression" dxfId="2597" priority="1244">
      <formula>C67=1</formula>
    </cfRule>
  </conditionalFormatting>
  <conditionalFormatting sqref="M64">
    <cfRule type="expression" dxfId="2596" priority="1241">
      <formula>C64=2</formula>
    </cfRule>
    <cfRule type="expression" dxfId="2595" priority="1242">
      <formula>C64=1</formula>
    </cfRule>
  </conditionalFormatting>
  <conditionalFormatting sqref="M64">
    <cfRule type="expression" dxfId="2594" priority="1239">
      <formula>C64=2</formula>
    </cfRule>
    <cfRule type="expression" dxfId="2593" priority="1240">
      <formula>C64=1</formula>
    </cfRule>
  </conditionalFormatting>
  <conditionalFormatting sqref="M68">
    <cfRule type="expression" dxfId="2592" priority="1237">
      <formula>C68=2</formula>
    </cfRule>
    <cfRule type="expression" dxfId="2591" priority="1238">
      <formula>C68=1</formula>
    </cfRule>
  </conditionalFormatting>
  <conditionalFormatting sqref="M70">
    <cfRule type="expression" dxfId="2590" priority="1235">
      <formula>C70=2</formula>
    </cfRule>
    <cfRule type="expression" dxfId="2589" priority="1236">
      <formula>C70=1</formula>
    </cfRule>
  </conditionalFormatting>
  <conditionalFormatting sqref="M66">
    <cfRule type="expression" dxfId="2588" priority="1233">
      <formula>C66=2</formula>
    </cfRule>
    <cfRule type="expression" dxfId="2587" priority="1234">
      <formula>C66=1</formula>
    </cfRule>
  </conditionalFormatting>
  <conditionalFormatting sqref="M67">
    <cfRule type="expression" dxfId="2586" priority="1231">
      <formula>C67=2</formula>
    </cfRule>
    <cfRule type="expression" dxfId="2585" priority="1232">
      <formula>C67=1</formula>
    </cfRule>
  </conditionalFormatting>
  <conditionalFormatting sqref="M67">
    <cfRule type="expression" dxfId="2584" priority="1229">
      <formula>C67=2</formula>
    </cfRule>
    <cfRule type="expression" dxfId="2583" priority="1230">
      <formula>C67=1</formula>
    </cfRule>
  </conditionalFormatting>
  <conditionalFormatting sqref="M66">
    <cfRule type="expression" dxfId="2582" priority="1227">
      <formula>C66=2</formula>
    </cfRule>
    <cfRule type="expression" dxfId="2581" priority="1228">
      <formula>C66=1</formula>
    </cfRule>
  </conditionalFormatting>
  <conditionalFormatting sqref="M69">
    <cfRule type="expression" dxfId="2580" priority="1225">
      <formula>C69=2</formula>
    </cfRule>
    <cfRule type="expression" dxfId="2579" priority="1226">
      <formula>C69=1</formula>
    </cfRule>
  </conditionalFormatting>
  <conditionalFormatting sqref="M71">
    <cfRule type="expression" dxfId="2578" priority="1223">
      <formula>C71=2</formula>
    </cfRule>
    <cfRule type="expression" dxfId="2577" priority="1224">
      <formula>C71=1</formula>
    </cfRule>
  </conditionalFormatting>
  <conditionalFormatting sqref="N44">
    <cfRule type="expression" dxfId="2576" priority="1220">
      <formula>C44=0</formula>
    </cfRule>
    <cfRule type="expression" dxfId="2575" priority="1222">
      <formula>C44=-1</formula>
    </cfRule>
  </conditionalFormatting>
  <conditionalFormatting sqref="M44">
    <cfRule type="expression" dxfId="2574" priority="1219">
      <formula>C44=2</formula>
    </cfRule>
    <cfRule type="expression" dxfId="2573" priority="1221">
      <formula>C44=1</formula>
    </cfRule>
  </conditionalFormatting>
  <conditionalFormatting sqref="M44">
    <cfRule type="expression" dxfId="2572" priority="1217">
      <formula>C44=2</formula>
    </cfRule>
    <cfRule type="expression" dxfId="2571" priority="1218">
      <formula>C44=1</formula>
    </cfRule>
  </conditionalFormatting>
  <conditionalFormatting sqref="N63">
    <cfRule type="expression" dxfId="2570" priority="1214">
      <formula>C63=0</formula>
    </cfRule>
    <cfRule type="expression" dxfId="2569" priority="1216">
      <formula>C63=-1</formula>
    </cfRule>
  </conditionalFormatting>
  <conditionalFormatting sqref="M63">
    <cfRule type="expression" dxfId="2568" priority="1213">
      <formula>C63=2</formula>
    </cfRule>
    <cfRule type="expression" dxfId="2567" priority="1215">
      <formula>C63=1</formula>
    </cfRule>
  </conditionalFormatting>
  <conditionalFormatting sqref="M63">
    <cfRule type="expression" dxfId="2566" priority="1211">
      <formula>C63=2</formula>
    </cfRule>
    <cfRule type="expression" dxfId="2565" priority="1212">
      <formula>C63=1</formula>
    </cfRule>
  </conditionalFormatting>
  <conditionalFormatting sqref="M68">
    <cfRule type="expression" dxfId="2564" priority="1209">
      <formula>C68=2</formula>
    </cfRule>
    <cfRule type="expression" dxfId="2563" priority="1210">
      <formula>C68=1</formula>
    </cfRule>
  </conditionalFormatting>
  <conditionalFormatting sqref="M67">
    <cfRule type="expression" dxfId="2562" priority="1207">
      <formula>C67=2</formula>
    </cfRule>
    <cfRule type="expression" dxfId="2561" priority="1208">
      <formula>C67=1</formula>
    </cfRule>
  </conditionalFormatting>
  <conditionalFormatting sqref="M69">
    <cfRule type="expression" dxfId="2560" priority="1205">
      <formula>C69=2</formula>
    </cfRule>
    <cfRule type="expression" dxfId="2559" priority="1206">
      <formula>C69=1</formula>
    </cfRule>
  </conditionalFormatting>
  <conditionalFormatting sqref="M76">
    <cfRule type="expression" dxfId="2558" priority="1203">
      <formula>C76=2</formula>
    </cfRule>
    <cfRule type="expression" dxfId="2557" priority="1204">
      <formula>C76=1</formula>
    </cfRule>
  </conditionalFormatting>
  <conditionalFormatting sqref="M54">
    <cfRule type="expression" dxfId="2556" priority="1201">
      <formula>C54=2</formula>
    </cfRule>
    <cfRule type="expression" dxfId="2555" priority="1202">
      <formula>C54=1</formula>
    </cfRule>
  </conditionalFormatting>
  <conditionalFormatting sqref="M48">
    <cfRule type="expression" dxfId="2554" priority="1199">
      <formula>C48=2</formula>
    </cfRule>
    <cfRule type="expression" dxfId="2553" priority="1200">
      <formula>C48=1</formula>
    </cfRule>
  </conditionalFormatting>
  <conditionalFormatting sqref="M55">
    <cfRule type="expression" dxfId="2552" priority="1197">
      <formula>C55=2</formula>
    </cfRule>
    <cfRule type="expression" dxfId="2551" priority="1198">
      <formula>C55=1</formula>
    </cfRule>
  </conditionalFormatting>
  <conditionalFormatting sqref="M57">
    <cfRule type="expression" dxfId="2550" priority="1191">
      <formula>C57=2</formula>
    </cfRule>
    <cfRule type="expression" dxfId="2549" priority="1192">
      <formula>C57=1</formula>
    </cfRule>
  </conditionalFormatting>
  <conditionalFormatting sqref="M58">
    <cfRule type="expression" dxfId="2548" priority="1189">
      <formula>C58=2</formula>
    </cfRule>
    <cfRule type="expression" dxfId="2547" priority="1190">
      <formula>C58=1</formula>
    </cfRule>
  </conditionalFormatting>
  <conditionalFormatting sqref="M59">
    <cfRule type="expression" dxfId="2546" priority="1187">
      <formula>C59=2</formula>
    </cfRule>
    <cfRule type="expression" dxfId="2545" priority="1188">
      <formula>C59=1</formula>
    </cfRule>
  </conditionalFormatting>
  <conditionalFormatting sqref="N56">
    <cfRule type="expression" dxfId="2544" priority="1194">
      <formula>C56=0</formula>
    </cfRule>
    <cfRule type="expression" dxfId="2543" priority="1196">
      <formula>C56=-1</formula>
    </cfRule>
  </conditionalFormatting>
  <conditionalFormatting sqref="M56">
    <cfRule type="expression" dxfId="2542" priority="1193">
      <formula>C56=2</formula>
    </cfRule>
    <cfRule type="expression" dxfId="2541" priority="1195">
      <formula>C56=1</formula>
    </cfRule>
  </conditionalFormatting>
  <conditionalFormatting sqref="M45">
    <cfRule type="expression" dxfId="2540" priority="1185">
      <formula>C45=2</formula>
    </cfRule>
    <cfRule type="expression" dxfId="2539" priority="1186">
      <formula>C45=1</formula>
    </cfRule>
  </conditionalFormatting>
  <conditionalFormatting sqref="M46">
    <cfRule type="expression" dxfId="2538" priority="1183">
      <formula>C46=2</formula>
    </cfRule>
    <cfRule type="expression" dxfId="2537" priority="1184">
      <formula>C46=1</formula>
    </cfRule>
  </conditionalFormatting>
  <conditionalFormatting sqref="N47">
    <cfRule type="expression" dxfId="2536" priority="1181">
      <formula>C47=0</formula>
    </cfRule>
    <cfRule type="expression" dxfId="2535" priority="1182">
      <formula>C47=-1</formula>
    </cfRule>
  </conditionalFormatting>
  <conditionalFormatting sqref="M47">
    <cfRule type="expression" dxfId="2534" priority="1179">
      <formula>C47=2</formula>
    </cfRule>
    <cfRule type="expression" dxfId="2533" priority="1180">
      <formula>C47=1</formula>
    </cfRule>
  </conditionalFormatting>
  <conditionalFormatting sqref="M64">
    <cfRule type="expression" dxfId="2532" priority="1177">
      <formula>C64=2</formula>
    </cfRule>
    <cfRule type="expression" dxfId="2531" priority="1178">
      <formula>C64=1</formula>
    </cfRule>
  </conditionalFormatting>
  <conditionalFormatting sqref="M46">
    <cfRule type="expression" dxfId="2530" priority="1175">
      <formula>C46=2</formula>
    </cfRule>
    <cfRule type="expression" dxfId="2529" priority="1176">
      <formula>C46=1</formula>
    </cfRule>
  </conditionalFormatting>
  <conditionalFormatting sqref="M46">
    <cfRule type="expression" dxfId="2528" priority="1173">
      <formula>C46=2</formula>
    </cfRule>
    <cfRule type="expression" dxfId="2527" priority="1174">
      <formula>C46=1</formula>
    </cfRule>
  </conditionalFormatting>
  <conditionalFormatting sqref="K51">
    <cfRule type="expression" dxfId="2526" priority="1171">
      <formula>A51=2</formula>
    </cfRule>
    <cfRule type="expression" dxfId="2525" priority="1172">
      <formula>A51=1</formula>
    </cfRule>
  </conditionalFormatting>
  <conditionalFormatting sqref="K52">
    <cfRule type="expression" dxfId="2524" priority="1169">
      <formula>A52=2</formula>
    </cfRule>
    <cfRule type="expression" dxfId="2523" priority="1170">
      <formula>A52=1</formula>
    </cfRule>
  </conditionalFormatting>
  <conditionalFormatting sqref="M66">
    <cfRule type="expression" dxfId="2522" priority="1167">
      <formula>C66=2</formula>
    </cfRule>
    <cfRule type="expression" dxfId="2521" priority="1168">
      <formula>C66=1</formula>
    </cfRule>
  </conditionalFormatting>
  <conditionalFormatting sqref="M63">
    <cfRule type="expression" dxfId="2520" priority="1165">
      <formula>C63=2</formula>
    </cfRule>
    <cfRule type="expression" dxfId="2519" priority="1166">
      <formula>C63=1</formula>
    </cfRule>
  </conditionalFormatting>
  <conditionalFormatting sqref="M63">
    <cfRule type="expression" dxfId="2518" priority="1163">
      <formula>C63=2</formula>
    </cfRule>
    <cfRule type="expression" dxfId="2517" priority="1164">
      <formula>C63=1</formula>
    </cfRule>
  </conditionalFormatting>
  <conditionalFormatting sqref="M67">
    <cfRule type="expression" dxfId="2516" priority="1161">
      <formula>C67=2</formula>
    </cfRule>
    <cfRule type="expression" dxfId="2515" priority="1162">
      <formula>C67=1</formula>
    </cfRule>
  </conditionalFormatting>
  <conditionalFormatting sqref="M69">
    <cfRule type="expression" dxfId="2514" priority="1159">
      <formula>C69=2</formula>
    </cfRule>
    <cfRule type="expression" dxfId="2513" priority="1160">
      <formula>C69=1</formula>
    </cfRule>
  </conditionalFormatting>
  <conditionalFormatting sqref="M65">
    <cfRule type="expression" dxfId="2512" priority="1157">
      <formula>C65=2</formula>
    </cfRule>
    <cfRule type="expression" dxfId="2511" priority="1158">
      <formula>C65=1</formula>
    </cfRule>
  </conditionalFormatting>
  <conditionalFormatting sqref="M66">
    <cfRule type="expression" dxfId="2510" priority="1155">
      <formula>C66=2</formula>
    </cfRule>
    <cfRule type="expression" dxfId="2509" priority="1156">
      <formula>C66=1</formula>
    </cfRule>
  </conditionalFormatting>
  <conditionalFormatting sqref="M66">
    <cfRule type="expression" dxfId="2508" priority="1153">
      <formula>C66=2</formula>
    </cfRule>
    <cfRule type="expression" dxfId="2507" priority="1154">
      <formula>C66=1</formula>
    </cfRule>
  </conditionalFormatting>
  <conditionalFormatting sqref="M65">
    <cfRule type="expression" dxfId="2506" priority="1151">
      <formula>C65=2</formula>
    </cfRule>
    <cfRule type="expression" dxfId="2505" priority="1152">
      <formula>C65=1</formula>
    </cfRule>
  </conditionalFormatting>
  <conditionalFormatting sqref="M68">
    <cfRule type="expression" dxfId="2504" priority="1149">
      <formula>C68=2</formula>
    </cfRule>
    <cfRule type="expression" dxfId="2503" priority="1150">
      <formula>C68=1</formula>
    </cfRule>
  </conditionalFormatting>
  <conditionalFormatting sqref="M70">
    <cfRule type="expression" dxfId="2502" priority="1147">
      <formula>C70=2</formula>
    </cfRule>
    <cfRule type="expression" dxfId="2501" priority="1148">
      <formula>C70=1</formula>
    </cfRule>
  </conditionalFormatting>
  <conditionalFormatting sqref="N62">
    <cfRule type="expression" dxfId="2500" priority="1144">
      <formula>C62=0</formula>
    </cfRule>
    <cfRule type="expression" dxfId="2499" priority="1146">
      <formula>C62=-1</formula>
    </cfRule>
  </conditionalFormatting>
  <conditionalFormatting sqref="M62">
    <cfRule type="expression" dxfId="2498" priority="1143">
      <formula>C62=2</formula>
    </cfRule>
    <cfRule type="expression" dxfId="2497" priority="1145">
      <formula>C62=1</formula>
    </cfRule>
  </conditionalFormatting>
  <conditionalFormatting sqref="M62">
    <cfRule type="expression" dxfId="2496" priority="1141">
      <formula>C62=2</formula>
    </cfRule>
    <cfRule type="expression" dxfId="2495" priority="1142">
      <formula>C62=1</formula>
    </cfRule>
  </conditionalFormatting>
  <conditionalFormatting sqref="M67">
    <cfRule type="expression" dxfId="2494" priority="1139">
      <formula>C67=2</formula>
    </cfRule>
    <cfRule type="expression" dxfId="2493" priority="1140">
      <formula>C67=1</formula>
    </cfRule>
  </conditionalFormatting>
  <conditionalFormatting sqref="M66">
    <cfRule type="expression" dxfId="2492" priority="1137">
      <formula>C66=2</formula>
    </cfRule>
    <cfRule type="expression" dxfId="2491" priority="1138">
      <formula>C66=1</formula>
    </cfRule>
  </conditionalFormatting>
  <conditionalFormatting sqref="M68">
    <cfRule type="expression" dxfId="2490" priority="1135">
      <formula>C68=2</formula>
    </cfRule>
    <cfRule type="expression" dxfId="2489" priority="1136">
      <formula>C68=1</formula>
    </cfRule>
  </conditionalFormatting>
  <conditionalFormatting sqref="M75">
    <cfRule type="expression" dxfId="2488" priority="1133">
      <formula>C75=2</formula>
    </cfRule>
    <cfRule type="expression" dxfId="2487" priority="1134">
      <formula>C75=1</formula>
    </cfRule>
  </conditionalFormatting>
  <conditionalFormatting sqref="M76">
    <cfRule type="expression" dxfId="2486" priority="1131">
      <formula>C76=2</formula>
    </cfRule>
    <cfRule type="expression" dxfId="2485" priority="1132">
      <formula>C76=1</formula>
    </cfRule>
  </conditionalFormatting>
  <conditionalFormatting sqref="M76">
    <cfRule type="expression" dxfId="2484" priority="1129">
      <formula>C76=2</formula>
    </cfRule>
    <cfRule type="expression" dxfId="2483" priority="1130">
      <formula>C76=1</formula>
    </cfRule>
  </conditionalFormatting>
  <conditionalFormatting sqref="M76">
    <cfRule type="expression" dxfId="2482" priority="1127">
      <formula>C76=2</formula>
    </cfRule>
    <cfRule type="expression" dxfId="2481" priority="1128">
      <formula>C76=1</formula>
    </cfRule>
  </conditionalFormatting>
  <conditionalFormatting sqref="M52">
    <cfRule type="expression" dxfId="2480" priority="1125">
      <formula>C52=2</formula>
    </cfRule>
    <cfRule type="expression" dxfId="2479" priority="1126">
      <formula>C52=1</formula>
    </cfRule>
  </conditionalFormatting>
  <conditionalFormatting sqref="M48">
    <cfRule type="expression" dxfId="2478" priority="1109">
      <formula>C48=2</formula>
    </cfRule>
    <cfRule type="expression" dxfId="2477" priority="1110">
      <formula>C48=1</formula>
    </cfRule>
  </conditionalFormatting>
  <conditionalFormatting sqref="M40">
    <cfRule type="expression" dxfId="2476" priority="1123">
      <formula>C40=2</formula>
    </cfRule>
    <cfRule type="expression" dxfId="2475" priority="1124">
      <formula>C40=1</formula>
    </cfRule>
  </conditionalFormatting>
  <conditionalFormatting sqref="M42">
    <cfRule type="expression" dxfId="2474" priority="1121">
      <formula>C42=2</formula>
    </cfRule>
    <cfRule type="expression" dxfId="2473" priority="1122">
      <formula>C42=1</formula>
    </cfRule>
  </conditionalFormatting>
  <conditionalFormatting sqref="M43">
    <cfRule type="expression" dxfId="2472" priority="1119">
      <formula>C43=2</formula>
    </cfRule>
    <cfRule type="expression" dxfId="2471" priority="1120">
      <formula>C43=1</formula>
    </cfRule>
  </conditionalFormatting>
  <conditionalFormatting sqref="M44">
    <cfRule type="expression" dxfId="2470" priority="1117">
      <formula>C44=2</formula>
    </cfRule>
    <cfRule type="expression" dxfId="2469" priority="1118">
      <formula>C44=1</formula>
    </cfRule>
  </conditionalFormatting>
  <conditionalFormatting sqref="M41">
    <cfRule type="expression" dxfId="2468" priority="1115">
      <formula>C41=2</formula>
    </cfRule>
    <cfRule type="expression" dxfId="2467" priority="1116">
      <formula>C41=1</formula>
    </cfRule>
  </conditionalFormatting>
  <conditionalFormatting sqref="M45">
    <cfRule type="expression" dxfId="2466" priority="1113">
      <formula>C45=2</formula>
    </cfRule>
    <cfRule type="expression" dxfId="2465" priority="1114">
      <formula>C45=1</formula>
    </cfRule>
  </conditionalFormatting>
  <conditionalFormatting sqref="M46">
    <cfRule type="expression" dxfId="2464" priority="1111">
      <formula>C46=2</formula>
    </cfRule>
    <cfRule type="expression" dxfId="2463" priority="1112">
      <formula>C46=1</formula>
    </cfRule>
  </conditionalFormatting>
  <conditionalFormatting sqref="M49">
    <cfRule type="expression" dxfId="2462" priority="1107">
      <formula>C49=2</formula>
    </cfRule>
    <cfRule type="expression" dxfId="2461" priority="1108">
      <formula>C49=1</formula>
    </cfRule>
  </conditionalFormatting>
  <conditionalFormatting sqref="M50">
    <cfRule type="expression" dxfId="2460" priority="1105">
      <formula>C50=2</formula>
    </cfRule>
    <cfRule type="expression" dxfId="2459" priority="1106">
      <formula>C50=1</formula>
    </cfRule>
  </conditionalFormatting>
  <conditionalFormatting sqref="M51">
    <cfRule type="expression" dxfId="2458" priority="1103">
      <formula>C51=2</formula>
    </cfRule>
    <cfRule type="expression" dxfId="2457" priority="1104">
      <formula>C51=1</formula>
    </cfRule>
  </conditionalFormatting>
  <conditionalFormatting sqref="M40">
    <cfRule type="expression" dxfId="2456" priority="1101">
      <formula>C40=2</formula>
    </cfRule>
    <cfRule type="expression" dxfId="2455" priority="1102">
      <formula>C40=1</formula>
    </cfRule>
  </conditionalFormatting>
  <conditionalFormatting sqref="M48">
    <cfRule type="expression" dxfId="2454" priority="1099">
      <formula>C48=2</formula>
    </cfRule>
    <cfRule type="expression" dxfId="2453" priority="1100">
      <formula>C48=1</formula>
    </cfRule>
  </conditionalFormatting>
  <conditionalFormatting sqref="M50">
    <cfRule type="expression" dxfId="2452" priority="1097">
      <formula>C50=2</formula>
    </cfRule>
    <cfRule type="expression" dxfId="2451" priority="1098">
      <formula>C50=1</formula>
    </cfRule>
  </conditionalFormatting>
  <conditionalFormatting sqref="M50">
    <cfRule type="expression" dxfId="2450" priority="1095">
      <formula>C50=2</formula>
    </cfRule>
    <cfRule type="expression" dxfId="2449" priority="1096">
      <formula>C50=1</formula>
    </cfRule>
  </conditionalFormatting>
  <conditionalFormatting sqref="M43">
    <cfRule type="expression" dxfId="2448" priority="1093">
      <formula>C43=2</formula>
    </cfRule>
    <cfRule type="expression" dxfId="2447" priority="1094">
      <formula>C43=1</formula>
    </cfRule>
  </conditionalFormatting>
  <conditionalFormatting sqref="M42">
    <cfRule type="expression" dxfId="2446" priority="1091">
      <formula>C42=2</formula>
    </cfRule>
    <cfRule type="expression" dxfId="2445" priority="1092">
      <formula>C42=1</formula>
    </cfRule>
  </conditionalFormatting>
  <conditionalFormatting sqref="M46">
    <cfRule type="expression" dxfId="2444" priority="1089">
      <formula>C46=2</formula>
    </cfRule>
    <cfRule type="expression" dxfId="2443" priority="1090">
      <formula>C46=1</formula>
    </cfRule>
  </conditionalFormatting>
  <conditionalFormatting sqref="M46">
    <cfRule type="expression" dxfId="2442" priority="1087">
      <formula>C46=2</formula>
    </cfRule>
    <cfRule type="expression" dxfId="2441" priority="1088">
      <formula>C46=1</formula>
    </cfRule>
  </conditionalFormatting>
  <conditionalFormatting sqref="K54">
    <cfRule type="expression" dxfId="2440" priority="1085">
      <formula>A54=2</formula>
    </cfRule>
    <cfRule type="expression" dxfId="2439" priority="1086">
      <formula>A54=1</formula>
    </cfRule>
  </conditionalFormatting>
  <conditionalFormatting sqref="M54">
    <cfRule type="expression" dxfId="2438" priority="1083">
      <formula>C54=2</formula>
    </cfRule>
    <cfRule type="expression" dxfId="2437" priority="1084">
      <formula>C54=1</formula>
    </cfRule>
  </conditionalFormatting>
  <conditionalFormatting sqref="M47">
    <cfRule type="expression" dxfId="2436" priority="1081">
      <formula>C47=2</formula>
    </cfRule>
    <cfRule type="expression" dxfId="2435" priority="1082">
      <formula>C47=1</formula>
    </cfRule>
  </conditionalFormatting>
  <conditionalFormatting sqref="M47">
    <cfRule type="expression" dxfId="2434" priority="1079">
      <formula>C47=2</formula>
    </cfRule>
    <cfRule type="expression" dxfId="2433" priority="1080">
      <formula>C47=1</formula>
    </cfRule>
  </conditionalFormatting>
  <conditionalFormatting sqref="M51">
    <cfRule type="expression" dxfId="2432" priority="1077">
      <formula>C51=2</formula>
    </cfRule>
    <cfRule type="expression" dxfId="2431" priority="1078">
      <formula>C51=1</formula>
    </cfRule>
  </conditionalFormatting>
  <conditionalFormatting sqref="M48">
    <cfRule type="expression" dxfId="2430" priority="1075">
      <formula>C48=2</formula>
    </cfRule>
    <cfRule type="expression" dxfId="2429" priority="1076">
      <formula>C48=1</formula>
    </cfRule>
  </conditionalFormatting>
  <conditionalFormatting sqref="M49">
    <cfRule type="expression" dxfId="2428" priority="1073">
      <formula>C49=2</formula>
    </cfRule>
    <cfRule type="expression" dxfId="2427" priority="1074">
      <formula>C49=1</formula>
    </cfRule>
  </conditionalFormatting>
  <conditionalFormatting sqref="M50">
    <cfRule type="expression" dxfId="2426" priority="1071">
      <formula>C50=2</formula>
    </cfRule>
    <cfRule type="expression" dxfId="2425" priority="1072">
      <formula>C50=1</formula>
    </cfRule>
  </conditionalFormatting>
  <conditionalFormatting sqref="M49">
    <cfRule type="expression" dxfId="2424" priority="1069">
      <formula>C49=2</formula>
    </cfRule>
    <cfRule type="expression" dxfId="2423" priority="1070">
      <formula>C49=1</formula>
    </cfRule>
  </conditionalFormatting>
  <conditionalFormatting sqref="M49">
    <cfRule type="expression" dxfId="2422" priority="1067">
      <formula>C49=2</formula>
    </cfRule>
    <cfRule type="expression" dxfId="2421" priority="1068">
      <formula>C49=1</formula>
    </cfRule>
  </conditionalFormatting>
  <conditionalFormatting sqref="K54">
    <cfRule type="expression" dxfId="2420" priority="1065">
      <formula>A54=2</formula>
    </cfRule>
    <cfRule type="expression" dxfId="2419" priority="1066">
      <formula>A54=1</formula>
    </cfRule>
  </conditionalFormatting>
  <conditionalFormatting sqref="M37">
    <cfRule type="expression" dxfId="2418" priority="1063">
      <formula>C37=2</formula>
    </cfRule>
    <cfRule type="expression" dxfId="2417" priority="1064">
      <formula>C37=1</formula>
    </cfRule>
  </conditionalFormatting>
  <conditionalFormatting sqref="M33">
    <cfRule type="expression" dxfId="2416" priority="1061">
      <formula>C33=2</formula>
    </cfRule>
    <cfRule type="expression" dxfId="2415" priority="1062">
      <formula>C33=1</formula>
    </cfRule>
  </conditionalFormatting>
  <conditionalFormatting sqref="M34">
    <cfRule type="expression" dxfId="2414" priority="1059">
      <formula>C34=2</formula>
    </cfRule>
    <cfRule type="expression" dxfId="2413" priority="1060">
      <formula>C34=1</formula>
    </cfRule>
  </conditionalFormatting>
  <conditionalFormatting sqref="M35">
    <cfRule type="expression" dxfId="2412" priority="1057">
      <formula>C35=2</formula>
    </cfRule>
    <cfRule type="expression" dxfId="2411" priority="1058">
      <formula>C35=1</formula>
    </cfRule>
  </conditionalFormatting>
  <conditionalFormatting sqref="M36">
    <cfRule type="expression" dxfId="2410" priority="1055">
      <formula>C36=2</formula>
    </cfRule>
    <cfRule type="expression" dxfId="2409" priority="1056">
      <formula>C36=1</formula>
    </cfRule>
  </conditionalFormatting>
  <conditionalFormatting sqref="M75">
    <cfRule type="expression" dxfId="2408" priority="1053">
      <formula>C75=2</formula>
    </cfRule>
    <cfRule type="expression" dxfId="2407" priority="1054">
      <formula>C75=1</formula>
    </cfRule>
  </conditionalFormatting>
  <conditionalFormatting sqref="M76">
    <cfRule type="expression" dxfId="2406" priority="1051">
      <formula>C76=2</formula>
    </cfRule>
    <cfRule type="expression" dxfId="2405" priority="1052">
      <formula>C76=1</formula>
    </cfRule>
  </conditionalFormatting>
  <conditionalFormatting sqref="M76">
    <cfRule type="expression" dxfId="2404" priority="1049">
      <formula>C76=2</formula>
    </cfRule>
    <cfRule type="expression" dxfId="2403" priority="1050">
      <formula>C76=1</formula>
    </cfRule>
  </conditionalFormatting>
  <conditionalFormatting sqref="M76">
    <cfRule type="expression" dxfId="2402" priority="1047">
      <formula>C76=2</formula>
    </cfRule>
    <cfRule type="expression" dxfId="2401" priority="1048">
      <formula>C76=1</formula>
    </cfRule>
  </conditionalFormatting>
  <conditionalFormatting sqref="M51">
    <cfRule type="expression" dxfId="2400" priority="1045">
      <formula>C51=2</formula>
    </cfRule>
    <cfRule type="expression" dxfId="2399" priority="1046">
      <formula>C51=1</formula>
    </cfRule>
  </conditionalFormatting>
  <conditionalFormatting sqref="M45">
    <cfRule type="expression" dxfId="2398" priority="1043">
      <formula>C45=2</formula>
    </cfRule>
    <cfRule type="expression" dxfId="2397" priority="1044">
      <formula>C45=1</formula>
    </cfRule>
  </conditionalFormatting>
  <conditionalFormatting sqref="M52">
    <cfRule type="expression" dxfId="2396" priority="1041">
      <formula>C52=2</formula>
    </cfRule>
    <cfRule type="expression" dxfId="2395" priority="1042">
      <formula>C52=1</formula>
    </cfRule>
  </conditionalFormatting>
  <conditionalFormatting sqref="M54">
    <cfRule type="expression" dxfId="2394" priority="1035">
      <formula>C54=2</formula>
    </cfRule>
    <cfRule type="expression" dxfId="2393" priority="1036">
      <formula>C54=1</formula>
    </cfRule>
  </conditionalFormatting>
  <conditionalFormatting sqref="M55">
    <cfRule type="expression" dxfId="2392" priority="1033">
      <formula>C55=2</formula>
    </cfRule>
    <cfRule type="expression" dxfId="2391" priority="1034">
      <formula>C55=1</formula>
    </cfRule>
  </conditionalFormatting>
  <conditionalFormatting sqref="M56">
    <cfRule type="expression" dxfId="2390" priority="1031">
      <formula>C56=2</formula>
    </cfRule>
    <cfRule type="expression" dxfId="2389" priority="1032">
      <formula>C56=1</formula>
    </cfRule>
  </conditionalFormatting>
  <conditionalFormatting sqref="N53">
    <cfRule type="expression" dxfId="2388" priority="1038">
      <formula>C53=0</formula>
    </cfRule>
    <cfRule type="expression" dxfId="2387" priority="1040">
      <formula>C53=-1</formula>
    </cfRule>
  </conditionalFormatting>
  <conditionalFormatting sqref="M53">
    <cfRule type="expression" dxfId="2386" priority="1037">
      <formula>C53=2</formula>
    </cfRule>
    <cfRule type="expression" dxfId="2385" priority="1039">
      <formula>C53=1</formula>
    </cfRule>
  </conditionalFormatting>
  <conditionalFormatting sqref="M41">
    <cfRule type="expression" dxfId="2384" priority="1015">
      <formula>C41=2</formula>
    </cfRule>
    <cfRule type="expression" dxfId="2383" priority="1016">
      <formula>C41=1</formula>
    </cfRule>
  </conditionalFormatting>
  <conditionalFormatting sqref="M33">
    <cfRule type="expression" dxfId="2382" priority="1029">
      <formula>C33=2</formula>
    </cfRule>
    <cfRule type="expression" dxfId="2381" priority="1030">
      <formula>C33=1</formula>
    </cfRule>
  </conditionalFormatting>
  <conditionalFormatting sqref="M35">
    <cfRule type="expression" dxfId="2380" priority="1027">
      <formula>C35=2</formula>
    </cfRule>
    <cfRule type="expression" dxfId="2379" priority="1028">
      <formula>C35=1</formula>
    </cfRule>
  </conditionalFormatting>
  <conditionalFormatting sqref="M36">
    <cfRule type="expression" dxfId="2378" priority="1025">
      <formula>C36=2</formula>
    </cfRule>
    <cfRule type="expression" dxfId="2377" priority="1026">
      <formula>C36=1</formula>
    </cfRule>
  </conditionalFormatting>
  <conditionalFormatting sqref="M37">
    <cfRule type="expression" dxfId="2376" priority="1023">
      <formula>C37=2</formula>
    </cfRule>
    <cfRule type="expression" dxfId="2375" priority="1024">
      <formula>C37=1</formula>
    </cfRule>
  </conditionalFormatting>
  <conditionalFormatting sqref="M34">
    <cfRule type="expression" dxfId="2374" priority="1021">
      <formula>C34=2</formula>
    </cfRule>
    <cfRule type="expression" dxfId="2373" priority="1022">
      <formula>C34=1</formula>
    </cfRule>
  </conditionalFormatting>
  <conditionalFormatting sqref="M38">
    <cfRule type="expression" dxfId="2372" priority="1019">
      <formula>C38=2</formula>
    </cfRule>
    <cfRule type="expression" dxfId="2371" priority="1020">
      <formula>C38=1</formula>
    </cfRule>
  </conditionalFormatting>
  <conditionalFormatting sqref="M39">
    <cfRule type="expression" dxfId="2370" priority="1017">
      <formula>C39=2</formula>
    </cfRule>
    <cfRule type="expression" dxfId="2369" priority="1018">
      <formula>C39=1</formula>
    </cfRule>
  </conditionalFormatting>
  <conditionalFormatting sqref="M42">
    <cfRule type="expression" dxfId="2368" priority="1013">
      <formula>C42=2</formula>
    </cfRule>
    <cfRule type="expression" dxfId="2367" priority="1014">
      <formula>C42=1</formula>
    </cfRule>
  </conditionalFormatting>
  <conditionalFormatting sqref="M43">
    <cfRule type="expression" dxfId="2366" priority="1011">
      <formula>C43=2</formula>
    </cfRule>
    <cfRule type="expression" dxfId="2365" priority="1012">
      <formula>C43=1</formula>
    </cfRule>
  </conditionalFormatting>
  <conditionalFormatting sqref="N44">
    <cfRule type="expression" dxfId="2364" priority="1009">
      <formula>C44=0</formula>
    </cfRule>
    <cfRule type="expression" dxfId="2363" priority="1010">
      <formula>C44=-1</formula>
    </cfRule>
  </conditionalFormatting>
  <conditionalFormatting sqref="M44">
    <cfRule type="expression" dxfId="2362" priority="1007">
      <formula>C44=2</formula>
    </cfRule>
    <cfRule type="expression" dxfId="2361" priority="1008">
      <formula>C44=1</formula>
    </cfRule>
  </conditionalFormatting>
  <conditionalFormatting sqref="M33">
    <cfRule type="expression" dxfId="2360" priority="1005">
      <formula>C33=2</formula>
    </cfRule>
    <cfRule type="expression" dxfId="2359" priority="1006">
      <formula>C33=1</formula>
    </cfRule>
  </conditionalFormatting>
  <conditionalFormatting sqref="M61">
    <cfRule type="expression" dxfId="2358" priority="1003">
      <formula>C61=2</formula>
    </cfRule>
    <cfRule type="expression" dxfId="2357" priority="1004">
      <formula>C61=1</formula>
    </cfRule>
  </conditionalFormatting>
  <conditionalFormatting sqref="M41">
    <cfRule type="expression" dxfId="2356" priority="1001">
      <formula>C41=2</formula>
    </cfRule>
    <cfRule type="expression" dxfId="2355" priority="1002">
      <formula>C41=1</formula>
    </cfRule>
  </conditionalFormatting>
  <conditionalFormatting sqref="M43">
    <cfRule type="expression" dxfId="2354" priority="999">
      <formula>C43=2</formula>
    </cfRule>
    <cfRule type="expression" dxfId="2353" priority="1000">
      <formula>C43=1</formula>
    </cfRule>
  </conditionalFormatting>
  <conditionalFormatting sqref="M43">
    <cfRule type="expression" dxfId="2352" priority="997">
      <formula>C43=2</formula>
    </cfRule>
    <cfRule type="expression" dxfId="2351" priority="998">
      <formula>C43=1</formula>
    </cfRule>
  </conditionalFormatting>
  <conditionalFormatting sqref="M36">
    <cfRule type="expression" dxfId="2350" priority="995">
      <formula>C36=2</formula>
    </cfRule>
    <cfRule type="expression" dxfId="2349" priority="996">
      <formula>C36=1</formula>
    </cfRule>
  </conditionalFormatting>
  <conditionalFormatting sqref="M35">
    <cfRule type="expression" dxfId="2348" priority="993">
      <formula>C35=2</formula>
    </cfRule>
    <cfRule type="expression" dxfId="2347" priority="994">
      <formula>C35=1</formula>
    </cfRule>
  </conditionalFormatting>
  <conditionalFormatting sqref="M39">
    <cfRule type="expression" dxfId="2346" priority="991">
      <formula>C39=2</formula>
    </cfRule>
    <cfRule type="expression" dxfId="2345" priority="992">
      <formula>C39=1</formula>
    </cfRule>
  </conditionalFormatting>
  <conditionalFormatting sqref="M39">
    <cfRule type="expression" dxfId="2344" priority="989">
      <formula>C39=2</formula>
    </cfRule>
    <cfRule type="expression" dxfId="2343" priority="990">
      <formula>C39=1</formula>
    </cfRule>
  </conditionalFormatting>
  <conditionalFormatting sqref="K48">
    <cfRule type="expression" dxfId="2342" priority="987">
      <formula>A48=2</formula>
    </cfRule>
    <cfRule type="expression" dxfId="2341" priority="988">
      <formula>A48=1</formula>
    </cfRule>
  </conditionalFormatting>
  <conditionalFormatting sqref="K49">
    <cfRule type="expression" dxfId="2340" priority="985">
      <formula>A49=2</formula>
    </cfRule>
    <cfRule type="expression" dxfId="2339" priority="986">
      <formula>A49=1</formula>
    </cfRule>
  </conditionalFormatting>
  <conditionalFormatting sqref="M63">
    <cfRule type="expression" dxfId="2338" priority="983">
      <formula>C63=2</formula>
    </cfRule>
    <cfRule type="expression" dxfId="2337" priority="984">
      <formula>C63=1</formula>
    </cfRule>
  </conditionalFormatting>
  <conditionalFormatting sqref="M60">
    <cfRule type="expression" dxfId="2336" priority="981">
      <formula>C60=2</formula>
    </cfRule>
    <cfRule type="expression" dxfId="2335" priority="982">
      <formula>C60=1</formula>
    </cfRule>
  </conditionalFormatting>
  <conditionalFormatting sqref="M60">
    <cfRule type="expression" dxfId="2334" priority="979">
      <formula>C60=2</formula>
    </cfRule>
    <cfRule type="expression" dxfId="2333" priority="980">
      <formula>C60=1</formula>
    </cfRule>
  </conditionalFormatting>
  <conditionalFormatting sqref="M64">
    <cfRule type="expression" dxfId="2332" priority="977">
      <formula>C64=2</formula>
    </cfRule>
    <cfRule type="expression" dxfId="2331" priority="978">
      <formula>C64=1</formula>
    </cfRule>
  </conditionalFormatting>
  <conditionalFormatting sqref="M66">
    <cfRule type="expression" dxfId="2330" priority="975">
      <formula>C66=2</formula>
    </cfRule>
    <cfRule type="expression" dxfId="2329" priority="976">
      <formula>C66=1</formula>
    </cfRule>
  </conditionalFormatting>
  <conditionalFormatting sqref="M62">
    <cfRule type="expression" dxfId="2328" priority="973">
      <formula>C62=2</formula>
    </cfRule>
    <cfRule type="expression" dxfId="2327" priority="974">
      <formula>C62=1</formula>
    </cfRule>
  </conditionalFormatting>
  <conditionalFormatting sqref="M63">
    <cfRule type="expression" dxfId="2326" priority="971">
      <formula>C63=2</formula>
    </cfRule>
    <cfRule type="expression" dxfId="2325" priority="972">
      <formula>C63=1</formula>
    </cfRule>
  </conditionalFormatting>
  <conditionalFormatting sqref="M63">
    <cfRule type="expression" dxfId="2324" priority="969">
      <formula>C63=2</formula>
    </cfRule>
    <cfRule type="expression" dxfId="2323" priority="970">
      <formula>C63=1</formula>
    </cfRule>
  </conditionalFormatting>
  <conditionalFormatting sqref="M62">
    <cfRule type="expression" dxfId="2322" priority="967">
      <formula>C62=2</formula>
    </cfRule>
    <cfRule type="expression" dxfId="2321" priority="968">
      <formula>C62=1</formula>
    </cfRule>
  </conditionalFormatting>
  <conditionalFormatting sqref="M65">
    <cfRule type="expression" dxfId="2320" priority="965">
      <formula>C65=2</formula>
    </cfRule>
    <cfRule type="expression" dxfId="2319" priority="966">
      <formula>C65=1</formula>
    </cfRule>
  </conditionalFormatting>
  <conditionalFormatting sqref="M67">
    <cfRule type="expression" dxfId="2318" priority="963">
      <formula>C67=2</formula>
    </cfRule>
    <cfRule type="expression" dxfId="2317" priority="964">
      <formula>C67=1</formula>
    </cfRule>
  </conditionalFormatting>
  <conditionalFormatting sqref="N40">
    <cfRule type="expression" dxfId="2316" priority="960">
      <formula>C40=0</formula>
    </cfRule>
    <cfRule type="expression" dxfId="2315" priority="962">
      <formula>C40=-1</formula>
    </cfRule>
  </conditionalFormatting>
  <conditionalFormatting sqref="M40">
    <cfRule type="expression" dxfId="2314" priority="959">
      <formula>C40=2</formula>
    </cfRule>
    <cfRule type="expression" dxfId="2313" priority="961">
      <formula>C40=1</formula>
    </cfRule>
  </conditionalFormatting>
  <conditionalFormatting sqref="M40">
    <cfRule type="expression" dxfId="2312" priority="957">
      <formula>C40=2</formula>
    </cfRule>
    <cfRule type="expression" dxfId="2311" priority="958">
      <formula>C40=1</formula>
    </cfRule>
  </conditionalFormatting>
  <conditionalFormatting sqref="N59">
    <cfRule type="expression" dxfId="2310" priority="954">
      <formula>C59=0</formula>
    </cfRule>
    <cfRule type="expression" dxfId="2309" priority="956">
      <formula>C59=-1</formula>
    </cfRule>
  </conditionalFormatting>
  <conditionalFormatting sqref="M59">
    <cfRule type="expression" dxfId="2308" priority="953">
      <formula>C59=2</formula>
    </cfRule>
    <cfRule type="expression" dxfId="2307" priority="955">
      <formula>C59=1</formula>
    </cfRule>
  </conditionalFormatting>
  <conditionalFormatting sqref="M59">
    <cfRule type="expression" dxfId="2306" priority="951">
      <formula>C59=2</formula>
    </cfRule>
    <cfRule type="expression" dxfId="2305" priority="952">
      <formula>C59=1</formula>
    </cfRule>
  </conditionalFormatting>
  <conditionalFormatting sqref="M64">
    <cfRule type="expression" dxfId="2304" priority="949">
      <formula>C64=2</formula>
    </cfRule>
    <cfRule type="expression" dxfId="2303" priority="950">
      <formula>C64=1</formula>
    </cfRule>
  </conditionalFormatting>
  <conditionalFormatting sqref="M63">
    <cfRule type="expression" dxfId="2302" priority="947">
      <formula>C63=2</formula>
    </cfRule>
    <cfRule type="expression" dxfId="2301" priority="948">
      <formula>C63=1</formula>
    </cfRule>
  </conditionalFormatting>
  <conditionalFormatting sqref="M65">
    <cfRule type="expression" dxfId="2300" priority="945">
      <formula>C65=2</formula>
    </cfRule>
    <cfRule type="expression" dxfId="2299" priority="946">
      <formula>C65=1</formula>
    </cfRule>
  </conditionalFormatting>
  <conditionalFormatting sqref="M72">
    <cfRule type="expression" dxfId="2298" priority="943">
      <formula>C72=2</formula>
    </cfRule>
    <cfRule type="expression" dxfId="2297" priority="944">
      <formula>C72=1</formula>
    </cfRule>
  </conditionalFormatting>
  <conditionalFormatting sqref="M73">
    <cfRule type="expression" dxfId="2296" priority="941">
      <formula>C73=2</formula>
    </cfRule>
    <cfRule type="expression" dxfId="2295" priority="942">
      <formula>C73=1</formula>
    </cfRule>
  </conditionalFormatting>
  <conditionalFormatting sqref="M73">
    <cfRule type="expression" dxfId="2294" priority="939">
      <formula>C73=2</formula>
    </cfRule>
    <cfRule type="expression" dxfId="2293" priority="940">
      <formula>C73=1</formula>
    </cfRule>
  </conditionalFormatting>
  <conditionalFormatting sqref="M73">
    <cfRule type="expression" dxfId="2292" priority="937">
      <formula>C73=2</formula>
    </cfRule>
    <cfRule type="expression" dxfId="2291" priority="938">
      <formula>C73=1</formula>
    </cfRule>
  </conditionalFormatting>
  <conditionalFormatting sqref="M50">
    <cfRule type="expression" dxfId="2290" priority="935">
      <formula>C50=2</formula>
    </cfRule>
    <cfRule type="expression" dxfId="2289" priority="936">
      <formula>C50=1</formula>
    </cfRule>
  </conditionalFormatting>
  <conditionalFormatting sqref="M44">
    <cfRule type="expression" dxfId="2288" priority="933">
      <formula>C44=2</formula>
    </cfRule>
    <cfRule type="expression" dxfId="2287" priority="934">
      <formula>C44=1</formula>
    </cfRule>
  </conditionalFormatting>
  <conditionalFormatting sqref="M51">
    <cfRule type="expression" dxfId="2286" priority="931">
      <formula>C51=2</formula>
    </cfRule>
    <cfRule type="expression" dxfId="2285" priority="932">
      <formula>C51=1</formula>
    </cfRule>
  </conditionalFormatting>
  <conditionalFormatting sqref="M53">
    <cfRule type="expression" dxfId="2284" priority="925">
      <formula>C53=2</formula>
    </cfRule>
    <cfRule type="expression" dxfId="2283" priority="926">
      <formula>C53=1</formula>
    </cfRule>
  </conditionalFormatting>
  <conditionalFormatting sqref="M54">
    <cfRule type="expression" dxfId="2282" priority="923">
      <formula>C54=2</formula>
    </cfRule>
    <cfRule type="expression" dxfId="2281" priority="924">
      <formula>C54=1</formula>
    </cfRule>
  </conditionalFormatting>
  <conditionalFormatting sqref="M55">
    <cfRule type="expression" dxfId="2280" priority="921">
      <formula>C55=2</formula>
    </cfRule>
    <cfRule type="expression" dxfId="2279" priority="922">
      <formula>C55=1</formula>
    </cfRule>
  </conditionalFormatting>
  <conditionalFormatting sqref="N52">
    <cfRule type="expression" dxfId="2278" priority="928">
      <formula>C52=0</formula>
    </cfRule>
    <cfRule type="expression" dxfId="2277" priority="930">
      <formula>C52=-1</formula>
    </cfRule>
  </conditionalFormatting>
  <conditionalFormatting sqref="M52">
    <cfRule type="expression" dxfId="2276" priority="927">
      <formula>C52=2</formula>
    </cfRule>
    <cfRule type="expression" dxfId="2275" priority="929">
      <formula>C52=1</formula>
    </cfRule>
  </conditionalFormatting>
  <conditionalFormatting sqref="M41">
    <cfRule type="expression" dxfId="2274" priority="919">
      <formula>C41=2</formula>
    </cfRule>
    <cfRule type="expression" dxfId="2273" priority="920">
      <formula>C41=1</formula>
    </cfRule>
  </conditionalFormatting>
  <conditionalFormatting sqref="M42">
    <cfRule type="expression" dxfId="2272" priority="917">
      <formula>C42=2</formula>
    </cfRule>
    <cfRule type="expression" dxfId="2271" priority="918">
      <formula>C42=1</formula>
    </cfRule>
  </conditionalFormatting>
  <conditionalFormatting sqref="N43">
    <cfRule type="expression" dxfId="2270" priority="915">
      <formula>C43=0</formula>
    </cfRule>
    <cfRule type="expression" dxfId="2269" priority="916">
      <formula>C43=-1</formula>
    </cfRule>
  </conditionalFormatting>
  <conditionalFormatting sqref="M43">
    <cfRule type="expression" dxfId="2268" priority="913">
      <formula>C43=2</formula>
    </cfRule>
    <cfRule type="expression" dxfId="2267" priority="914">
      <formula>C43=1</formula>
    </cfRule>
  </conditionalFormatting>
  <conditionalFormatting sqref="M60">
    <cfRule type="expression" dxfId="2266" priority="911">
      <formula>C60=2</formula>
    </cfRule>
    <cfRule type="expression" dxfId="2265" priority="912">
      <formula>C60=1</formula>
    </cfRule>
  </conditionalFormatting>
  <conditionalFormatting sqref="M42">
    <cfRule type="expression" dxfId="2264" priority="909">
      <formula>C42=2</formula>
    </cfRule>
    <cfRule type="expression" dxfId="2263" priority="910">
      <formula>C42=1</formula>
    </cfRule>
  </conditionalFormatting>
  <conditionalFormatting sqref="M42">
    <cfRule type="expression" dxfId="2262" priority="907">
      <formula>C42=2</formula>
    </cfRule>
    <cfRule type="expression" dxfId="2261" priority="908">
      <formula>C42=1</formula>
    </cfRule>
  </conditionalFormatting>
  <conditionalFormatting sqref="K47">
    <cfRule type="expression" dxfId="2260" priority="905">
      <formula>A47=2</formula>
    </cfRule>
    <cfRule type="expression" dxfId="2259" priority="906">
      <formula>A47=1</formula>
    </cfRule>
  </conditionalFormatting>
  <conditionalFormatting sqref="K48">
    <cfRule type="expression" dxfId="2258" priority="903">
      <formula>A48=2</formula>
    </cfRule>
    <cfRule type="expression" dxfId="2257" priority="904">
      <formula>A48=1</formula>
    </cfRule>
  </conditionalFormatting>
  <conditionalFormatting sqref="M62">
    <cfRule type="expression" dxfId="2256" priority="901">
      <formula>C62=2</formula>
    </cfRule>
    <cfRule type="expression" dxfId="2255" priority="902">
      <formula>C62=1</formula>
    </cfRule>
  </conditionalFormatting>
  <conditionalFormatting sqref="M59">
    <cfRule type="expression" dxfId="2254" priority="899">
      <formula>C59=2</formula>
    </cfRule>
    <cfRule type="expression" dxfId="2253" priority="900">
      <formula>C59=1</formula>
    </cfRule>
  </conditionalFormatting>
  <conditionalFormatting sqref="M59">
    <cfRule type="expression" dxfId="2252" priority="897">
      <formula>C59=2</formula>
    </cfRule>
    <cfRule type="expression" dxfId="2251" priority="898">
      <formula>C59=1</formula>
    </cfRule>
  </conditionalFormatting>
  <conditionalFormatting sqref="M63">
    <cfRule type="expression" dxfId="2250" priority="895">
      <formula>C63=2</formula>
    </cfRule>
    <cfRule type="expression" dxfId="2249" priority="896">
      <formula>C63=1</formula>
    </cfRule>
  </conditionalFormatting>
  <conditionalFormatting sqref="M65">
    <cfRule type="expression" dxfId="2248" priority="893">
      <formula>C65=2</formula>
    </cfRule>
    <cfRule type="expression" dxfId="2247" priority="894">
      <formula>C65=1</formula>
    </cfRule>
  </conditionalFormatting>
  <conditionalFormatting sqref="M61">
    <cfRule type="expression" dxfId="2246" priority="891">
      <formula>C61=2</formula>
    </cfRule>
    <cfRule type="expression" dxfId="2245" priority="892">
      <formula>C61=1</formula>
    </cfRule>
  </conditionalFormatting>
  <conditionalFormatting sqref="M62">
    <cfRule type="expression" dxfId="2244" priority="889">
      <formula>C62=2</formula>
    </cfRule>
    <cfRule type="expression" dxfId="2243" priority="890">
      <formula>C62=1</formula>
    </cfRule>
  </conditionalFormatting>
  <conditionalFormatting sqref="M62">
    <cfRule type="expression" dxfId="2242" priority="887">
      <formula>C62=2</formula>
    </cfRule>
    <cfRule type="expression" dxfId="2241" priority="888">
      <formula>C62=1</formula>
    </cfRule>
  </conditionalFormatting>
  <conditionalFormatting sqref="M61">
    <cfRule type="expression" dxfId="2240" priority="885">
      <formula>C61=2</formula>
    </cfRule>
    <cfRule type="expression" dxfId="2239" priority="886">
      <formula>C61=1</formula>
    </cfRule>
  </conditionalFormatting>
  <conditionalFormatting sqref="M64">
    <cfRule type="expression" dxfId="2238" priority="883">
      <formula>C64=2</formula>
    </cfRule>
    <cfRule type="expression" dxfId="2237" priority="884">
      <formula>C64=1</formula>
    </cfRule>
  </conditionalFormatting>
  <conditionalFormatting sqref="M66">
    <cfRule type="expression" dxfId="2236" priority="881">
      <formula>C66=2</formula>
    </cfRule>
    <cfRule type="expression" dxfId="2235" priority="882">
      <formula>C66=1</formula>
    </cfRule>
  </conditionalFormatting>
  <conditionalFormatting sqref="N58">
    <cfRule type="expression" dxfId="2234" priority="878">
      <formula>C58=0</formula>
    </cfRule>
    <cfRule type="expression" dxfId="2233" priority="880">
      <formula>C58=-1</formula>
    </cfRule>
  </conditionalFormatting>
  <conditionalFormatting sqref="M58">
    <cfRule type="expression" dxfId="2232" priority="877">
      <formula>C58=2</formula>
    </cfRule>
    <cfRule type="expression" dxfId="2231" priority="879">
      <formula>C58=1</formula>
    </cfRule>
  </conditionalFormatting>
  <conditionalFormatting sqref="M58">
    <cfRule type="expression" dxfId="2230" priority="875">
      <formula>C58=2</formula>
    </cfRule>
    <cfRule type="expression" dxfId="2229" priority="876">
      <formula>C58=1</formula>
    </cfRule>
  </conditionalFormatting>
  <conditionalFormatting sqref="M63">
    <cfRule type="expression" dxfId="2228" priority="873">
      <formula>C63=2</formula>
    </cfRule>
    <cfRule type="expression" dxfId="2227" priority="874">
      <formula>C63=1</formula>
    </cfRule>
  </conditionalFormatting>
  <conditionalFormatting sqref="M62">
    <cfRule type="expression" dxfId="2226" priority="871">
      <formula>C62=2</formula>
    </cfRule>
    <cfRule type="expression" dxfId="2225" priority="872">
      <formula>C62=1</formula>
    </cfRule>
  </conditionalFormatting>
  <conditionalFormatting sqref="M64">
    <cfRule type="expression" dxfId="2224" priority="869">
      <formula>C64=2</formula>
    </cfRule>
    <cfRule type="expression" dxfId="2223" priority="870">
      <formula>C64=1</formula>
    </cfRule>
  </conditionalFormatting>
  <conditionalFormatting sqref="M71">
    <cfRule type="expression" dxfId="2222" priority="867">
      <formula>C71=2</formula>
    </cfRule>
    <cfRule type="expression" dxfId="2221" priority="868">
      <formula>C71=1</formula>
    </cfRule>
  </conditionalFormatting>
  <conditionalFormatting sqref="M72">
    <cfRule type="expression" dxfId="2220" priority="865">
      <formula>C72=2</formula>
    </cfRule>
    <cfRule type="expression" dxfId="2219" priority="866">
      <formula>C72=1</formula>
    </cfRule>
  </conditionalFormatting>
  <conditionalFormatting sqref="M72">
    <cfRule type="expression" dxfId="2218" priority="863">
      <formula>C72=2</formula>
    </cfRule>
    <cfRule type="expression" dxfId="2217" priority="864">
      <formula>C72=1</formula>
    </cfRule>
  </conditionalFormatting>
  <conditionalFormatting sqref="M72">
    <cfRule type="expression" dxfId="2216" priority="861">
      <formula>C72=2</formula>
    </cfRule>
    <cfRule type="expression" dxfId="2215" priority="862">
      <formula>C72=1</formula>
    </cfRule>
  </conditionalFormatting>
  <conditionalFormatting sqref="N73">
    <cfRule type="expression" dxfId="2214" priority="858">
      <formula>C73=0</formula>
    </cfRule>
    <cfRule type="expression" dxfId="2213" priority="860">
      <formula>C73=-1</formula>
    </cfRule>
  </conditionalFormatting>
  <conditionalFormatting sqref="M73">
    <cfRule type="expression" dxfId="2212" priority="857">
      <formula>C73=2</formula>
    </cfRule>
    <cfRule type="expression" dxfId="2211" priority="859">
      <formula>C73=1</formula>
    </cfRule>
  </conditionalFormatting>
  <conditionalFormatting sqref="M73">
    <cfRule type="expression" dxfId="2210" priority="855">
      <formula>C73=2</formula>
    </cfRule>
    <cfRule type="expression" dxfId="2209" priority="856">
      <formula>C73=1</formula>
    </cfRule>
  </conditionalFormatting>
  <conditionalFormatting sqref="M48">
    <cfRule type="expression" dxfId="2208" priority="853">
      <formula>C48=2</formula>
    </cfRule>
    <cfRule type="expression" dxfId="2207" priority="854">
      <formula>C48=1</formula>
    </cfRule>
  </conditionalFormatting>
  <conditionalFormatting sqref="M44">
    <cfRule type="expression" dxfId="2206" priority="837">
      <formula>C44=2</formula>
    </cfRule>
    <cfRule type="expression" dxfId="2205" priority="838">
      <formula>C44=1</formula>
    </cfRule>
  </conditionalFormatting>
  <conditionalFormatting sqref="M36">
    <cfRule type="expression" dxfId="2204" priority="851">
      <formula>C36=2</formula>
    </cfRule>
    <cfRule type="expression" dxfId="2203" priority="852">
      <formula>C36=1</formula>
    </cfRule>
  </conditionalFormatting>
  <conditionalFormatting sqref="M38">
    <cfRule type="expression" dxfId="2202" priority="849">
      <formula>C38=2</formula>
    </cfRule>
    <cfRule type="expression" dxfId="2201" priority="850">
      <formula>C38=1</formula>
    </cfRule>
  </conditionalFormatting>
  <conditionalFormatting sqref="M39">
    <cfRule type="expression" dxfId="2200" priority="847">
      <formula>C39=2</formula>
    </cfRule>
    <cfRule type="expression" dxfId="2199" priority="848">
      <formula>C39=1</formula>
    </cfRule>
  </conditionalFormatting>
  <conditionalFormatting sqref="M40">
    <cfRule type="expression" dxfId="2198" priority="845">
      <formula>C40=2</formula>
    </cfRule>
    <cfRule type="expression" dxfId="2197" priority="846">
      <formula>C40=1</formula>
    </cfRule>
  </conditionalFormatting>
  <conditionalFormatting sqref="M37">
    <cfRule type="expression" dxfId="2196" priority="843">
      <formula>C37=2</formula>
    </cfRule>
    <cfRule type="expression" dxfId="2195" priority="844">
      <formula>C37=1</formula>
    </cfRule>
  </conditionalFormatting>
  <conditionalFormatting sqref="M41">
    <cfRule type="expression" dxfId="2194" priority="841">
      <formula>C41=2</formula>
    </cfRule>
    <cfRule type="expression" dxfId="2193" priority="842">
      <formula>C41=1</formula>
    </cfRule>
  </conditionalFormatting>
  <conditionalFormatting sqref="M42">
    <cfRule type="expression" dxfId="2192" priority="839">
      <formula>C42=2</formula>
    </cfRule>
    <cfRule type="expression" dxfId="2191" priority="840">
      <formula>C42=1</formula>
    </cfRule>
  </conditionalFormatting>
  <conditionalFormatting sqref="M45">
    <cfRule type="expression" dxfId="2190" priority="835">
      <formula>C45=2</formula>
    </cfRule>
    <cfRule type="expression" dxfId="2189" priority="836">
      <formula>C45=1</formula>
    </cfRule>
  </conditionalFormatting>
  <conditionalFormatting sqref="M46">
    <cfRule type="expression" dxfId="2188" priority="833">
      <formula>C46=2</formula>
    </cfRule>
    <cfRule type="expression" dxfId="2187" priority="834">
      <formula>C46=1</formula>
    </cfRule>
  </conditionalFormatting>
  <conditionalFormatting sqref="M47">
    <cfRule type="expression" dxfId="2186" priority="831">
      <formula>C47=2</formula>
    </cfRule>
    <cfRule type="expression" dxfId="2185" priority="832">
      <formula>C47=1</formula>
    </cfRule>
  </conditionalFormatting>
  <conditionalFormatting sqref="M36">
    <cfRule type="expression" dxfId="2184" priority="829">
      <formula>C36=2</formula>
    </cfRule>
    <cfRule type="expression" dxfId="2183" priority="830">
      <formula>C36=1</formula>
    </cfRule>
  </conditionalFormatting>
  <conditionalFormatting sqref="M44">
    <cfRule type="expression" dxfId="2182" priority="827">
      <formula>C44=2</formula>
    </cfRule>
    <cfRule type="expression" dxfId="2181" priority="828">
      <formula>C44=1</formula>
    </cfRule>
  </conditionalFormatting>
  <conditionalFormatting sqref="M46">
    <cfRule type="expression" dxfId="2180" priority="825">
      <formula>C46=2</formula>
    </cfRule>
    <cfRule type="expression" dxfId="2179" priority="826">
      <formula>C46=1</formula>
    </cfRule>
  </conditionalFormatting>
  <conditionalFormatting sqref="M46">
    <cfRule type="expression" dxfId="2178" priority="823">
      <formula>C46=2</formula>
    </cfRule>
    <cfRule type="expression" dxfId="2177" priority="824">
      <formula>C46=1</formula>
    </cfRule>
  </conditionalFormatting>
  <conditionalFormatting sqref="M39">
    <cfRule type="expression" dxfId="2176" priority="821">
      <formula>C39=2</formula>
    </cfRule>
    <cfRule type="expression" dxfId="2175" priority="822">
      <formula>C39=1</formula>
    </cfRule>
  </conditionalFormatting>
  <conditionalFormatting sqref="M38">
    <cfRule type="expression" dxfId="2174" priority="819">
      <formula>C38=2</formula>
    </cfRule>
    <cfRule type="expression" dxfId="2173" priority="820">
      <formula>C38=1</formula>
    </cfRule>
  </conditionalFormatting>
  <conditionalFormatting sqref="M42">
    <cfRule type="expression" dxfId="2172" priority="817">
      <formula>C42=2</formula>
    </cfRule>
    <cfRule type="expression" dxfId="2171" priority="818">
      <formula>C42=1</formula>
    </cfRule>
  </conditionalFormatting>
  <conditionalFormatting sqref="M42">
    <cfRule type="expression" dxfId="2170" priority="815">
      <formula>C42=2</formula>
    </cfRule>
    <cfRule type="expression" dxfId="2169" priority="816">
      <formula>C42=1</formula>
    </cfRule>
  </conditionalFormatting>
  <conditionalFormatting sqref="K50">
    <cfRule type="expression" dxfId="2168" priority="813">
      <formula>A50=2</formula>
    </cfRule>
    <cfRule type="expression" dxfId="2167" priority="814">
      <formula>A50=1</formula>
    </cfRule>
  </conditionalFormatting>
  <conditionalFormatting sqref="M50">
    <cfRule type="expression" dxfId="2166" priority="811">
      <formula>C50=2</formula>
    </cfRule>
    <cfRule type="expression" dxfId="2165" priority="812">
      <formula>C50=1</formula>
    </cfRule>
  </conditionalFormatting>
  <conditionalFormatting sqref="M43">
    <cfRule type="expression" dxfId="2164" priority="809">
      <formula>C43=2</formula>
    </cfRule>
    <cfRule type="expression" dxfId="2163" priority="810">
      <formula>C43=1</formula>
    </cfRule>
  </conditionalFormatting>
  <conditionalFormatting sqref="M43">
    <cfRule type="expression" dxfId="2162" priority="807">
      <formula>C43=2</formula>
    </cfRule>
    <cfRule type="expression" dxfId="2161" priority="808">
      <formula>C43=1</formula>
    </cfRule>
  </conditionalFormatting>
  <conditionalFormatting sqref="M47">
    <cfRule type="expression" dxfId="2160" priority="805">
      <formula>C47=2</formula>
    </cfRule>
    <cfRule type="expression" dxfId="2159" priority="806">
      <formula>C47=1</formula>
    </cfRule>
  </conditionalFormatting>
  <conditionalFormatting sqref="M44">
    <cfRule type="expression" dxfId="2158" priority="803">
      <formula>C44=2</formula>
    </cfRule>
    <cfRule type="expression" dxfId="2157" priority="804">
      <formula>C44=1</formula>
    </cfRule>
  </conditionalFormatting>
  <conditionalFormatting sqref="M45">
    <cfRule type="expression" dxfId="2156" priority="801">
      <formula>C45=2</formula>
    </cfRule>
    <cfRule type="expression" dxfId="2155" priority="802">
      <formula>C45=1</formula>
    </cfRule>
  </conditionalFormatting>
  <conditionalFormatting sqref="M46">
    <cfRule type="expression" dxfId="2154" priority="799">
      <formula>C46=2</formula>
    </cfRule>
    <cfRule type="expression" dxfId="2153" priority="800">
      <formula>C46=1</formula>
    </cfRule>
  </conditionalFormatting>
  <conditionalFormatting sqref="M45">
    <cfRule type="expression" dxfId="2152" priority="797">
      <formula>C45=2</formula>
    </cfRule>
    <cfRule type="expression" dxfId="2151" priority="798">
      <formula>C45=1</formula>
    </cfRule>
  </conditionalFormatting>
  <conditionalFormatting sqref="M45">
    <cfRule type="expression" dxfId="2150" priority="795">
      <formula>C45=2</formula>
    </cfRule>
    <cfRule type="expression" dxfId="2149" priority="796">
      <formula>C45=1</formula>
    </cfRule>
  </conditionalFormatting>
  <conditionalFormatting sqref="K50">
    <cfRule type="expression" dxfId="2148" priority="793">
      <formula>A50=2</formula>
    </cfRule>
    <cfRule type="expression" dxfId="2147" priority="794">
      <formula>A50=1</formula>
    </cfRule>
  </conditionalFormatting>
  <conditionalFormatting sqref="M33">
    <cfRule type="expression" dxfId="2146" priority="791">
      <formula>C33=2</formula>
    </cfRule>
    <cfRule type="expression" dxfId="2145" priority="792">
      <formula>C33=1</formula>
    </cfRule>
  </conditionalFormatting>
  <conditionalFormatting sqref="M32">
    <cfRule type="expression" dxfId="2144" priority="789">
      <formula>C32=2</formula>
    </cfRule>
    <cfRule type="expression" dxfId="2143" priority="790">
      <formula>C32=1</formula>
    </cfRule>
  </conditionalFormatting>
  <conditionalFormatting sqref="M53">
    <cfRule type="expression" dxfId="2142" priority="787">
      <formula>C53=2</formula>
    </cfRule>
    <cfRule type="expression" dxfId="2141" priority="788">
      <formula>C53=1</formula>
    </cfRule>
  </conditionalFormatting>
  <conditionalFormatting sqref="M47">
    <cfRule type="expression" dxfId="2140" priority="785">
      <formula>C47=2</formula>
    </cfRule>
    <cfRule type="expression" dxfId="2139" priority="786">
      <formula>C47=1</formula>
    </cfRule>
  </conditionalFormatting>
  <conditionalFormatting sqref="M54">
    <cfRule type="expression" dxfId="2138" priority="783">
      <formula>C54=2</formula>
    </cfRule>
    <cfRule type="expression" dxfId="2137" priority="784">
      <formula>C54=1</formula>
    </cfRule>
  </conditionalFormatting>
  <conditionalFormatting sqref="M56">
    <cfRule type="expression" dxfId="2136" priority="777">
      <formula>C56=2</formula>
    </cfRule>
    <cfRule type="expression" dxfId="2135" priority="778">
      <formula>C56=1</formula>
    </cfRule>
  </conditionalFormatting>
  <conditionalFormatting sqref="M57">
    <cfRule type="expression" dxfId="2134" priority="775">
      <formula>C57=2</formula>
    </cfRule>
    <cfRule type="expression" dxfId="2133" priority="776">
      <formula>C57=1</formula>
    </cfRule>
  </conditionalFormatting>
  <conditionalFormatting sqref="M58">
    <cfRule type="expression" dxfId="2132" priority="773">
      <formula>C58=2</formula>
    </cfRule>
    <cfRule type="expression" dxfId="2131" priority="774">
      <formula>C58=1</formula>
    </cfRule>
  </conditionalFormatting>
  <conditionalFormatting sqref="N55">
    <cfRule type="expression" dxfId="2130" priority="780">
      <formula>C55=0</formula>
    </cfRule>
    <cfRule type="expression" dxfId="2129" priority="782">
      <formula>C55=-1</formula>
    </cfRule>
  </conditionalFormatting>
  <conditionalFormatting sqref="M55">
    <cfRule type="expression" dxfId="2128" priority="779">
      <formula>C55=2</formula>
    </cfRule>
    <cfRule type="expression" dxfId="2127" priority="781">
      <formula>C55=1</formula>
    </cfRule>
  </conditionalFormatting>
  <conditionalFormatting sqref="M43">
    <cfRule type="expression" dxfId="2126" priority="757">
      <formula>C43=2</formula>
    </cfRule>
    <cfRule type="expression" dxfId="2125" priority="758">
      <formula>C43=1</formula>
    </cfRule>
  </conditionalFormatting>
  <conditionalFormatting sqref="M35">
    <cfRule type="expression" dxfId="2124" priority="771">
      <formula>C35=2</formula>
    </cfRule>
    <cfRule type="expression" dxfId="2123" priority="772">
      <formula>C35=1</formula>
    </cfRule>
  </conditionalFormatting>
  <conditionalFormatting sqref="M37">
    <cfRule type="expression" dxfId="2122" priority="769">
      <formula>C37=2</formula>
    </cfRule>
    <cfRule type="expression" dxfId="2121" priority="770">
      <formula>C37=1</formula>
    </cfRule>
  </conditionalFormatting>
  <conditionalFormatting sqref="M38">
    <cfRule type="expression" dxfId="2120" priority="767">
      <formula>C38=2</formula>
    </cfRule>
    <cfRule type="expression" dxfId="2119" priority="768">
      <formula>C38=1</formula>
    </cfRule>
  </conditionalFormatting>
  <conditionalFormatting sqref="M39">
    <cfRule type="expression" dxfId="2118" priority="765">
      <formula>C39=2</formula>
    </cfRule>
    <cfRule type="expression" dxfId="2117" priority="766">
      <formula>C39=1</formula>
    </cfRule>
  </conditionalFormatting>
  <conditionalFormatting sqref="M36">
    <cfRule type="expression" dxfId="2116" priority="763">
      <formula>C36=2</formula>
    </cfRule>
    <cfRule type="expression" dxfId="2115" priority="764">
      <formula>C36=1</formula>
    </cfRule>
  </conditionalFormatting>
  <conditionalFormatting sqref="M40">
    <cfRule type="expression" dxfId="2114" priority="761">
      <formula>C40=2</formula>
    </cfRule>
    <cfRule type="expression" dxfId="2113" priority="762">
      <formula>C40=1</formula>
    </cfRule>
  </conditionalFormatting>
  <conditionalFormatting sqref="M41">
    <cfRule type="expression" dxfId="2112" priority="759">
      <formula>C41=2</formula>
    </cfRule>
    <cfRule type="expression" dxfId="2111" priority="760">
      <formula>C41=1</formula>
    </cfRule>
  </conditionalFormatting>
  <conditionalFormatting sqref="M44">
    <cfRule type="expression" dxfId="2110" priority="755">
      <formula>C44=2</formula>
    </cfRule>
    <cfRule type="expression" dxfId="2109" priority="756">
      <formula>C44=1</formula>
    </cfRule>
  </conditionalFormatting>
  <conditionalFormatting sqref="M45">
    <cfRule type="expression" dxfId="2108" priority="753">
      <formula>C45=2</formula>
    </cfRule>
    <cfRule type="expression" dxfId="2107" priority="754">
      <formula>C45=1</formula>
    </cfRule>
  </conditionalFormatting>
  <conditionalFormatting sqref="N46">
    <cfRule type="expression" dxfId="2106" priority="751">
      <formula>C46=0</formula>
    </cfRule>
    <cfRule type="expression" dxfId="2105" priority="752">
      <formula>C46=-1</formula>
    </cfRule>
  </conditionalFormatting>
  <conditionalFormatting sqref="M46">
    <cfRule type="expression" dxfId="2104" priority="749">
      <formula>C46=2</formula>
    </cfRule>
    <cfRule type="expression" dxfId="2103" priority="750">
      <formula>C46=1</formula>
    </cfRule>
  </conditionalFormatting>
  <conditionalFormatting sqref="M35">
    <cfRule type="expression" dxfId="2102" priority="747">
      <formula>C35=2</formula>
    </cfRule>
    <cfRule type="expression" dxfId="2101" priority="748">
      <formula>C35=1</formula>
    </cfRule>
  </conditionalFormatting>
  <conditionalFormatting sqref="M63">
    <cfRule type="expression" dxfId="2100" priority="745">
      <formula>C63=2</formula>
    </cfRule>
    <cfRule type="expression" dxfId="2099" priority="746">
      <formula>C63=1</formula>
    </cfRule>
  </conditionalFormatting>
  <conditionalFormatting sqref="M43">
    <cfRule type="expression" dxfId="2098" priority="743">
      <formula>C43=2</formula>
    </cfRule>
    <cfRule type="expression" dxfId="2097" priority="744">
      <formula>C43=1</formula>
    </cfRule>
  </conditionalFormatting>
  <conditionalFormatting sqref="M45">
    <cfRule type="expression" dxfId="2096" priority="741">
      <formula>C45=2</formula>
    </cfRule>
    <cfRule type="expression" dxfId="2095" priority="742">
      <formula>C45=1</formula>
    </cfRule>
  </conditionalFormatting>
  <conditionalFormatting sqref="M45">
    <cfRule type="expression" dxfId="2094" priority="739">
      <formula>C45=2</formula>
    </cfRule>
    <cfRule type="expression" dxfId="2093" priority="740">
      <formula>C45=1</formula>
    </cfRule>
  </conditionalFormatting>
  <conditionalFormatting sqref="M38">
    <cfRule type="expression" dxfId="2092" priority="737">
      <formula>C38=2</formula>
    </cfRule>
    <cfRule type="expression" dxfId="2091" priority="738">
      <formula>C38=1</formula>
    </cfRule>
  </conditionalFormatting>
  <conditionalFormatting sqref="M37">
    <cfRule type="expression" dxfId="2090" priority="735">
      <formula>C37=2</formula>
    </cfRule>
    <cfRule type="expression" dxfId="2089" priority="736">
      <formula>C37=1</formula>
    </cfRule>
  </conditionalFormatting>
  <conditionalFormatting sqref="M41">
    <cfRule type="expression" dxfId="2088" priority="733">
      <formula>C41=2</formula>
    </cfRule>
    <cfRule type="expression" dxfId="2087" priority="734">
      <formula>C41=1</formula>
    </cfRule>
  </conditionalFormatting>
  <conditionalFormatting sqref="M41">
    <cfRule type="expression" dxfId="2086" priority="731">
      <formula>C41=2</formula>
    </cfRule>
    <cfRule type="expression" dxfId="2085" priority="732">
      <formula>C41=1</formula>
    </cfRule>
  </conditionalFormatting>
  <conditionalFormatting sqref="K50">
    <cfRule type="expression" dxfId="2084" priority="729">
      <formula>A50=2</formula>
    </cfRule>
    <cfRule type="expression" dxfId="2083" priority="730">
      <formula>A50=1</formula>
    </cfRule>
  </conditionalFormatting>
  <conditionalFormatting sqref="K51">
    <cfRule type="expression" dxfId="2082" priority="727">
      <formula>A51=2</formula>
    </cfRule>
    <cfRule type="expression" dxfId="2081" priority="728">
      <formula>A51=1</formula>
    </cfRule>
  </conditionalFormatting>
  <conditionalFormatting sqref="M65">
    <cfRule type="expression" dxfId="2080" priority="725">
      <formula>C65=2</formula>
    </cfRule>
    <cfRule type="expression" dxfId="2079" priority="726">
      <formula>C65=1</formula>
    </cfRule>
  </conditionalFormatting>
  <conditionalFormatting sqref="M62">
    <cfRule type="expression" dxfId="2078" priority="723">
      <formula>C62=2</formula>
    </cfRule>
    <cfRule type="expression" dxfId="2077" priority="724">
      <formula>C62=1</formula>
    </cfRule>
  </conditionalFormatting>
  <conditionalFormatting sqref="M62">
    <cfRule type="expression" dxfId="2076" priority="721">
      <formula>C62=2</formula>
    </cfRule>
    <cfRule type="expression" dxfId="2075" priority="722">
      <formula>C62=1</formula>
    </cfRule>
  </conditionalFormatting>
  <conditionalFormatting sqref="M66">
    <cfRule type="expression" dxfId="2074" priority="719">
      <formula>C66=2</formula>
    </cfRule>
    <cfRule type="expression" dxfId="2073" priority="720">
      <formula>C66=1</formula>
    </cfRule>
  </conditionalFormatting>
  <conditionalFormatting sqref="M68">
    <cfRule type="expression" dxfId="2072" priority="717">
      <formula>C68=2</formula>
    </cfRule>
    <cfRule type="expression" dxfId="2071" priority="718">
      <formula>C68=1</formula>
    </cfRule>
  </conditionalFormatting>
  <conditionalFormatting sqref="M64">
    <cfRule type="expression" dxfId="2070" priority="715">
      <formula>C64=2</formula>
    </cfRule>
    <cfRule type="expression" dxfId="2069" priority="716">
      <formula>C64=1</formula>
    </cfRule>
  </conditionalFormatting>
  <conditionalFormatting sqref="M65">
    <cfRule type="expression" dxfId="2068" priority="713">
      <formula>C65=2</formula>
    </cfRule>
    <cfRule type="expression" dxfId="2067" priority="714">
      <formula>C65=1</formula>
    </cfRule>
  </conditionalFormatting>
  <conditionalFormatting sqref="M65">
    <cfRule type="expression" dxfId="2066" priority="711">
      <formula>C65=2</formula>
    </cfRule>
    <cfRule type="expression" dxfId="2065" priority="712">
      <formula>C65=1</formula>
    </cfRule>
  </conditionalFormatting>
  <conditionalFormatting sqref="M64">
    <cfRule type="expression" dxfId="2064" priority="709">
      <formula>C64=2</formula>
    </cfRule>
    <cfRule type="expression" dxfId="2063" priority="710">
      <formula>C64=1</formula>
    </cfRule>
  </conditionalFormatting>
  <conditionalFormatting sqref="M67">
    <cfRule type="expression" dxfId="2062" priority="707">
      <formula>C67=2</formula>
    </cfRule>
    <cfRule type="expression" dxfId="2061" priority="708">
      <formula>C67=1</formula>
    </cfRule>
  </conditionalFormatting>
  <conditionalFormatting sqref="M69">
    <cfRule type="expression" dxfId="2060" priority="705">
      <formula>C69=2</formula>
    </cfRule>
    <cfRule type="expression" dxfId="2059" priority="706">
      <formula>C69=1</formula>
    </cfRule>
  </conditionalFormatting>
  <conditionalFormatting sqref="N42">
    <cfRule type="expression" dxfId="2058" priority="702">
      <formula>C42=0</formula>
    </cfRule>
    <cfRule type="expression" dxfId="2057" priority="704">
      <formula>C42=-1</formula>
    </cfRule>
  </conditionalFormatting>
  <conditionalFormatting sqref="M42">
    <cfRule type="expression" dxfId="2056" priority="701">
      <formula>C42=2</formula>
    </cfRule>
    <cfRule type="expression" dxfId="2055" priority="703">
      <formula>C42=1</formula>
    </cfRule>
  </conditionalFormatting>
  <conditionalFormatting sqref="M42">
    <cfRule type="expression" dxfId="2054" priority="699">
      <formula>C42=2</formula>
    </cfRule>
    <cfRule type="expression" dxfId="2053" priority="700">
      <formula>C42=1</formula>
    </cfRule>
  </conditionalFormatting>
  <conditionalFormatting sqref="N61">
    <cfRule type="expression" dxfId="2052" priority="696">
      <formula>C61=0</formula>
    </cfRule>
    <cfRule type="expression" dxfId="2051" priority="698">
      <formula>C61=-1</formula>
    </cfRule>
  </conditionalFormatting>
  <conditionalFormatting sqref="M61">
    <cfRule type="expression" dxfId="2050" priority="695">
      <formula>C61=2</formula>
    </cfRule>
    <cfRule type="expression" dxfId="2049" priority="697">
      <formula>C61=1</formula>
    </cfRule>
  </conditionalFormatting>
  <conditionalFormatting sqref="M61">
    <cfRule type="expression" dxfId="2048" priority="693">
      <formula>C61=2</formula>
    </cfRule>
    <cfRule type="expression" dxfId="2047" priority="694">
      <formula>C61=1</formula>
    </cfRule>
  </conditionalFormatting>
  <conditionalFormatting sqref="M66">
    <cfRule type="expression" dxfId="2046" priority="691">
      <formula>C66=2</formula>
    </cfRule>
    <cfRule type="expression" dxfId="2045" priority="692">
      <formula>C66=1</formula>
    </cfRule>
  </conditionalFormatting>
  <conditionalFormatting sqref="M65">
    <cfRule type="expression" dxfId="2044" priority="689">
      <formula>C65=2</formula>
    </cfRule>
    <cfRule type="expression" dxfId="2043" priority="690">
      <formula>C65=1</formula>
    </cfRule>
  </conditionalFormatting>
  <conditionalFormatting sqref="M67">
    <cfRule type="expression" dxfId="2042" priority="687">
      <formula>C67=2</formula>
    </cfRule>
    <cfRule type="expression" dxfId="2041" priority="688">
      <formula>C67=1</formula>
    </cfRule>
  </conditionalFormatting>
  <conditionalFormatting sqref="M74">
    <cfRule type="expression" dxfId="2040" priority="685">
      <formula>C74=2</formula>
    </cfRule>
    <cfRule type="expression" dxfId="2039" priority="686">
      <formula>C74=1</formula>
    </cfRule>
  </conditionalFormatting>
  <conditionalFormatting sqref="M75">
    <cfRule type="expression" dxfId="2038" priority="683">
      <formula>C75=2</formula>
    </cfRule>
    <cfRule type="expression" dxfId="2037" priority="684">
      <formula>C75=1</formula>
    </cfRule>
  </conditionalFormatting>
  <conditionalFormatting sqref="M75">
    <cfRule type="expression" dxfId="2036" priority="681">
      <formula>C75=2</formula>
    </cfRule>
    <cfRule type="expression" dxfId="2035" priority="682">
      <formula>C75=1</formula>
    </cfRule>
  </conditionalFormatting>
  <conditionalFormatting sqref="M75">
    <cfRule type="expression" dxfId="2034" priority="679">
      <formula>C75=2</formula>
    </cfRule>
    <cfRule type="expression" dxfId="2033" priority="680">
      <formula>C75=1</formula>
    </cfRule>
  </conditionalFormatting>
  <conditionalFormatting sqref="M52">
    <cfRule type="expression" dxfId="2032" priority="677">
      <formula>C52=2</formula>
    </cfRule>
    <cfRule type="expression" dxfId="2031" priority="678">
      <formula>C52=1</formula>
    </cfRule>
  </conditionalFormatting>
  <conditionalFormatting sqref="M46">
    <cfRule type="expression" dxfId="2030" priority="675">
      <formula>C46=2</formula>
    </cfRule>
    <cfRule type="expression" dxfId="2029" priority="676">
      <formula>C46=1</formula>
    </cfRule>
  </conditionalFormatting>
  <conditionalFormatting sqref="M53">
    <cfRule type="expression" dxfId="2028" priority="673">
      <formula>C53=2</formula>
    </cfRule>
    <cfRule type="expression" dxfId="2027" priority="674">
      <formula>C53=1</formula>
    </cfRule>
  </conditionalFormatting>
  <conditionalFormatting sqref="M55">
    <cfRule type="expression" dxfId="2026" priority="667">
      <formula>C55=2</formula>
    </cfRule>
    <cfRule type="expression" dxfId="2025" priority="668">
      <formula>C55=1</formula>
    </cfRule>
  </conditionalFormatting>
  <conditionalFormatting sqref="M56">
    <cfRule type="expression" dxfId="2024" priority="665">
      <formula>C56=2</formula>
    </cfRule>
    <cfRule type="expression" dxfId="2023" priority="666">
      <formula>C56=1</formula>
    </cfRule>
  </conditionalFormatting>
  <conditionalFormatting sqref="M57">
    <cfRule type="expression" dxfId="2022" priority="663">
      <formula>C57=2</formula>
    </cfRule>
    <cfRule type="expression" dxfId="2021" priority="664">
      <formula>C57=1</formula>
    </cfRule>
  </conditionalFormatting>
  <conditionalFormatting sqref="N54">
    <cfRule type="expression" dxfId="2020" priority="670">
      <formula>C54=0</formula>
    </cfRule>
    <cfRule type="expression" dxfId="2019" priority="672">
      <formula>C54=-1</formula>
    </cfRule>
  </conditionalFormatting>
  <conditionalFormatting sqref="M54">
    <cfRule type="expression" dxfId="2018" priority="669">
      <formula>C54=2</formula>
    </cfRule>
    <cfRule type="expression" dxfId="2017" priority="671">
      <formula>C54=1</formula>
    </cfRule>
  </conditionalFormatting>
  <conditionalFormatting sqref="M43">
    <cfRule type="expression" dxfId="2016" priority="661">
      <formula>C43=2</formula>
    </cfRule>
    <cfRule type="expression" dxfId="2015" priority="662">
      <formula>C43=1</formula>
    </cfRule>
  </conditionalFormatting>
  <conditionalFormatting sqref="M44">
    <cfRule type="expression" dxfId="2014" priority="659">
      <formula>C44=2</formula>
    </cfRule>
    <cfRule type="expression" dxfId="2013" priority="660">
      <formula>C44=1</formula>
    </cfRule>
  </conditionalFormatting>
  <conditionalFormatting sqref="N45">
    <cfRule type="expression" dxfId="2012" priority="657">
      <formula>C45=0</formula>
    </cfRule>
    <cfRule type="expression" dxfId="2011" priority="658">
      <formula>C45=-1</formula>
    </cfRule>
  </conditionalFormatting>
  <conditionalFormatting sqref="M45">
    <cfRule type="expression" dxfId="2010" priority="655">
      <formula>C45=2</formula>
    </cfRule>
    <cfRule type="expression" dxfId="2009" priority="656">
      <formula>C45=1</formula>
    </cfRule>
  </conditionalFormatting>
  <conditionalFormatting sqref="M62">
    <cfRule type="expression" dxfId="2008" priority="653">
      <formula>C62=2</formula>
    </cfRule>
    <cfRule type="expression" dxfId="2007" priority="654">
      <formula>C62=1</formula>
    </cfRule>
  </conditionalFormatting>
  <conditionalFormatting sqref="M44">
    <cfRule type="expression" dxfId="2006" priority="651">
      <formula>C44=2</formula>
    </cfRule>
    <cfRule type="expression" dxfId="2005" priority="652">
      <formula>C44=1</formula>
    </cfRule>
  </conditionalFormatting>
  <conditionalFormatting sqref="M44">
    <cfRule type="expression" dxfId="2004" priority="649">
      <formula>C44=2</formula>
    </cfRule>
    <cfRule type="expression" dxfId="2003" priority="650">
      <formula>C44=1</formula>
    </cfRule>
  </conditionalFormatting>
  <conditionalFormatting sqref="K49">
    <cfRule type="expression" dxfId="2002" priority="647">
      <formula>A49=2</formula>
    </cfRule>
    <cfRule type="expression" dxfId="2001" priority="648">
      <formula>A49=1</formula>
    </cfRule>
  </conditionalFormatting>
  <conditionalFormatting sqref="K50">
    <cfRule type="expression" dxfId="2000" priority="645">
      <formula>A50=2</formula>
    </cfRule>
    <cfRule type="expression" dxfId="1999" priority="646">
      <formula>A50=1</formula>
    </cfRule>
  </conditionalFormatting>
  <conditionalFormatting sqref="M64">
    <cfRule type="expression" dxfId="1998" priority="643">
      <formula>C64=2</formula>
    </cfRule>
    <cfRule type="expression" dxfId="1997" priority="644">
      <formula>C64=1</formula>
    </cfRule>
  </conditionalFormatting>
  <conditionalFormatting sqref="M61">
    <cfRule type="expression" dxfId="1996" priority="641">
      <formula>C61=2</formula>
    </cfRule>
    <cfRule type="expression" dxfId="1995" priority="642">
      <formula>C61=1</formula>
    </cfRule>
  </conditionalFormatting>
  <conditionalFormatting sqref="M61">
    <cfRule type="expression" dxfId="1994" priority="639">
      <formula>C61=2</formula>
    </cfRule>
    <cfRule type="expression" dxfId="1993" priority="640">
      <formula>C61=1</formula>
    </cfRule>
  </conditionalFormatting>
  <conditionalFormatting sqref="M65">
    <cfRule type="expression" dxfId="1992" priority="637">
      <formula>C65=2</formula>
    </cfRule>
    <cfRule type="expression" dxfId="1991" priority="638">
      <formula>C65=1</formula>
    </cfRule>
  </conditionalFormatting>
  <conditionalFormatting sqref="M67">
    <cfRule type="expression" dxfId="1990" priority="635">
      <formula>C67=2</formula>
    </cfRule>
    <cfRule type="expression" dxfId="1989" priority="636">
      <formula>C67=1</formula>
    </cfRule>
  </conditionalFormatting>
  <conditionalFormatting sqref="M63">
    <cfRule type="expression" dxfId="1988" priority="633">
      <formula>C63=2</formula>
    </cfRule>
    <cfRule type="expression" dxfId="1987" priority="634">
      <formula>C63=1</formula>
    </cfRule>
  </conditionalFormatting>
  <conditionalFormatting sqref="M64">
    <cfRule type="expression" dxfId="1986" priority="631">
      <formula>C64=2</formula>
    </cfRule>
    <cfRule type="expression" dxfId="1985" priority="632">
      <formula>C64=1</formula>
    </cfRule>
  </conditionalFormatting>
  <conditionalFormatting sqref="M64">
    <cfRule type="expression" dxfId="1984" priority="629">
      <formula>C64=2</formula>
    </cfRule>
    <cfRule type="expression" dxfId="1983" priority="630">
      <formula>C64=1</formula>
    </cfRule>
  </conditionalFormatting>
  <conditionalFormatting sqref="M63">
    <cfRule type="expression" dxfId="1982" priority="627">
      <formula>C63=2</formula>
    </cfRule>
    <cfRule type="expression" dxfId="1981" priority="628">
      <formula>C63=1</formula>
    </cfRule>
  </conditionalFormatting>
  <conditionalFormatting sqref="M66">
    <cfRule type="expression" dxfId="1980" priority="625">
      <formula>C66=2</formula>
    </cfRule>
    <cfRule type="expression" dxfId="1979" priority="626">
      <formula>C66=1</formula>
    </cfRule>
  </conditionalFormatting>
  <conditionalFormatting sqref="M68">
    <cfRule type="expression" dxfId="1978" priority="623">
      <formula>C68=2</formula>
    </cfRule>
    <cfRule type="expression" dxfId="1977" priority="624">
      <formula>C68=1</formula>
    </cfRule>
  </conditionalFormatting>
  <conditionalFormatting sqref="N60">
    <cfRule type="expression" dxfId="1976" priority="620">
      <formula>C60=0</formula>
    </cfRule>
    <cfRule type="expression" dxfId="1975" priority="622">
      <formula>C60=-1</formula>
    </cfRule>
  </conditionalFormatting>
  <conditionalFormatting sqref="M60">
    <cfRule type="expression" dxfId="1974" priority="619">
      <formula>C60=2</formula>
    </cfRule>
    <cfRule type="expression" dxfId="1973" priority="621">
      <formula>C60=1</formula>
    </cfRule>
  </conditionalFormatting>
  <conditionalFormatting sqref="M60">
    <cfRule type="expression" dxfId="1972" priority="617">
      <formula>C60=2</formula>
    </cfRule>
    <cfRule type="expression" dxfId="1971" priority="618">
      <formula>C60=1</formula>
    </cfRule>
  </conditionalFormatting>
  <conditionalFormatting sqref="M65">
    <cfRule type="expression" dxfId="1970" priority="615">
      <formula>C65=2</formula>
    </cfRule>
    <cfRule type="expression" dxfId="1969" priority="616">
      <formula>C65=1</formula>
    </cfRule>
  </conditionalFormatting>
  <conditionalFormatting sqref="M64">
    <cfRule type="expression" dxfId="1968" priority="613">
      <formula>C64=2</formula>
    </cfRule>
    <cfRule type="expression" dxfId="1967" priority="614">
      <formula>C64=1</formula>
    </cfRule>
  </conditionalFormatting>
  <conditionalFormatting sqref="M66">
    <cfRule type="expression" dxfId="1966" priority="611">
      <formula>C66=2</formula>
    </cfRule>
    <cfRule type="expression" dxfId="1965" priority="612">
      <formula>C66=1</formula>
    </cfRule>
  </conditionalFormatting>
  <conditionalFormatting sqref="M73">
    <cfRule type="expression" dxfId="1964" priority="609">
      <formula>C73=2</formula>
    </cfRule>
    <cfRule type="expression" dxfId="1963" priority="610">
      <formula>C73=1</formula>
    </cfRule>
  </conditionalFormatting>
  <conditionalFormatting sqref="M74">
    <cfRule type="expression" dxfId="1962" priority="607">
      <formula>C74=2</formula>
    </cfRule>
    <cfRule type="expression" dxfId="1961" priority="608">
      <formula>C74=1</formula>
    </cfRule>
  </conditionalFormatting>
  <conditionalFormatting sqref="M74">
    <cfRule type="expression" dxfId="1960" priority="605">
      <formula>C74=2</formula>
    </cfRule>
    <cfRule type="expression" dxfId="1959" priority="606">
      <formula>C74=1</formula>
    </cfRule>
  </conditionalFormatting>
  <conditionalFormatting sqref="M74">
    <cfRule type="expression" dxfId="1958" priority="603">
      <formula>C74=2</formula>
    </cfRule>
    <cfRule type="expression" dxfId="1957" priority="604">
      <formula>C74=1</formula>
    </cfRule>
  </conditionalFormatting>
  <conditionalFormatting sqref="N75">
    <cfRule type="expression" dxfId="1956" priority="600">
      <formula>C75=0</formula>
    </cfRule>
    <cfRule type="expression" dxfId="1955" priority="602">
      <formula>C75=-1</formula>
    </cfRule>
  </conditionalFormatting>
  <conditionalFormatting sqref="M75">
    <cfRule type="expression" dxfId="1954" priority="599">
      <formula>C75=2</formula>
    </cfRule>
    <cfRule type="expression" dxfId="1953" priority="601">
      <formula>C75=1</formula>
    </cfRule>
  </conditionalFormatting>
  <conditionalFormatting sqref="M75">
    <cfRule type="expression" dxfId="1952" priority="597">
      <formula>C75=2</formula>
    </cfRule>
    <cfRule type="expression" dxfId="1951" priority="598">
      <formula>C75=1</formula>
    </cfRule>
  </conditionalFormatting>
  <conditionalFormatting sqref="M50">
    <cfRule type="expression" dxfId="1950" priority="595">
      <formula>C50=2</formula>
    </cfRule>
    <cfRule type="expression" dxfId="1949" priority="596">
      <formula>C50=1</formula>
    </cfRule>
  </conditionalFormatting>
  <conditionalFormatting sqref="M46">
    <cfRule type="expression" dxfId="1948" priority="579">
      <formula>C46=2</formula>
    </cfRule>
    <cfRule type="expression" dxfId="1947" priority="580">
      <formula>C46=1</formula>
    </cfRule>
  </conditionalFormatting>
  <conditionalFormatting sqref="M38">
    <cfRule type="expression" dxfId="1946" priority="593">
      <formula>C38=2</formula>
    </cfRule>
    <cfRule type="expression" dxfId="1945" priority="594">
      <formula>C38=1</formula>
    </cfRule>
  </conditionalFormatting>
  <conditionalFormatting sqref="M40">
    <cfRule type="expression" dxfId="1944" priority="591">
      <formula>C40=2</formula>
    </cfRule>
    <cfRule type="expression" dxfId="1943" priority="592">
      <formula>C40=1</formula>
    </cfRule>
  </conditionalFormatting>
  <conditionalFormatting sqref="M41">
    <cfRule type="expression" dxfId="1942" priority="589">
      <formula>C41=2</formula>
    </cfRule>
    <cfRule type="expression" dxfId="1941" priority="590">
      <formula>C41=1</formula>
    </cfRule>
  </conditionalFormatting>
  <conditionalFormatting sqref="M42">
    <cfRule type="expression" dxfId="1940" priority="587">
      <formula>C42=2</formula>
    </cfRule>
    <cfRule type="expression" dxfId="1939" priority="588">
      <formula>C42=1</formula>
    </cfRule>
  </conditionalFormatting>
  <conditionalFormatting sqref="M39">
    <cfRule type="expression" dxfId="1938" priority="585">
      <formula>C39=2</formula>
    </cfRule>
    <cfRule type="expression" dxfId="1937" priority="586">
      <formula>C39=1</formula>
    </cfRule>
  </conditionalFormatting>
  <conditionalFormatting sqref="M43">
    <cfRule type="expression" dxfId="1936" priority="583">
      <formula>C43=2</formula>
    </cfRule>
    <cfRule type="expression" dxfId="1935" priority="584">
      <formula>C43=1</formula>
    </cfRule>
  </conditionalFormatting>
  <conditionalFormatting sqref="M44">
    <cfRule type="expression" dxfId="1934" priority="581">
      <formula>C44=2</formula>
    </cfRule>
    <cfRule type="expression" dxfId="1933" priority="582">
      <formula>C44=1</formula>
    </cfRule>
  </conditionalFormatting>
  <conditionalFormatting sqref="M47">
    <cfRule type="expression" dxfId="1932" priority="577">
      <formula>C47=2</formula>
    </cfRule>
    <cfRule type="expression" dxfId="1931" priority="578">
      <formula>C47=1</formula>
    </cfRule>
  </conditionalFormatting>
  <conditionalFormatting sqref="M48">
    <cfRule type="expression" dxfId="1930" priority="575">
      <formula>C48=2</formula>
    </cfRule>
    <cfRule type="expression" dxfId="1929" priority="576">
      <formula>C48=1</formula>
    </cfRule>
  </conditionalFormatting>
  <conditionalFormatting sqref="M49">
    <cfRule type="expression" dxfId="1928" priority="573">
      <formula>C49=2</formula>
    </cfRule>
    <cfRule type="expression" dxfId="1927" priority="574">
      <formula>C49=1</formula>
    </cfRule>
  </conditionalFormatting>
  <conditionalFormatting sqref="M38">
    <cfRule type="expression" dxfId="1926" priority="571">
      <formula>C38=2</formula>
    </cfRule>
    <cfRule type="expression" dxfId="1925" priority="572">
      <formula>C38=1</formula>
    </cfRule>
  </conditionalFormatting>
  <conditionalFormatting sqref="M46">
    <cfRule type="expression" dxfId="1924" priority="569">
      <formula>C46=2</formula>
    </cfRule>
    <cfRule type="expression" dxfId="1923" priority="570">
      <formula>C46=1</formula>
    </cfRule>
  </conditionalFormatting>
  <conditionalFormatting sqref="M48">
    <cfRule type="expression" dxfId="1922" priority="567">
      <formula>C48=2</formula>
    </cfRule>
    <cfRule type="expression" dxfId="1921" priority="568">
      <formula>C48=1</formula>
    </cfRule>
  </conditionalFormatting>
  <conditionalFormatting sqref="M48">
    <cfRule type="expression" dxfId="1920" priority="565">
      <formula>C48=2</formula>
    </cfRule>
    <cfRule type="expression" dxfId="1919" priority="566">
      <formula>C48=1</formula>
    </cfRule>
  </conditionalFormatting>
  <conditionalFormatting sqref="M41">
    <cfRule type="expression" dxfId="1918" priority="563">
      <formula>C41=2</formula>
    </cfRule>
    <cfRule type="expression" dxfId="1917" priority="564">
      <formula>C41=1</formula>
    </cfRule>
  </conditionalFormatting>
  <conditionalFormatting sqref="M40">
    <cfRule type="expression" dxfId="1916" priority="561">
      <formula>C40=2</formula>
    </cfRule>
    <cfRule type="expression" dxfId="1915" priority="562">
      <formula>C40=1</formula>
    </cfRule>
  </conditionalFormatting>
  <conditionalFormatting sqref="M44">
    <cfRule type="expression" dxfId="1914" priority="559">
      <formula>C44=2</formula>
    </cfRule>
    <cfRule type="expression" dxfId="1913" priority="560">
      <formula>C44=1</formula>
    </cfRule>
  </conditionalFormatting>
  <conditionalFormatting sqref="M44">
    <cfRule type="expression" dxfId="1912" priority="557">
      <formula>C44=2</formula>
    </cfRule>
    <cfRule type="expression" dxfId="1911" priority="558">
      <formula>C44=1</formula>
    </cfRule>
  </conditionalFormatting>
  <conditionalFormatting sqref="K52">
    <cfRule type="expression" dxfId="1910" priority="555">
      <formula>A52=2</formula>
    </cfRule>
    <cfRule type="expression" dxfId="1909" priority="556">
      <formula>A52=1</formula>
    </cfRule>
  </conditionalFormatting>
  <conditionalFormatting sqref="M52">
    <cfRule type="expression" dxfId="1908" priority="553">
      <formula>C52=2</formula>
    </cfRule>
    <cfRule type="expression" dxfId="1907" priority="554">
      <formula>C52=1</formula>
    </cfRule>
  </conditionalFormatting>
  <conditionalFormatting sqref="M45">
    <cfRule type="expression" dxfId="1906" priority="551">
      <formula>C45=2</formula>
    </cfRule>
    <cfRule type="expression" dxfId="1905" priority="552">
      <formula>C45=1</formula>
    </cfRule>
  </conditionalFormatting>
  <conditionalFormatting sqref="M45">
    <cfRule type="expression" dxfId="1904" priority="549">
      <formula>C45=2</formula>
    </cfRule>
    <cfRule type="expression" dxfId="1903" priority="550">
      <formula>C45=1</formula>
    </cfRule>
  </conditionalFormatting>
  <conditionalFormatting sqref="M49">
    <cfRule type="expression" dxfId="1902" priority="547">
      <formula>C49=2</formula>
    </cfRule>
    <cfRule type="expression" dxfId="1901" priority="548">
      <formula>C49=1</formula>
    </cfRule>
  </conditionalFormatting>
  <conditionalFormatting sqref="M46">
    <cfRule type="expression" dxfId="1900" priority="545">
      <formula>C46=2</formula>
    </cfRule>
    <cfRule type="expression" dxfId="1899" priority="546">
      <formula>C46=1</formula>
    </cfRule>
  </conditionalFormatting>
  <conditionalFormatting sqref="M47">
    <cfRule type="expression" dxfId="1898" priority="543">
      <formula>C47=2</formula>
    </cfRule>
    <cfRule type="expression" dxfId="1897" priority="544">
      <formula>C47=1</formula>
    </cfRule>
  </conditionalFormatting>
  <conditionalFormatting sqref="M48">
    <cfRule type="expression" dxfId="1896" priority="541">
      <formula>C48=2</formula>
    </cfRule>
    <cfRule type="expression" dxfId="1895" priority="542">
      <formula>C48=1</formula>
    </cfRule>
  </conditionalFormatting>
  <conditionalFormatting sqref="M47">
    <cfRule type="expression" dxfId="1894" priority="539">
      <formula>C47=2</formula>
    </cfRule>
    <cfRule type="expression" dxfId="1893" priority="540">
      <formula>C47=1</formula>
    </cfRule>
  </conditionalFormatting>
  <conditionalFormatting sqref="M47">
    <cfRule type="expression" dxfId="1892" priority="537">
      <formula>C47=2</formula>
    </cfRule>
    <cfRule type="expression" dxfId="1891" priority="538">
      <formula>C47=1</formula>
    </cfRule>
  </conditionalFormatting>
  <conditionalFormatting sqref="K52">
    <cfRule type="expression" dxfId="1890" priority="535">
      <formula>A52=2</formula>
    </cfRule>
    <cfRule type="expression" dxfId="1889" priority="536">
      <formula>A52=1</formula>
    </cfRule>
  </conditionalFormatting>
  <conditionalFormatting sqref="M35">
    <cfRule type="expression" dxfId="1888" priority="533">
      <formula>C35=2</formula>
    </cfRule>
    <cfRule type="expression" dxfId="1887" priority="534">
      <formula>C35=1</formula>
    </cfRule>
  </conditionalFormatting>
  <conditionalFormatting sqref="M32">
    <cfRule type="expression" dxfId="1886" priority="531">
      <formula>C32=2</formula>
    </cfRule>
    <cfRule type="expression" dxfId="1885" priority="532">
      <formula>C32=1</formula>
    </cfRule>
  </conditionalFormatting>
  <conditionalFormatting sqref="M33">
    <cfRule type="expression" dxfId="1884" priority="529">
      <formula>C33=2</formula>
    </cfRule>
    <cfRule type="expression" dxfId="1883" priority="530">
      <formula>C33=1</formula>
    </cfRule>
  </conditionalFormatting>
  <conditionalFormatting sqref="M34">
    <cfRule type="expression" dxfId="1882" priority="527">
      <formula>C34=2</formula>
    </cfRule>
    <cfRule type="expression" dxfId="1881" priority="528">
      <formula>C34=1</formula>
    </cfRule>
  </conditionalFormatting>
  <conditionalFormatting sqref="M76">
    <cfRule type="expression" dxfId="1880" priority="525">
      <formula>C76=2</formula>
    </cfRule>
    <cfRule type="expression" dxfId="1879" priority="526">
      <formula>C76=1</formula>
    </cfRule>
  </conditionalFormatting>
  <conditionalFormatting sqref="M52">
    <cfRule type="expression" dxfId="1878" priority="523">
      <formula>C52=2</formula>
    </cfRule>
    <cfRule type="expression" dxfId="1877" priority="524">
      <formula>C52=1</formula>
    </cfRule>
  </conditionalFormatting>
  <conditionalFormatting sqref="M46">
    <cfRule type="expression" dxfId="1876" priority="521">
      <formula>C46=2</formula>
    </cfRule>
    <cfRule type="expression" dxfId="1875" priority="522">
      <formula>C46=1</formula>
    </cfRule>
  </conditionalFormatting>
  <conditionalFormatting sqref="M53">
    <cfRule type="expression" dxfId="1874" priority="519">
      <formula>C53=2</formula>
    </cfRule>
    <cfRule type="expression" dxfId="1873" priority="520">
      <formula>C53=1</formula>
    </cfRule>
  </conditionalFormatting>
  <conditionalFormatting sqref="M55">
    <cfRule type="expression" dxfId="1872" priority="513">
      <formula>C55=2</formula>
    </cfRule>
    <cfRule type="expression" dxfId="1871" priority="514">
      <formula>C55=1</formula>
    </cfRule>
  </conditionalFormatting>
  <conditionalFormatting sqref="M56">
    <cfRule type="expression" dxfId="1870" priority="511">
      <formula>C56=2</formula>
    </cfRule>
    <cfRule type="expression" dxfId="1869" priority="512">
      <formula>C56=1</formula>
    </cfRule>
  </conditionalFormatting>
  <conditionalFormatting sqref="M57">
    <cfRule type="expression" dxfId="1868" priority="509">
      <formula>C57=2</formula>
    </cfRule>
    <cfRule type="expression" dxfId="1867" priority="510">
      <formula>C57=1</formula>
    </cfRule>
  </conditionalFormatting>
  <conditionalFormatting sqref="N54">
    <cfRule type="expression" dxfId="1866" priority="516">
      <formula>C54=0</formula>
    </cfRule>
    <cfRule type="expression" dxfId="1865" priority="518">
      <formula>C54=-1</formula>
    </cfRule>
  </conditionalFormatting>
  <conditionalFormatting sqref="M54">
    <cfRule type="expression" dxfId="1864" priority="515">
      <formula>C54=2</formula>
    </cfRule>
    <cfRule type="expression" dxfId="1863" priority="517">
      <formula>C54=1</formula>
    </cfRule>
  </conditionalFormatting>
  <conditionalFormatting sqref="M42">
    <cfRule type="expression" dxfId="1862" priority="493">
      <formula>C42=2</formula>
    </cfRule>
    <cfRule type="expression" dxfId="1861" priority="494">
      <formula>C42=1</formula>
    </cfRule>
  </conditionalFormatting>
  <conditionalFormatting sqref="M34">
    <cfRule type="expression" dxfId="1860" priority="507">
      <formula>C34=2</formula>
    </cfRule>
    <cfRule type="expression" dxfId="1859" priority="508">
      <formula>C34=1</formula>
    </cfRule>
  </conditionalFormatting>
  <conditionalFormatting sqref="M36">
    <cfRule type="expression" dxfId="1858" priority="505">
      <formula>C36=2</formula>
    </cfRule>
    <cfRule type="expression" dxfId="1857" priority="506">
      <formula>C36=1</formula>
    </cfRule>
  </conditionalFormatting>
  <conditionalFormatting sqref="M37">
    <cfRule type="expression" dxfId="1856" priority="503">
      <formula>C37=2</formula>
    </cfRule>
    <cfRule type="expression" dxfId="1855" priority="504">
      <formula>C37=1</formula>
    </cfRule>
  </conditionalFormatting>
  <conditionalFormatting sqref="M38">
    <cfRule type="expression" dxfId="1854" priority="501">
      <formula>C38=2</formula>
    </cfRule>
    <cfRule type="expression" dxfId="1853" priority="502">
      <formula>C38=1</formula>
    </cfRule>
  </conditionalFormatting>
  <conditionalFormatting sqref="M35">
    <cfRule type="expression" dxfId="1852" priority="499">
      <formula>C35=2</formula>
    </cfRule>
    <cfRule type="expression" dxfId="1851" priority="500">
      <formula>C35=1</formula>
    </cfRule>
  </conditionalFormatting>
  <conditionalFormatting sqref="M39">
    <cfRule type="expression" dxfId="1850" priority="497">
      <formula>C39=2</formula>
    </cfRule>
    <cfRule type="expression" dxfId="1849" priority="498">
      <formula>C39=1</formula>
    </cfRule>
  </conditionalFormatting>
  <conditionalFormatting sqref="M40">
    <cfRule type="expression" dxfId="1848" priority="495">
      <formula>C40=2</formula>
    </cfRule>
    <cfRule type="expression" dxfId="1847" priority="496">
      <formula>C40=1</formula>
    </cfRule>
  </conditionalFormatting>
  <conditionalFormatting sqref="M43">
    <cfRule type="expression" dxfId="1846" priority="491">
      <formula>C43=2</formula>
    </cfRule>
    <cfRule type="expression" dxfId="1845" priority="492">
      <formula>C43=1</formula>
    </cfRule>
  </conditionalFormatting>
  <conditionalFormatting sqref="M44">
    <cfRule type="expression" dxfId="1844" priority="489">
      <formula>C44=2</formula>
    </cfRule>
    <cfRule type="expression" dxfId="1843" priority="490">
      <formula>C44=1</formula>
    </cfRule>
  </conditionalFormatting>
  <conditionalFormatting sqref="N45">
    <cfRule type="expression" dxfId="1842" priority="487">
      <formula>C45=0</formula>
    </cfRule>
    <cfRule type="expression" dxfId="1841" priority="488">
      <formula>C45=-1</formula>
    </cfRule>
  </conditionalFormatting>
  <conditionalFormatting sqref="M45">
    <cfRule type="expression" dxfId="1840" priority="485">
      <formula>C45=2</formula>
    </cfRule>
    <cfRule type="expression" dxfId="1839" priority="486">
      <formula>C45=1</formula>
    </cfRule>
  </conditionalFormatting>
  <conditionalFormatting sqref="M34">
    <cfRule type="expression" dxfId="1838" priority="483">
      <formula>C34=2</formula>
    </cfRule>
    <cfRule type="expression" dxfId="1837" priority="484">
      <formula>C34=1</formula>
    </cfRule>
  </conditionalFormatting>
  <conditionalFormatting sqref="M62">
    <cfRule type="expression" dxfId="1836" priority="481">
      <formula>C62=2</formula>
    </cfRule>
    <cfRule type="expression" dxfId="1835" priority="482">
      <formula>C62=1</formula>
    </cfRule>
  </conditionalFormatting>
  <conditionalFormatting sqref="M42">
    <cfRule type="expression" dxfId="1834" priority="479">
      <formula>C42=2</formula>
    </cfRule>
    <cfRule type="expression" dxfId="1833" priority="480">
      <formula>C42=1</formula>
    </cfRule>
  </conditionalFormatting>
  <conditionalFormatting sqref="M44">
    <cfRule type="expression" dxfId="1832" priority="477">
      <formula>C44=2</formula>
    </cfRule>
    <cfRule type="expression" dxfId="1831" priority="478">
      <formula>C44=1</formula>
    </cfRule>
  </conditionalFormatting>
  <conditionalFormatting sqref="M44">
    <cfRule type="expression" dxfId="1830" priority="475">
      <formula>C44=2</formula>
    </cfRule>
    <cfRule type="expression" dxfId="1829" priority="476">
      <formula>C44=1</formula>
    </cfRule>
  </conditionalFormatting>
  <conditionalFormatting sqref="M37">
    <cfRule type="expression" dxfId="1828" priority="473">
      <formula>C37=2</formula>
    </cfRule>
    <cfRule type="expression" dxfId="1827" priority="474">
      <formula>C37=1</formula>
    </cfRule>
  </conditionalFormatting>
  <conditionalFormatting sqref="M36">
    <cfRule type="expression" dxfId="1826" priority="471">
      <formula>C36=2</formula>
    </cfRule>
    <cfRule type="expression" dxfId="1825" priority="472">
      <formula>C36=1</formula>
    </cfRule>
  </conditionalFormatting>
  <conditionalFormatting sqref="M40">
    <cfRule type="expression" dxfId="1824" priority="469">
      <formula>C40=2</formula>
    </cfRule>
    <cfRule type="expression" dxfId="1823" priority="470">
      <formula>C40=1</formula>
    </cfRule>
  </conditionalFormatting>
  <conditionalFormatting sqref="M40">
    <cfRule type="expression" dxfId="1822" priority="467">
      <formula>C40=2</formula>
    </cfRule>
    <cfRule type="expression" dxfId="1821" priority="468">
      <formula>C40=1</formula>
    </cfRule>
  </conditionalFormatting>
  <conditionalFormatting sqref="K49">
    <cfRule type="expression" dxfId="1820" priority="465">
      <formula>A49=2</formula>
    </cfRule>
    <cfRule type="expression" dxfId="1819" priority="466">
      <formula>A49=1</formula>
    </cfRule>
  </conditionalFormatting>
  <conditionalFormatting sqref="K50">
    <cfRule type="expression" dxfId="1818" priority="463">
      <formula>A50=2</formula>
    </cfRule>
    <cfRule type="expression" dxfId="1817" priority="464">
      <formula>A50=1</formula>
    </cfRule>
  </conditionalFormatting>
  <conditionalFormatting sqref="M64">
    <cfRule type="expression" dxfId="1816" priority="461">
      <formula>C64=2</formula>
    </cfRule>
    <cfRule type="expression" dxfId="1815" priority="462">
      <formula>C64=1</formula>
    </cfRule>
  </conditionalFormatting>
  <conditionalFormatting sqref="M61">
    <cfRule type="expression" dxfId="1814" priority="459">
      <formula>C61=2</formula>
    </cfRule>
    <cfRule type="expression" dxfId="1813" priority="460">
      <formula>C61=1</formula>
    </cfRule>
  </conditionalFormatting>
  <conditionalFormatting sqref="M61">
    <cfRule type="expression" dxfId="1812" priority="457">
      <formula>C61=2</formula>
    </cfRule>
    <cfRule type="expression" dxfId="1811" priority="458">
      <formula>C61=1</formula>
    </cfRule>
  </conditionalFormatting>
  <conditionalFormatting sqref="M65">
    <cfRule type="expression" dxfId="1810" priority="455">
      <formula>C65=2</formula>
    </cfRule>
    <cfRule type="expression" dxfId="1809" priority="456">
      <formula>C65=1</formula>
    </cfRule>
  </conditionalFormatting>
  <conditionalFormatting sqref="M67">
    <cfRule type="expression" dxfId="1808" priority="453">
      <formula>C67=2</formula>
    </cfRule>
    <cfRule type="expression" dxfId="1807" priority="454">
      <formula>C67=1</formula>
    </cfRule>
  </conditionalFormatting>
  <conditionalFormatting sqref="M63">
    <cfRule type="expression" dxfId="1806" priority="451">
      <formula>C63=2</formula>
    </cfRule>
    <cfRule type="expression" dxfId="1805" priority="452">
      <formula>C63=1</formula>
    </cfRule>
  </conditionalFormatting>
  <conditionalFormatting sqref="M64">
    <cfRule type="expression" dxfId="1804" priority="449">
      <formula>C64=2</formula>
    </cfRule>
    <cfRule type="expression" dxfId="1803" priority="450">
      <formula>C64=1</formula>
    </cfRule>
  </conditionalFormatting>
  <conditionalFormatting sqref="M64">
    <cfRule type="expression" dxfId="1802" priority="447">
      <formula>C64=2</formula>
    </cfRule>
    <cfRule type="expression" dxfId="1801" priority="448">
      <formula>C64=1</formula>
    </cfRule>
  </conditionalFormatting>
  <conditionalFormatting sqref="M63">
    <cfRule type="expression" dxfId="1800" priority="445">
      <formula>C63=2</formula>
    </cfRule>
    <cfRule type="expression" dxfId="1799" priority="446">
      <formula>C63=1</formula>
    </cfRule>
  </conditionalFormatting>
  <conditionalFormatting sqref="M66">
    <cfRule type="expression" dxfId="1798" priority="443">
      <formula>C66=2</formula>
    </cfRule>
    <cfRule type="expression" dxfId="1797" priority="444">
      <formula>C66=1</formula>
    </cfRule>
  </conditionalFormatting>
  <conditionalFormatting sqref="M68">
    <cfRule type="expression" dxfId="1796" priority="441">
      <formula>C68=2</formula>
    </cfRule>
    <cfRule type="expression" dxfId="1795" priority="442">
      <formula>C68=1</formula>
    </cfRule>
  </conditionalFormatting>
  <conditionalFormatting sqref="N41">
    <cfRule type="expression" dxfId="1794" priority="438">
      <formula>C41=0</formula>
    </cfRule>
    <cfRule type="expression" dxfId="1793" priority="440">
      <formula>C41=-1</formula>
    </cfRule>
  </conditionalFormatting>
  <conditionalFormatting sqref="M41">
    <cfRule type="expression" dxfId="1792" priority="437">
      <formula>C41=2</formula>
    </cfRule>
    <cfRule type="expression" dxfId="1791" priority="439">
      <formula>C41=1</formula>
    </cfRule>
  </conditionalFormatting>
  <conditionalFormatting sqref="M41">
    <cfRule type="expression" dxfId="1790" priority="435">
      <formula>C41=2</formula>
    </cfRule>
    <cfRule type="expression" dxfId="1789" priority="436">
      <formula>C41=1</formula>
    </cfRule>
  </conditionalFormatting>
  <conditionalFormatting sqref="N60">
    <cfRule type="expression" dxfId="1788" priority="432">
      <formula>C60=0</formula>
    </cfRule>
    <cfRule type="expression" dxfId="1787" priority="434">
      <formula>C60=-1</formula>
    </cfRule>
  </conditionalFormatting>
  <conditionalFormatting sqref="M60">
    <cfRule type="expression" dxfId="1786" priority="431">
      <formula>C60=2</formula>
    </cfRule>
    <cfRule type="expression" dxfId="1785" priority="433">
      <formula>C60=1</formula>
    </cfRule>
  </conditionalFormatting>
  <conditionalFormatting sqref="M60">
    <cfRule type="expression" dxfId="1784" priority="429">
      <formula>C60=2</formula>
    </cfRule>
    <cfRule type="expression" dxfId="1783" priority="430">
      <formula>C60=1</formula>
    </cfRule>
  </conditionalFormatting>
  <conditionalFormatting sqref="M65">
    <cfRule type="expression" dxfId="1782" priority="427">
      <formula>C65=2</formula>
    </cfRule>
    <cfRule type="expression" dxfId="1781" priority="428">
      <formula>C65=1</formula>
    </cfRule>
  </conditionalFormatting>
  <conditionalFormatting sqref="M64">
    <cfRule type="expression" dxfId="1780" priority="425">
      <formula>C64=2</formula>
    </cfRule>
    <cfRule type="expression" dxfId="1779" priority="426">
      <formula>C64=1</formula>
    </cfRule>
  </conditionalFormatting>
  <conditionalFormatting sqref="M66">
    <cfRule type="expression" dxfId="1778" priority="423">
      <formula>C66=2</formula>
    </cfRule>
    <cfRule type="expression" dxfId="1777" priority="424">
      <formula>C66=1</formula>
    </cfRule>
  </conditionalFormatting>
  <conditionalFormatting sqref="M73">
    <cfRule type="expression" dxfId="1776" priority="421">
      <formula>C73=2</formula>
    </cfRule>
    <cfRule type="expression" dxfId="1775" priority="422">
      <formula>C73=1</formula>
    </cfRule>
  </conditionalFormatting>
  <conditionalFormatting sqref="M74">
    <cfRule type="expression" dxfId="1774" priority="419">
      <formula>C74=2</formula>
    </cfRule>
    <cfRule type="expression" dxfId="1773" priority="420">
      <formula>C74=1</formula>
    </cfRule>
  </conditionalFormatting>
  <conditionalFormatting sqref="M74">
    <cfRule type="expression" dxfId="1772" priority="417">
      <formula>C74=2</formula>
    </cfRule>
    <cfRule type="expression" dxfId="1771" priority="418">
      <formula>C74=1</formula>
    </cfRule>
  </conditionalFormatting>
  <conditionalFormatting sqref="M74">
    <cfRule type="expression" dxfId="1770" priority="415">
      <formula>C74=2</formula>
    </cfRule>
    <cfRule type="expression" dxfId="1769" priority="416">
      <formula>C74=1</formula>
    </cfRule>
  </conditionalFormatting>
  <conditionalFormatting sqref="M51">
    <cfRule type="expression" dxfId="1768" priority="413">
      <formula>C51=2</formula>
    </cfRule>
    <cfRule type="expression" dxfId="1767" priority="414">
      <formula>C51=1</formula>
    </cfRule>
  </conditionalFormatting>
  <conditionalFormatting sqref="M45">
    <cfRule type="expression" dxfId="1766" priority="411">
      <formula>C45=2</formula>
    </cfRule>
    <cfRule type="expression" dxfId="1765" priority="412">
      <formula>C45=1</formula>
    </cfRule>
  </conditionalFormatting>
  <conditionalFormatting sqref="M52">
    <cfRule type="expression" dxfId="1764" priority="409">
      <formula>C52=2</formula>
    </cfRule>
    <cfRule type="expression" dxfId="1763" priority="410">
      <formula>C52=1</formula>
    </cfRule>
  </conditionalFormatting>
  <conditionalFormatting sqref="M54">
    <cfRule type="expression" dxfId="1762" priority="403">
      <formula>C54=2</formula>
    </cfRule>
    <cfRule type="expression" dxfId="1761" priority="404">
      <formula>C54=1</formula>
    </cfRule>
  </conditionalFormatting>
  <conditionalFormatting sqref="M55">
    <cfRule type="expression" dxfId="1760" priority="401">
      <formula>C55=2</formula>
    </cfRule>
    <cfRule type="expression" dxfId="1759" priority="402">
      <formula>C55=1</formula>
    </cfRule>
  </conditionalFormatting>
  <conditionalFormatting sqref="M56">
    <cfRule type="expression" dxfId="1758" priority="399">
      <formula>C56=2</formula>
    </cfRule>
    <cfRule type="expression" dxfId="1757" priority="400">
      <formula>C56=1</formula>
    </cfRule>
  </conditionalFormatting>
  <conditionalFormatting sqref="N53">
    <cfRule type="expression" dxfId="1756" priority="406">
      <formula>C53=0</formula>
    </cfRule>
    <cfRule type="expression" dxfId="1755" priority="408">
      <formula>C53=-1</formula>
    </cfRule>
  </conditionalFormatting>
  <conditionalFormatting sqref="M53">
    <cfRule type="expression" dxfId="1754" priority="405">
      <formula>C53=2</formula>
    </cfRule>
    <cfRule type="expression" dxfId="1753" priority="407">
      <formula>C53=1</formula>
    </cfRule>
  </conditionalFormatting>
  <conditionalFormatting sqref="M42">
    <cfRule type="expression" dxfId="1752" priority="397">
      <formula>C42=2</formula>
    </cfRule>
    <cfRule type="expression" dxfId="1751" priority="398">
      <formula>C42=1</formula>
    </cfRule>
  </conditionalFormatting>
  <conditionalFormatting sqref="M43">
    <cfRule type="expression" dxfId="1750" priority="395">
      <formula>C43=2</formula>
    </cfRule>
    <cfRule type="expression" dxfId="1749" priority="396">
      <formula>C43=1</formula>
    </cfRule>
  </conditionalFormatting>
  <conditionalFormatting sqref="N44">
    <cfRule type="expression" dxfId="1748" priority="393">
      <formula>C44=0</formula>
    </cfRule>
    <cfRule type="expression" dxfId="1747" priority="394">
      <formula>C44=-1</formula>
    </cfRule>
  </conditionalFormatting>
  <conditionalFormatting sqref="M44">
    <cfRule type="expression" dxfId="1746" priority="391">
      <formula>C44=2</formula>
    </cfRule>
    <cfRule type="expression" dxfId="1745" priority="392">
      <formula>C44=1</formula>
    </cfRule>
  </conditionalFormatting>
  <conditionalFormatting sqref="M61">
    <cfRule type="expression" dxfId="1744" priority="389">
      <formula>C61=2</formula>
    </cfRule>
    <cfRule type="expression" dxfId="1743" priority="390">
      <formula>C61=1</formula>
    </cfRule>
  </conditionalFormatting>
  <conditionalFormatting sqref="M43">
    <cfRule type="expression" dxfId="1742" priority="387">
      <formula>C43=2</formula>
    </cfRule>
    <cfRule type="expression" dxfId="1741" priority="388">
      <formula>C43=1</formula>
    </cfRule>
  </conditionalFormatting>
  <conditionalFormatting sqref="M43">
    <cfRule type="expression" dxfId="1740" priority="385">
      <formula>C43=2</formula>
    </cfRule>
    <cfRule type="expression" dxfId="1739" priority="386">
      <formula>C43=1</formula>
    </cfRule>
  </conditionalFormatting>
  <conditionalFormatting sqref="K48">
    <cfRule type="expression" dxfId="1738" priority="383">
      <formula>A48=2</formula>
    </cfRule>
    <cfRule type="expression" dxfId="1737" priority="384">
      <formula>A48=1</formula>
    </cfRule>
  </conditionalFormatting>
  <conditionalFormatting sqref="K49">
    <cfRule type="expression" dxfId="1736" priority="381">
      <formula>A49=2</formula>
    </cfRule>
    <cfRule type="expression" dxfId="1735" priority="382">
      <formula>A49=1</formula>
    </cfRule>
  </conditionalFormatting>
  <conditionalFormatting sqref="M63">
    <cfRule type="expression" dxfId="1734" priority="379">
      <formula>C63=2</formula>
    </cfRule>
    <cfRule type="expression" dxfId="1733" priority="380">
      <formula>C63=1</formula>
    </cfRule>
  </conditionalFormatting>
  <conditionalFormatting sqref="M60">
    <cfRule type="expression" dxfId="1732" priority="377">
      <formula>C60=2</formula>
    </cfRule>
    <cfRule type="expression" dxfId="1731" priority="378">
      <formula>C60=1</formula>
    </cfRule>
  </conditionalFormatting>
  <conditionalFormatting sqref="M60">
    <cfRule type="expression" dxfId="1730" priority="375">
      <formula>C60=2</formula>
    </cfRule>
    <cfRule type="expression" dxfId="1729" priority="376">
      <formula>C60=1</formula>
    </cfRule>
  </conditionalFormatting>
  <conditionalFormatting sqref="M64">
    <cfRule type="expression" dxfId="1728" priority="373">
      <formula>C64=2</formula>
    </cfRule>
    <cfRule type="expression" dxfId="1727" priority="374">
      <formula>C64=1</formula>
    </cfRule>
  </conditionalFormatting>
  <conditionalFormatting sqref="M66">
    <cfRule type="expression" dxfId="1726" priority="371">
      <formula>C66=2</formula>
    </cfRule>
    <cfRule type="expression" dxfId="1725" priority="372">
      <formula>C66=1</formula>
    </cfRule>
  </conditionalFormatting>
  <conditionalFormatting sqref="M62">
    <cfRule type="expression" dxfId="1724" priority="369">
      <formula>C62=2</formula>
    </cfRule>
    <cfRule type="expression" dxfId="1723" priority="370">
      <formula>C62=1</formula>
    </cfRule>
  </conditionalFormatting>
  <conditionalFormatting sqref="M63">
    <cfRule type="expression" dxfId="1722" priority="367">
      <formula>C63=2</formula>
    </cfRule>
    <cfRule type="expression" dxfId="1721" priority="368">
      <formula>C63=1</formula>
    </cfRule>
  </conditionalFormatting>
  <conditionalFormatting sqref="M63">
    <cfRule type="expression" dxfId="1720" priority="365">
      <formula>C63=2</formula>
    </cfRule>
    <cfRule type="expression" dxfId="1719" priority="366">
      <formula>C63=1</formula>
    </cfRule>
  </conditionalFormatting>
  <conditionalFormatting sqref="M62">
    <cfRule type="expression" dxfId="1718" priority="363">
      <formula>C62=2</formula>
    </cfRule>
    <cfRule type="expression" dxfId="1717" priority="364">
      <formula>C62=1</formula>
    </cfRule>
  </conditionalFormatting>
  <conditionalFormatting sqref="M65">
    <cfRule type="expression" dxfId="1716" priority="361">
      <formula>C65=2</formula>
    </cfRule>
    <cfRule type="expression" dxfId="1715" priority="362">
      <formula>C65=1</formula>
    </cfRule>
  </conditionalFormatting>
  <conditionalFormatting sqref="M67">
    <cfRule type="expression" dxfId="1714" priority="359">
      <formula>C67=2</formula>
    </cfRule>
    <cfRule type="expression" dxfId="1713" priority="360">
      <formula>C67=1</formula>
    </cfRule>
  </conditionalFormatting>
  <conditionalFormatting sqref="N59">
    <cfRule type="expression" dxfId="1712" priority="356">
      <formula>C59=0</formula>
    </cfRule>
    <cfRule type="expression" dxfId="1711" priority="358">
      <formula>C59=-1</formula>
    </cfRule>
  </conditionalFormatting>
  <conditionalFormatting sqref="M59">
    <cfRule type="expression" dxfId="1710" priority="355">
      <formula>C59=2</formula>
    </cfRule>
    <cfRule type="expression" dxfId="1709" priority="357">
      <formula>C59=1</formula>
    </cfRule>
  </conditionalFormatting>
  <conditionalFormatting sqref="M59">
    <cfRule type="expression" dxfId="1708" priority="353">
      <formula>C59=2</formula>
    </cfRule>
    <cfRule type="expression" dxfId="1707" priority="354">
      <formula>C59=1</formula>
    </cfRule>
  </conditionalFormatting>
  <conditionalFormatting sqref="M64">
    <cfRule type="expression" dxfId="1706" priority="351">
      <formula>C64=2</formula>
    </cfRule>
    <cfRule type="expression" dxfId="1705" priority="352">
      <formula>C64=1</formula>
    </cfRule>
  </conditionalFormatting>
  <conditionalFormatting sqref="M63">
    <cfRule type="expression" dxfId="1704" priority="349">
      <formula>C63=2</formula>
    </cfRule>
    <cfRule type="expression" dxfId="1703" priority="350">
      <formula>C63=1</formula>
    </cfRule>
  </conditionalFormatting>
  <conditionalFormatting sqref="M65">
    <cfRule type="expression" dxfId="1702" priority="347">
      <formula>C65=2</formula>
    </cfRule>
    <cfRule type="expression" dxfId="1701" priority="348">
      <formula>C65=1</formula>
    </cfRule>
  </conditionalFormatting>
  <conditionalFormatting sqref="M72">
    <cfRule type="expression" dxfId="1700" priority="345">
      <formula>C72=2</formula>
    </cfRule>
    <cfRule type="expression" dxfId="1699" priority="346">
      <formula>C72=1</formula>
    </cfRule>
  </conditionalFormatting>
  <conditionalFormatting sqref="M73">
    <cfRule type="expression" dxfId="1698" priority="343">
      <formula>C73=2</formula>
    </cfRule>
    <cfRule type="expression" dxfId="1697" priority="344">
      <formula>C73=1</formula>
    </cfRule>
  </conditionalFormatting>
  <conditionalFormatting sqref="M73">
    <cfRule type="expression" dxfId="1696" priority="341">
      <formula>C73=2</formula>
    </cfRule>
    <cfRule type="expression" dxfId="1695" priority="342">
      <formula>C73=1</formula>
    </cfRule>
  </conditionalFormatting>
  <conditionalFormatting sqref="M73">
    <cfRule type="expression" dxfId="1694" priority="339">
      <formula>C73=2</formula>
    </cfRule>
    <cfRule type="expression" dxfId="1693" priority="340">
      <formula>C73=1</formula>
    </cfRule>
  </conditionalFormatting>
  <conditionalFormatting sqref="N74">
    <cfRule type="expression" dxfId="1692" priority="336">
      <formula>C74=0</formula>
    </cfRule>
    <cfRule type="expression" dxfId="1691" priority="338">
      <formula>C74=-1</formula>
    </cfRule>
  </conditionalFormatting>
  <conditionalFormatting sqref="M74">
    <cfRule type="expression" dxfId="1690" priority="335">
      <formula>C74=2</formula>
    </cfRule>
    <cfRule type="expression" dxfId="1689" priority="337">
      <formula>C74=1</formula>
    </cfRule>
  </conditionalFormatting>
  <conditionalFormatting sqref="M74">
    <cfRule type="expression" dxfId="1688" priority="333">
      <formula>C74=2</formula>
    </cfRule>
    <cfRule type="expression" dxfId="1687" priority="334">
      <formula>C74=1</formula>
    </cfRule>
  </conditionalFormatting>
  <conditionalFormatting sqref="M49">
    <cfRule type="expression" dxfId="1686" priority="331">
      <formula>C49=2</formula>
    </cfRule>
    <cfRule type="expression" dxfId="1685" priority="332">
      <formula>C49=1</formula>
    </cfRule>
  </conditionalFormatting>
  <conditionalFormatting sqref="M45">
    <cfRule type="expression" dxfId="1684" priority="315">
      <formula>C45=2</formula>
    </cfRule>
    <cfRule type="expression" dxfId="1683" priority="316">
      <formula>C45=1</formula>
    </cfRule>
  </conditionalFormatting>
  <conditionalFormatting sqref="M37">
    <cfRule type="expression" dxfId="1682" priority="329">
      <formula>C37=2</formula>
    </cfRule>
    <cfRule type="expression" dxfId="1681" priority="330">
      <formula>C37=1</formula>
    </cfRule>
  </conditionalFormatting>
  <conditionalFormatting sqref="M39">
    <cfRule type="expression" dxfId="1680" priority="327">
      <formula>C39=2</formula>
    </cfRule>
    <cfRule type="expression" dxfId="1679" priority="328">
      <formula>C39=1</formula>
    </cfRule>
  </conditionalFormatting>
  <conditionalFormatting sqref="M40">
    <cfRule type="expression" dxfId="1678" priority="325">
      <formula>C40=2</formula>
    </cfRule>
    <cfRule type="expression" dxfId="1677" priority="326">
      <formula>C40=1</formula>
    </cfRule>
  </conditionalFormatting>
  <conditionalFormatting sqref="M41">
    <cfRule type="expression" dxfId="1676" priority="323">
      <formula>C41=2</formula>
    </cfRule>
    <cfRule type="expression" dxfId="1675" priority="324">
      <formula>C41=1</formula>
    </cfRule>
  </conditionalFormatting>
  <conditionalFormatting sqref="M38">
    <cfRule type="expression" dxfId="1674" priority="321">
      <formula>C38=2</formula>
    </cfRule>
    <cfRule type="expression" dxfId="1673" priority="322">
      <formula>C38=1</formula>
    </cfRule>
  </conditionalFormatting>
  <conditionalFormatting sqref="M42">
    <cfRule type="expression" dxfId="1672" priority="319">
      <formula>C42=2</formula>
    </cfRule>
    <cfRule type="expression" dxfId="1671" priority="320">
      <formula>C42=1</formula>
    </cfRule>
  </conditionalFormatting>
  <conditionalFormatting sqref="M43">
    <cfRule type="expression" dxfId="1670" priority="317">
      <formula>C43=2</formula>
    </cfRule>
    <cfRule type="expression" dxfId="1669" priority="318">
      <formula>C43=1</formula>
    </cfRule>
  </conditionalFormatting>
  <conditionalFormatting sqref="M46">
    <cfRule type="expression" dxfId="1668" priority="313">
      <formula>C46=2</formula>
    </cfRule>
    <cfRule type="expression" dxfId="1667" priority="314">
      <formula>C46=1</formula>
    </cfRule>
  </conditionalFormatting>
  <conditionalFormatting sqref="M47">
    <cfRule type="expression" dxfId="1666" priority="311">
      <formula>C47=2</formula>
    </cfRule>
    <cfRule type="expression" dxfId="1665" priority="312">
      <formula>C47=1</formula>
    </cfRule>
  </conditionalFormatting>
  <conditionalFormatting sqref="M48">
    <cfRule type="expression" dxfId="1664" priority="309">
      <formula>C48=2</formula>
    </cfRule>
    <cfRule type="expression" dxfId="1663" priority="310">
      <formula>C48=1</formula>
    </cfRule>
  </conditionalFormatting>
  <conditionalFormatting sqref="M37">
    <cfRule type="expression" dxfId="1662" priority="307">
      <formula>C37=2</formula>
    </cfRule>
    <cfRule type="expression" dxfId="1661" priority="308">
      <formula>C37=1</formula>
    </cfRule>
  </conditionalFormatting>
  <conditionalFormatting sqref="M45">
    <cfRule type="expression" dxfId="1660" priority="305">
      <formula>C45=2</formula>
    </cfRule>
    <cfRule type="expression" dxfId="1659" priority="306">
      <formula>C45=1</formula>
    </cfRule>
  </conditionalFormatting>
  <conditionalFormatting sqref="M47">
    <cfRule type="expression" dxfId="1658" priority="303">
      <formula>C47=2</formula>
    </cfRule>
    <cfRule type="expression" dxfId="1657" priority="304">
      <formula>C47=1</formula>
    </cfRule>
  </conditionalFormatting>
  <conditionalFormatting sqref="M47">
    <cfRule type="expression" dxfId="1656" priority="301">
      <formula>C47=2</formula>
    </cfRule>
    <cfRule type="expression" dxfId="1655" priority="302">
      <formula>C47=1</formula>
    </cfRule>
  </conditionalFormatting>
  <conditionalFormatting sqref="M40">
    <cfRule type="expression" dxfId="1654" priority="299">
      <formula>C40=2</formula>
    </cfRule>
    <cfRule type="expression" dxfId="1653" priority="300">
      <formula>C40=1</formula>
    </cfRule>
  </conditionalFormatting>
  <conditionalFormatting sqref="M39">
    <cfRule type="expression" dxfId="1652" priority="297">
      <formula>C39=2</formula>
    </cfRule>
    <cfRule type="expression" dxfId="1651" priority="298">
      <formula>C39=1</formula>
    </cfRule>
  </conditionalFormatting>
  <conditionalFormatting sqref="M43">
    <cfRule type="expression" dxfId="1650" priority="295">
      <formula>C43=2</formula>
    </cfRule>
    <cfRule type="expression" dxfId="1649" priority="296">
      <formula>C43=1</formula>
    </cfRule>
  </conditionalFormatting>
  <conditionalFormatting sqref="M43">
    <cfRule type="expression" dxfId="1648" priority="293">
      <formula>C43=2</formula>
    </cfRule>
    <cfRule type="expression" dxfId="1647" priority="294">
      <formula>C43=1</formula>
    </cfRule>
  </conditionalFormatting>
  <conditionalFormatting sqref="K51">
    <cfRule type="expression" dxfId="1646" priority="291">
      <formula>A51=2</formula>
    </cfRule>
    <cfRule type="expression" dxfId="1645" priority="292">
      <formula>A51=1</formula>
    </cfRule>
  </conditionalFormatting>
  <conditionalFormatting sqref="M51">
    <cfRule type="expression" dxfId="1644" priority="289">
      <formula>C51=2</formula>
    </cfRule>
    <cfRule type="expression" dxfId="1643" priority="290">
      <formula>C51=1</formula>
    </cfRule>
  </conditionalFormatting>
  <conditionalFormatting sqref="M44">
    <cfRule type="expression" dxfId="1642" priority="287">
      <formula>C44=2</formula>
    </cfRule>
    <cfRule type="expression" dxfId="1641" priority="288">
      <formula>C44=1</formula>
    </cfRule>
  </conditionalFormatting>
  <conditionalFormatting sqref="M44">
    <cfRule type="expression" dxfId="1640" priority="285">
      <formula>C44=2</formula>
    </cfRule>
    <cfRule type="expression" dxfId="1639" priority="286">
      <formula>C44=1</formula>
    </cfRule>
  </conditionalFormatting>
  <conditionalFormatting sqref="M48">
    <cfRule type="expression" dxfId="1638" priority="283">
      <formula>C48=2</formula>
    </cfRule>
    <cfRule type="expression" dxfId="1637" priority="284">
      <formula>C48=1</formula>
    </cfRule>
  </conditionalFormatting>
  <conditionalFormatting sqref="M45">
    <cfRule type="expression" dxfId="1636" priority="281">
      <formula>C45=2</formula>
    </cfRule>
    <cfRule type="expression" dxfId="1635" priority="282">
      <formula>C45=1</formula>
    </cfRule>
  </conditionalFormatting>
  <conditionalFormatting sqref="M46">
    <cfRule type="expression" dxfId="1634" priority="279">
      <formula>C46=2</formula>
    </cfRule>
    <cfRule type="expression" dxfId="1633" priority="280">
      <formula>C46=1</formula>
    </cfRule>
  </conditionalFormatting>
  <conditionalFormatting sqref="M47">
    <cfRule type="expression" dxfId="1632" priority="277">
      <formula>C47=2</formula>
    </cfRule>
    <cfRule type="expression" dxfId="1631" priority="278">
      <formula>C47=1</formula>
    </cfRule>
  </conditionalFormatting>
  <conditionalFormatting sqref="M46">
    <cfRule type="expression" dxfId="1630" priority="275">
      <formula>C46=2</formula>
    </cfRule>
    <cfRule type="expression" dxfId="1629" priority="276">
      <formula>C46=1</formula>
    </cfRule>
  </conditionalFormatting>
  <conditionalFormatting sqref="M46">
    <cfRule type="expression" dxfId="1628" priority="273">
      <formula>C46=2</formula>
    </cfRule>
    <cfRule type="expression" dxfId="1627" priority="274">
      <formula>C46=1</formula>
    </cfRule>
  </conditionalFormatting>
  <conditionalFormatting sqref="K51">
    <cfRule type="expression" dxfId="1626" priority="271">
      <formula>A51=2</formula>
    </cfRule>
    <cfRule type="expression" dxfId="1625" priority="272">
      <formula>A51=1</formula>
    </cfRule>
  </conditionalFormatting>
  <conditionalFormatting sqref="M34">
    <cfRule type="expression" dxfId="1624" priority="269">
      <formula>C34=2</formula>
    </cfRule>
    <cfRule type="expression" dxfId="1623" priority="270">
      <formula>C34=1</formula>
    </cfRule>
  </conditionalFormatting>
  <conditionalFormatting sqref="M32">
    <cfRule type="expression" dxfId="1622" priority="267">
      <formula>C32=2</formula>
    </cfRule>
    <cfRule type="expression" dxfId="1621" priority="268">
      <formula>C32=1</formula>
    </cfRule>
  </conditionalFormatting>
  <conditionalFormatting sqref="M33">
    <cfRule type="expression" dxfId="1620" priority="265">
      <formula>C33=2</formula>
    </cfRule>
    <cfRule type="expression" dxfId="1619" priority="266">
      <formula>C33=1</formula>
    </cfRule>
  </conditionalFormatting>
  <conditionalFormatting sqref="M54">
    <cfRule type="expression" dxfId="1618" priority="263">
      <formula>C54=2</formula>
    </cfRule>
    <cfRule type="expression" dxfId="1617" priority="264">
      <formula>C54=1</formula>
    </cfRule>
  </conditionalFormatting>
  <conditionalFormatting sqref="M48">
    <cfRule type="expression" dxfId="1616" priority="261">
      <formula>C48=2</formula>
    </cfRule>
    <cfRule type="expression" dxfId="1615" priority="262">
      <formula>C48=1</formula>
    </cfRule>
  </conditionalFormatting>
  <conditionalFormatting sqref="M55">
    <cfRule type="expression" dxfId="1614" priority="259">
      <formula>C55=2</formula>
    </cfRule>
    <cfRule type="expression" dxfId="1613" priority="260">
      <formula>C55=1</formula>
    </cfRule>
  </conditionalFormatting>
  <conditionalFormatting sqref="M57">
    <cfRule type="expression" dxfId="1612" priority="253">
      <formula>C57=2</formula>
    </cfRule>
    <cfRule type="expression" dxfId="1611" priority="254">
      <formula>C57=1</formula>
    </cfRule>
  </conditionalFormatting>
  <conditionalFormatting sqref="M58">
    <cfRule type="expression" dxfId="1610" priority="251">
      <formula>C58=2</formula>
    </cfRule>
    <cfRule type="expression" dxfId="1609" priority="252">
      <formula>C58=1</formula>
    </cfRule>
  </conditionalFormatting>
  <conditionalFormatting sqref="M59">
    <cfRule type="expression" dxfId="1608" priority="249">
      <formula>C59=2</formula>
    </cfRule>
    <cfRule type="expression" dxfId="1607" priority="250">
      <formula>C59=1</formula>
    </cfRule>
  </conditionalFormatting>
  <conditionalFormatting sqref="N56">
    <cfRule type="expression" dxfId="1606" priority="256">
      <formula>C56=0</formula>
    </cfRule>
    <cfRule type="expression" dxfId="1605" priority="258">
      <formula>C56=-1</formula>
    </cfRule>
  </conditionalFormatting>
  <conditionalFormatting sqref="M56">
    <cfRule type="expression" dxfId="1604" priority="255">
      <formula>C56=2</formula>
    </cfRule>
    <cfRule type="expression" dxfId="1603" priority="257">
      <formula>C56=1</formula>
    </cfRule>
  </conditionalFormatting>
  <conditionalFormatting sqref="M44">
    <cfRule type="expression" dxfId="1602" priority="233">
      <formula>C44=2</formula>
    </cfRule>
    <cfRule type="expression" dxfId="1601" priority="234">
      <formula>C44=1</formula>
    </cfRule>
  </conditionalFormatting>
  <conditionalFormatting sqref="M36">
    <cfRule type="expression" dxfId="1600" priority="247">
      <formula>C36=2</formula>
    </cfRule>
    <cfRule type="expression" dxfId="1599" priority="248">
      <formula>C36=1</formula>
    </cfRule>
  </conditionalFormatting>
  <conditionalFormatting sqref="M38">
    <cfRule type="expression" dxfId="1598" priority="245">
      <formula>C38=2</formula>
    </cfRule>
    <cfRule type="expression" dxfId="1597" priority="246">
      <formula>C38=1</formula>
    </cfRule>
  </conditionalFormatting>
  <conditionalFormatting sqref="M39">
    <cfRule type="expression" dxfId="1596" priority="243">
      <formula>C39=2</formula>
    </cfRule>
    <cfRule type="expression" dxfId="1595" priority="244">
      <formula>C39=1</formula>
    </cfRule>
  </conditionalFormatting>
  <conditionalFormatting sqref="M40">
    <cfRule type="expression" dxfId="1594" priority="241">
      <formula>C40=2</formula>
    </cfRule>
    <cfRule type="expression" dxfId="1593" priority="242">
      <formula>C40=1</formula>
    </cfRule>
  </conditionalFormatting>
  <conditionalFormatting sqref="M37">
    <cfRule type="expression" dxfId="1592" priority="239">
      <formula>C37=2</formula>
    </cfRule>
    <cfRule type="expression" dxfId="1591" priority="240">
      <formula>C37=1</formula>
    </cfRule>
  </conditionalFormatting>
  <conditionalFormatting sqref="M41">
    <cfRule type="expression" dxfId="1590" priority="237">
      <formula>C41=2</formula>
    </cfRule>
    <cfRule type="expression" dxfId="1589" priority="238">
      <formula>C41=1</formula>
    </cfRule>
  </conditionalFormatting>
  <conditionalFormatting sqref="M42">
    <cfRule type="expression" dxfId="1588" priority="235">
      <formula>C42=2</formula>
    </cfRule>
    <cfRule type="expression" dxfId="1587" priority="236">
      <formula>C42=1</formula>
    </cfRule>
  </conditionalFormatting>
  <conditionalFormatting sqref="M45">
    <cfRule type="expression" dxfId="1586" priority="231">
      <formula>C45=2</formula>
    </cfRule>
    <cfRule type="expression" dxfId="1585" priority="232">
      <formula>C45=1</formula>
    </cfRule>
  </conditionalFormatting>
  <conditionalFormatting sqref="M46">
    <cfRule type="expression" dxfId="1584" priority="229">
      <formula>C46=2</formula>
    </cfRule>
    <cfRule type="expression" dxfId="1583" priority="230">
      <formula>C46=1</formula>
    </cfRule>
  </conditionalFormatting>
  <conditionalFormatting sqref="N47">
    <cfRule type="expression" dxfId="1582" priority="227">
      <formula>C47=0</formula>
    </cfRule>
    <cfRule type="expression" dxfId="1581" priority="228">
      <formula>C47=-1</formula>
    </cfRule>
  </conditionalFormatting>
  <conditionalFormatting sqref="M47">
    <cfRule type="expression" dxfId="1580" priority="225">
      <formula>C47=2</formula>
    </cfRule>
    <cfRule type="expression" dxfId="1579" priority="226">
      <formula>C47=1</formula>
    </cfRule>
  </conditionalFormatting>
  <conditionalFormatting sqref="M36">
    <cfRule type="expression" dxfId="1578" priority="223">
      <formula>C36=2</formula>
    </cfRule>
    <cfRule type="expression" dxfId="1577" priority="224">
      <formula>C36=1</formula>
    </cfRule>
  </conditionalFormatting>
  <conditionalFormatting sqref="M64">
    <cfRule type="expression" dxfId="1576" priority="221">
      <formula>C64=2</formula>
    </cfRule>
    <cfRule type="expression" dxfId="1575" priority="222">
      <formula>C64=1</formula>
    </cfRule>
  </conditionalFormatting>
  <conditionalFormatting sqref="M44">
    <cfRule type="expression" dxfId="1574" priority="219">
      <formula>C44=2</formula>
    </cfRule>
    <cfRule type="expression" dxfId="1573" priority="220">
      <formula>C44=1</formula>
    </cfRule>
  </conditionalFormatting>
  <conditionalFormatting sqref="M46">
    <cfRule type="expression" dxfId="1572" priority="217">
      <formula>C46=2</formula>
    </cfRule>
    <cfRule type="expression" dxfId="1571" priority="218">
      <formula>C46=1</formula>
    </cfRule>
  </conditionalFormatting>
  <conditionalFormatting sqref="M46">
    <cfRule type="expression" dxfId="1570" priority="215">
      <formula>C46=2</formula>
    </cfRule>
    <cfRule type="expression" dxfId="1569" priority="216">
      <formula>C46=1</formula>
    </cfRule>
  </conditionalFormatting>
  <conditionalFormatting sqref="M39">
    <cfRule type="expression" dxfId="1568" priority="213">
      <formula>C39=2</formula>
    </cfRule>
    <cfRule type="expression" dxfId="1567" priority="214">
      <formula>C39=1</formula>
    </cfRule>
  </conditionalFormatting>
  <conditionalFormatting sqref="M38">
    <cfRule type="expression" dxfId="1566" priority="211">
      <formula>C38=2</formula>
    </cfRule>
    <cfRule type="expression" dxfId="1565" priority="212">
      <formula>C38=1</formula>
    </cfRule>
  </conditionalFormatting>
  <conditionalFormatting sqref="M42">
    <cfRule type="expression" dxfId="1564" priority="209">
      <formula>C42=2</formula>
    </cfRule>
    <cfRule type="expression" dxfId="1563" priority="210">
      <formula>C42=1</formula>
    </cfRule>
  </conditionalFormatting>
  <conditionalFormatting sqref="M42">
    <cfRule type="expression" dxfId="1562" priority="207">
      <formula>C42=2</formula>
    </cfRule>
    <cfRule type="expression" dxfId="1561" priority="208">
      <formula>C42=1</formula>
    </cfRule>
  </conditionalFormatting>
  <conditionalFormatting sqref="K51">
    <cfRule type="expression" dxfId="1560" priority="205">
      <formula>A51=2</formula>
    </cfRule>
    <cfRule type="expression" dxfId="1559" priority="206">
      <formula>A51=1</formula>
    </cfRule>
  </conditionalFormatting>
  <conditionalFormatting sqref="K52">
    <cfRule type="expression" dxfId="1558" priority="203">
      <formula>A52=2</formula>
    </cfRule>
    <cfRule type="expression" dxfId="1557" priority="204">
      <formula>A52=1</formula>
    </cfRule>
  </conditionalFormatting>
  <conditionalFormatting sqref="M66">
    <cfRule type="expression" dxfId="1556" priority="201">
      <formula>C66=2</formula>
    </cfRule>
    <cfRule type="expression" dxfId="1555" priority="202">
      <formula>C66=1</formula>
    </cfRule>
  </conditionalFormatting>
  <conditionalFormatting sqref="M63">
    <cfRule type="expression" dxfId="1554" priority="199">
      <formula>C63=2</formula>
    </cfRule>
    <cfRule type="expression" dxfId="1553" priority="200">
      <formula>C63=1</formula>
    </cfRule>
  </conditionalFormatting>
  <conditionalFormatting sqref="M63">
    <cfRule type="expression" dxfId="1552" priority="197">
      <formula>C63=2</formula>
    </cfRule>
    <cfRule type="expression" dxfId="1551" priority="198">
      <formula>C63=1</formula>
    </cfRule>
  </conditionalFormatting>
  <conditionalFormatting sqref="M67">
    <cfRule type="expression" dxfId="1550" priority="195">
      <formula>C67=2</formula>
    </cfRule>
    <cfRule type="expression" dxfId="1549" priority="196">
      <formula>C67=1</formula>
    </cfRule>
  </conditionalFormatting>
  <conditionalFormatting sqref="M69">
    <cfRule type="expression" dxfId="1548" priority="193">
      <formula>C69=2</formula>
    </cfRule>
    <cfRule type="expression" dxfId="1547" priority="194">
      <formula>C69=1</formula>
    </cfRule>
  </conditionalFormatting>
  <conditionalFormatting sqref="M65">
    <cfRule type="expression" dxfId="1546" priority="191">
      <formula>C65=2</formula>
    </cfRule>
    <cfRule type="expression" dxfId="1545" priority="192">
      <formula>C65=1</formula>
    </cfRule>
  </conditionalFormatting>
  <conditionalFormatting sqref="M66">
    <cfRule type="expression" dxfId="1544" priority="189">
      <formula>C66=2</formula>
    </cfRule>
    <cfRule type="expression" dxfId="1543" priority="190">
      <formula>C66=1</formula>
    </cfRule>
  </conditionalFormatting>
  <conditionalFormatting sqref="M66">
    <cfRule type="expression" dxfId="1542" priority="187">
      <formula>C66=2</formula>
    </cfRule>
    <cfRule type="expression" dxfId="1541" priority="188">
      <formula>C66=1</formula>
    </cfRule>
  </conditionalFormatting>
  <conditionalFormatting sqref="M65">
    <cfRule type="expression" dxfId="1540" priority="185">
      <formula>C65=2</formula>
    </cfRule>
    <cfRule type="expression" dxfId="1539" priority="186">
      <formula>C65=1</formula>
    </cfRule>
  </conditionalFormatting>
  <conditionalFormatting sqref="M68">
    <cfRule type="expression" dxfId="1538" priority="183">
      <formula>C68=2</formula>
    </cfRule>
    <cfRule type="expression" dxfId="1537" priority="184">
      <formula>C68=1</formula>
    </cfRule>
  </conditionalFormatting>
  <conditionalFormatting sqref="M70">
    <cfRule type="expression" dxfId="1536" priority="181">
      <formula>C70=2</formula>
    </cfRule>
    <cfRule type="expression" dxfId="1535" priority="182">
      <formula>C70=1</formula>
    </cfRule>
  </conditionalFormatting>
  <conditionalFormatting sqref="N43">
    <cfRule type="expression" dxfId="1534" priority="178">
      <formula>C43=0</formula>
    </cfRule>
    <cfRule type="expression" dxfId="1533" priority="180">
      <formula>C43=-1</formula>
    </cfRule>
  </conditionalFormatting>
  <conditionalFormatting sqref="M43">
    <cfRule type="expression" dxfId="1532" priority="177">
      <formula>C43=2</formula>
    </cfRule>
    <cfRule type="expression" dxfId="1531" priority="179">
      <formula>C43=1</formula>
    </cfRule>
  </conditionalFormatting>
  <conditionalFormatting sqref="M43">
    <cfRule type="expression" dxfId="1530" priority="175">
      <formula>C43=2</formula>
    </cfRule>
    <cfRule type="expression" dxfId="1529" priority="176">
      <formula>C43=1</formula>
    </cfRule>
  </conditionalFormatting>
  <conditionalFormatting sqref="N62">
    <cfRule type="expression" dxfId="1528" priority="172">
      <formula>C62=0</formula>
    </cfRule>
    <cfRule type="expression" dxfId="1527" priority="174">
      <formula>C62=-1</formula>
    </cfRule>
  </conditionalFormatting>
  <conditionalFormatting sqref="M62">
    <cfRule type="expression" dxfId="1526" priority="171">
      <formula>C62=2</formula>
    </cfRule>
    <cfRule type="expression" dxfId="1525" priority="173">
      <formula>C62=1</formula>
    </cfRule>
  </conditionalFormatting>
  <conditionalFormatting sqref="M62">
    <cfRule type="expression" dxfId="1524" priority="169">
      <formula>C62=2</formula>
    </cfRule>
    <cfRule type="expression" dxfId="1523" priority="170">
      <formula>C62=1</formula>
    </cfRule>
  </conditionalFormatting>
  <conditionalFormatting sqref="M67">
    <cfRule type="expression" dxfId="1522" priority="167">
      <formula>C67=2</formula>
    </cfRule>
    <cfRule type="expression" dxfId="1521" priority="168">
      <formula>C67=1</formula>
    </cfRule>
  </conditionalFormatting>
  <conditionalFormatting sqref="M66">
    <cfRule type="expression" dxfId="1520" priority="165">
      <formula>C66=2</formula>
    </cfRule>
    <cfRule type="expression" dxfId="1519" priority="166">
      <formula>C66=1</formula>
    </cfRule>
  </conditionalFormatting>
  <conditionalFormatting sqref="M68">
    <cfRule type="expression" dxfId="1518" priority="163">
      <formula>C68=2</formula>
    </cfRule>
    <cfRule type="expression" dxfId="1517" priority="164">
      <formula>C68=1</formula>
    </cfRule>
  </conditionalFormatting>
  <conditionalFormatting sqref="M75">
    <cfRule type="expression" dxfId="1516" priority="161">
      <formula>C75=2</formula>
    </cfRule>
    <cfRule type="expression" dxfId="1515" priority="162">
      <formula>C75=1</formula>
    </cfRule>
  </conditionalFormatting>
  <conditionalFormatting sqref="M76">
    <cfRule type="expression" dxfId="1514" priority="159">
      <formula>C76=2</formula>
    </cfRule>
    <cfRule type="expression" dxfId="1513" priority="160">
      <formula>C76=1</formula>
    </cfRule>
  </conditionalFormatting>
  <conditionalFormatting sqref="M76">
    <cfRule type="expression" dxfId="1512" priority="157">
      <formula>C76=2</formula>
    </cfRule>
    <cfRule type="expression" dxfId="1511" priority="158">
      <formula>C76=1</formula>
    </cfRule>
  </conditionalFormatting>
  <conditionalFormatting sqref="M76">
    <cfRule type="expression" dxfId="1510" priority="155">
      <formula>C76=2</formula>
    </cfRule>
    <cfRule type="expression" dxfId="1509" priority="156">
      <formula>C76=1</formula>
    </cfRule>
  </conditionalFormatting>
  <conditionalFormatting sqref="M53">
    <cfRule type="expression" dxfId="1508" priority="153">
      <formula>C53=2</formula>
    </cfRule>
    <cfRule type="expression" dxfId="1507" priority="154">
      <formula>C53=1</formula>
    </cfRule>
  </conditionalFormatting>
  <conditionalFormatting sqref="M47">
    <cfRule type="expression" dxfId="1506" priority="151">
      <formula>C47=2</formula>
    </cfRule>
    <cfRule type="expression" dxfId="1505" priority="152">
      <formula>C47=1</formula>
    </cfRule>
  </conditionalFormatting>
  <conditionalFormatting sqref="M54">
    <cfRule type="expression" dxfId="1504" priority="149">
      <formula>C54=2</formula>
    </cfRule>
    <cfRule type="expression" dxfId="1503" priority="150">
      <formula>C54=1</formula>
    </cfRule>
  </conditionalFormatting>
  <conditionalFormatting sqref="M56">
    <cfRule type="expression" dxfId="1502" priority="143">
      <formula>C56=2</formula>
    </cfRule>
    <cfRule type="expression" dxfId="1501" priority="144">
      <formula>C56=1</formula>
    </cfRule>
  </conditionalFormatting>
  <conditionalFormatting sqref="M57">
    <cfRule type="expression" dxfId="1500" priority="141">
      <formula>C57=2</formula>
    </cfRule>
    <cfRule type="expression" dxfId="1499" priority="142">
      <formula>C57=1</formula>
    </cfRule>
  </conditionalFormatting>
  <conditionalFormatting sqref="M58">
    <cfRule type="expression" dxfId="1498" priority="139">
      <formula>C58=2</formula>
    </cfRule>
    <cfRule type="expression" dxfId="1497" priority="140">
      <formula>C58=1</formula>
    </cfRule>
  </conditionalFormatting>
  <conditionalFormatting sqref="N55">
    <cfRule type="expression" dxfId="1496" priority="146">
      <formula>C55=0</formula>
    </cfRule>
    <cfRule type="expression" dxfId="1495" priority="148">
      <formula>C55=-1</formula>
    </cfRule>
  </conditionalFormatting>
  <conditionalFormatting sqref="M55">
    <cfRule type="expression" dxfId="1494" priority="145">
      <formula>C55=2</formula>
    </cfRule>
    <cfRule type="expression" dxfId="1493" priority="147">
      <formula>C55=1</formula>
    </cfRule>
  </conditionalFormatting>
  <conditionalFormatting sqref="M44">
    <cfRule type="expression" dxfId="1492" priority="137">
      <formula>C44=2</formula>
    </cfRule>
    <cfRule type="expression" dxfId="1491" priority="138">
      <formula>C44=1</formula>
    </cfRule>
  </conditionalFormatting>
  <conditionalFormatting sqref="M45">
    <cfRule type="expression" dxfId="1490" priority="135">
      <formula>C45=2</formula>
    </cfRule>
    <cfRule type="expression" dxfId="1489" priority="136">
      <formula>C45=1</formula>
    </cfRule>
  </conditionalFormatting>
  <conditionalFormatting sqref="N46">
    <cfRule type="expression" dxfId="1488" priority="133">
      <formula>C46=0</formula>
    </cfRule>
    <cfRule type="expression" dxfId="1487" priority="134">
      <formula>C46=-1</formula>
    </cfRule>
  </conditionalFormatting>
  <conditionalFormatting sqref="M46">
    <cfRule type="expression" dxfId="1486" priority="131">
      <formula>C46=2</formula>
    </cfRule>
    <cfRule type="expression" dxfId="1485" priority="132">
      <formula>C46=1</formula>
    </cfRule>
  </conditionalFormatting>
  <conditionalFormatting sqref="M63">
    <cfRule type="expression" dxfId="1484" priority="129">
      <formula>C63=2</formula>
    </cfRule>
    <cfRule type="expression" dxfId="1483" priority="130">
      <formula>C63=1</formula>
    </cfRule>
  </conditionalFormatting>
  <conditionalFormatting sqref="M45">
    <cfRule type="expression" dxfId="1482" priority="127">
      <formula>C45=2</formula>
    </cfRule>
    <cfRule type="expression" dxfId="1481" priority="128">
      <formula>C45=1</formula>
    </cfRule>
  </conditionalFormatting>
  <conditionalFormatting sqref="M45">
    <cfRule type="expression" dxfId="1480" priority="125">
      <formula>C45=2</formula>
    </cfRule>
    <cfRule type="expression" dxfId="1479" priority="126">
      <formula>C45=1</formula>
    </cfRule>
  </conditionalFormatting>
  <conditionalFormatting sqref="K50">
    <cfRule type="expression" dxfId="1478" priority="123">
      <formula>A50=2</formula>
    </cfRule>
    <cfRule type="expression" dxfId="1477" priority="124">
      <formula>A50=1</formula>
    </cfRule>
  </conditionalFormatting>
  <conditionalFormatting sqref="K51">
    <cfRule type="expression" dxfId="1476" priority="121">
      <formula>A51=2</formula>
    </cfRule>
    <cfRule type="expression" dxfId="1475" priority="122">
      <formula>A51=1</formula>
    </cfRule>
  </conditionalFormatting>
  <conditionalFormatting sqref="M65">
    <cfRule type="expression" dxfId="1474" priority="119">
      <formula>C65=2</formula>
    </cfRule>
    <cfRule type="expression" dxfId="1473" priority="120">
      <formula>C65=1</formula>
    </cfRule>
  </conditionalFormatting>
  <conditionalFormatting sqref="M62">
    <cfRule type="expression" dxfId="1472" priority="117">
      <formula>C62=2</formula>
    </cfRule>
    <cfRule type="expression" dxfId="1471" priority="118">
      <formula>C62=1</formula>
    </cfRule>
  </conditionalFormatting>
  <conditionalFormatting sqref="M62">
    <cfRule type="expression" dxfId="1470" priority="115">
      <formula>C62=2</formula>
    </cfRule>
    <cfRule type="expression" dxfId="1469" priority="116">
      <formula>C62=1</formula>
    </cfRule>
  </conditionalFormatting>
  <conditionalFormatting sqref="M66">
    <cfRule type="expression" dxfId="1468" priority="113">
      <formula>C66=2</formula>
    </cfRule>
    <cfRule type="expression" dxfId="1467" priority="114">
      <formula>C66=1</formula>
    </cfRule>
  </conditionalFormatting>
  <conditionalFormatting sqref="M68">
    <cfRule type="expression" dxfId="1466" priority="111">
      <formula>C68=2</formula>
    </cfRule>
    <cfRule type="expression" dxfId="1465" priority="112">
      <formula>C68=1</formula>
    </cfRule>
  </conditionalFormatting>
  <conditionalFormatting sqref="M64">
    <cfRule type="expression" dxfId="1464" priority="109">
      <formula>C64=2</formula>
    </cfRule>
    <cfRule type="expression" dxfId="1463" priority="110">
      <formula>C64=1</formula>
    </cfRule>
  </conditionalFormatting>
  <conditionalFormatting sqref="M65">
    <cfRule type="expression" dxfId="1462" priority="107">
      <formula>C65=2</formula>
    </cfRule>
    <cfRule type="expression" dxfId="1461" priority="108">
      <formula>C65=1</formula>
    </cfRule>
  </conditionalFormatting>
  <conditionalFormatting sqref="M65">
    <cfRule type="expression" dxfId="1460" priority="105">
      <formula>C65=2</formula>
    </cfRule>
    <cfRule type="expression" dxfId="1459" priority="106">
      <formula>C65=1</formula>
    </cfRule>
  </conditionalFormatting>
  <conditionalFormatting sqref="M64">
    <cfRule type="expression" dxfId="1458" priority="103">
      <formula>C64=2</formula>
    </cfRule>
    <cfRule type="expression" dxfId="1457" priority="104">
      <formula>C64=1</formula>
    </cfRule>
  </conditionalFormatting>
  <conditionalFormatting sqref="M67">
    <cfRule type="expression" dxfId="1456" priority="101">
      <formula>C67=2</formula>
    </cfRule>
    <cfRule type="expression" dxfId="1455" priority="102">
      <formula>C67=1</formula>
    </cfRule>
  </conditionalFormatting>
  <conditionalFormatting sqref="M69">
    <cfRule type="expression" dxfId="1454" priority="99">
      <formula>C69=2</formula>
    </cfRule>
    <cfRule type="expression" dxfId="1453" priority="100">
      <formula>C69=1</formula>
    </cfRule>
  </conditionalFormatting>
  <conditionalFormatting sqref="N61">
    <cfRule type="expression" dxfId="1452" priority="96">
      <formula>C61=0</formula>
    </cfRule>
    <cfRule type="expression" dxfId="1451" priority="98">
      <formula>C61=-1</formula>
    </cfRule>
  </conditionalFormatting>
  <conditionalFormatting sqref="M61">
    <cfRule type="expression" dxfId="1450" priority="95">
      <formula>C61=2</formula>
    </cfRule>
    <cfRule type="expression" dxfId="1449" priority="97">
      <formula>C61=1</formula>
    </cfRule>
  </conditionalFormatting>
  <conditionalFormatting sqref="M61">
    <cfRule type="expression" dxfId="1448" priority="93">
      <formula>C61=2</formula>
    </cfRule>
    <cfRule type="expression" dxfId="1447" priority="94">
      <formula>C61=1</formula>
    </cfRule>
  </conditionalFormatting>
  <conditionalFormatting sqref="M66">
    <cfRule type="expression" dxfId="1446" priority="91">
      <formula>C66=2</formula>
    </cfRule>
    <cfRule type="expression" dxfId="1445" priority="92">
      <formula>C66=1</formula>
    </cfRule>
  </conditionalFormatting>
  <conditionalFormatting sqref="M65">
    <cfRule type="expression" dxfId="1444" priority="89">
      <formula>C65=2</formula>
    </cfRule>
    <cfRule type="expression" dxfId="1443" priority="90">
      <formula>C65=1</formula>
    </cfRule>
  </conditionalFormatting>
  <conditionalFormatting sqref="M67">
    <cfRule type="expression" dxfId="1442" priority="87">
      <formula>C67=2</formula>
    </cfRule>
    <cfRule type="expression" dxfId="1441" priority="88">
      <formula>C67=1</formula>
    </cfRule>
  </conditionalFormatting>
  <conditionalFormatting sqref="M74">
    <cfRule type="expression" dxfId="1440" priority="85">
      <formula>C74=2</formula>
    </cfRule>
    <cfRule type="expression" dxfId="1439" priority="86">
      <formula>C74=1</formula>
    </cfRule>
  </conditionalFormatting>
  <conditionalFormatting sqref="M75">
    <cfRule type="expression" dxfId="1438" priority="83">
      <formula>C75=2</formula>
    </cfRule>
    <cfRule type="expression" dxfId="1437" priority="84">
      <formula>C75=1</formula>
    </cfRule>
  </conditionalFormatting>
  <conditionalFormatting sqref="M75">
    <cfRule type="expression" dxfId="1436" priority="81">
      <formula>C75=2</formula>
    </cfRule>
    <cfRule type="expression" dxfId="1435" priority="82">
      <formula>C75=1</formula>
    </cfRule>
  </conditionalFormatting>
  <conditionalFormatting sqref="M75">
    <cfRule type="expression" dxfId="1434" priority="79">
      <formula>C75=2</formula>
    </cfRule>
    <cfRule type="expression" dxfId="1433" priority="80">
      <formula>C75=1</formula>
    </cfRule>
  </conditionalFormatting>
  <conditionalFormatting sqref="N76">
    <cfRule type="expression" dxfId="1432" priority="76">
      <formula>C76=0</formula>
    </cfRule>
    <cfRule type="expression" dxfId="1431" priority="78">
      <formula>C76=-1</formula>
    </cfRule>
  </conditionalFormatting>
  <conditionalFormatting sqref="M76">
    <cfRule type="expression" dxfId="1430" priority="75">
      <formula>C76=2</formula>
    </cfRule>
    <cfRule type="expression" dxfId="1429" priority="77">
      <formula>C76=1</formula>
    </cfRule>
  </conditionalFormatting>
  <conditionalFormatting sqref="M76">
    <cfRule type="expression" dxfId="1428" priority="73">
      <formula>C76=2</formula>
    </cfRule>
    <cfRule type="expression" dxfId="1427" priority="74">
      <formula>C76=1</formula>
    </cfRule>
  </conditionalFormatting>
  <conditionalFormatting sqref="M51">
    <cfRule type="expression" dxfId="1426" priority="71">
      <formula>C51=2</formula>
    </cfRule>
    <cfRule type="expression" dxfId="1425" priority="72">
      <formula>C51=1</formula>
    </cfRule>
  </conditionalFormatting>
  <conditionalFormatting sqref="M47">
    <cfRule type="expression" dxfId="1424" priority="55">
      <formula>C47=2</formula>
    </cfRule>
    <cfRule type="expression" dxfId="1423" priority="56">
      <formula>C47=1</formula>
    </cfRule>
  </conditionalFormatting>
  <conditionalFormatting sqref="M39">
    <cfRule type="expression" dxfId="1422" priority="69">
      <formula>C39=2</formula>
    </cfRule>
    <cfRule type="expression" dxfId="1421" priority="70">
      <formula>C39=1</formula>
    </cfRule>
  </conditionalFormatting>
  <conditionalFormatting sqref="M41">
    <cfRule type="expression" dxfId="1420" priority="67">
      <formula>C41=2</formula>
    </cfRule>
    <cfRule type="expression" dxfId="1419" priority="68">
      <formula>C41=1</formula>
    </cfRule>
  </conditionalFormatting>
  <conditionalFormatting sqref="M42">
    <cfRule type="expression" dxfId="1418" priority="65">
      <formula>C42=2</formula>
    </cfRule>
    <cfRule type="expression" dxfId="1417" priority="66">
      <formula>C42=1</formula>
    </cfRule>
  </conditionalFormatting>
  <conditionalFormatting sqref="M43">
    <cfRule type="expression" dxfId="1416" priority="63">
      <formula>C43=2</formula>
    </cfRule>
    <cfRule type="expression" dxfId="1415" priority="64">
      <formula>C43=1</formula>
    </cfRule>
  </conditionalFormatting>
  <conditionalFormatting sqref="M40">
    <cfRule type="expression" dxfId="1414" priority="61">
      <formula>C40=2</formula>
    </cfRule>
    <cfRule type="expression" dxfId="1413" priority="62">
      <formula>C40=1</formula>
    </cfRule>
  </conditionalFormatting>
  <conditionalFormatting sqref="M44">
    <cfRule type="expression" dxfId="1412" priority="59">
      <formula>C44=2</formula>
    </cfRule>
    <cfRule type="expression" dxfId="1411" priority="60">
      <formula>C44=1</formula>
    </cfRule>
  </conditionalFormatting>
  <conditionalFormatting sqref="M45">
    <cfRule type="expression" dxfId="1410" priority="57">
      <formula>C45=2</formula>
    </cfRule>
    <cfRule type="expression" dxfId="1409" priority="58">
      <formula>C45=1</formula>
    </cfRule>
  </conditionalFormatting>
  <conditionalFormatting sqref="M48">
    <cfRule type="expression" dxfId="1408" priority="53">
      <formula>C48=2</formula>
    </cfRule>
    <cfRule type="expression" dxfId="1407" priority="54">
      <formula>C48=1</formula>
    </cfRule>
  </conditionalFormatting>
  <conditionalFormatting sqref="M49">
    <cfRule type="expression" dxfId="1406" priority="51">
      <formula>C49=2</formula>
    </cfRule>
    <cfRule type="expression" dxfId="1405" priority="52">
      <formula>C49=1</formula>
    </cfRule>
  </conditionalFormatting>
  <conditionalFormatting sqref="M50">
    <cfRule type="expression" dxfId="1404" priority="49">
      <formula>C50=2</formula>
    </cfRule>
    <cfRule type="expression" dxfId="1403" priority="50">
      <formula>C50=1</formula>
    </cfRule>
  </conditionalFormatting>
  <conditionalFormatting sqref="M39">
    <cfRule type="expression" dxfId="1402" priority="47">
      <formula>C39=2</formula>
    </cfRule>
    <cfRule type="expression" dxfId="1401" priority="48">
      <formula>C39=1</formula>
    </cfRule>
  </conditionalFormatting>
  <conditionalFormatting sqref="M47">
    <cfRule type="expression" dxfId="1400" priority="45">
      <formula>C47=2</formula>
    </cfRule>
    <cfRule type="expression" dxfId="1399" priority="46">
      <formula>C47=1</formula>
    </cfRule>
  </conditionalFormatting>
  <conditionalFormatting sqref="M49">
    <cfRule type="expression" dxfId="1398" priority="43">
      <formula>C49=2</formula>
    </cfRule>
    <cfRule type="expression" dxfId="1397" priority="44">
      <formula>C49=1</formula>
    </cfRule>
  </conditionalFormatting>
  <conditionalFormatting sqref="M49">
    <cfRule type="expression" dxfId="1396" priority="41">
      <formula>C49=2</formula>
    </cfRule>
    <cfRule type="expression" dxfId="1395" priority="42">
      <formula>C49=1</formula>
    </cfRule>
  </conditionalFormatting>
  <conditionalFormatting sqref="M42">
    <cfRule type="expression" dxfId="1394" priority="39">
      <formula>C42=2</formula>
    </cfRule>
    <cfRule type="expression" dxfId="1393" priority="40">
      <formula>C42=1</formula>
    </cfRule>
  </conditionalFormatting>
  <conditionalFormatting sqref="M41">
    <cfRule type="expression" dxfId="1392" priority="37">
      <formula>C41=2</formula>
    </cfRule>
    <cfRule type="expression" dxfId="1391" priority="38">
      <formula>C41=1</formula>
    </cfRule>
  </conditionalFormatting>
  <conditionalFormatting sqref="M45">
    <cfRule type="expression" dxfId="1390" priority="35">
      <formula>C45=2</formula>
    </cfRule>
    <cfRule type="expression" dxfId="1389" priority="36">
      <formula>C45=1</formula>
    </cfRule>
  </conditionalFormatting>
  <conditionalFormatting sqref="M45">
    <cfRule type="expression" dxfId="1388" priority="33">
      <formula>C45=2</formula>
    </cfRule>
    <cfRule type="expression" dxfId="1387" priority="34">
      <formula>C45=1</formula>
    </cfRule>
  </conditionalFormatting>
  <conditionalFormatting sqref="K53">
    <cfRule type="expression" dxfId="1386" priority="31">
      <formula>A53=2</formula>
    </cfRule>
    <cfRule type="expression" dxfId="1385" priority="32">
      <formula>A53=1</formula>
    </cfRule>
  </conditionalFormatting>
  <conditionalFormatting sqref="M53">
    <cfRule type="expression" dxfId="1384" priority="29">
      <formula>C53=2</formula>
    </cfRule>
    <cfRule type="expression" dxfId="1383" priority="30">
      <formula>C53=1</formula>
    </cfRule>
  </conditionalFormatting>
  <conditionalFormatting sqref="M46">
    <cfRule type="expression" dxfId="1382" priority="27">
      <formula>C46=2</formula>
    </cfRule>
    <cfRule type="expression" dxfId="1381" priority="28">
      <formula>C46=1</formula>
    </cfRule>
  </conditionalFormatting>
  <conditionalFormatting sqref="M46">
    <cfRule type="expression" dxfId="1380" priority="25">
      <formula>C46=2</formula>
    </cfRule>
    <cfRule type="expression" dxfId="1379" priority="26">
      <formula>C46=1</formula>
    </cfRule>
  </conditionalFormatting>
  <conditionalFormatting sqref="M50">
    <cfRule type="expression" dxfId="1378" priority="23">
      <formula>C50=2</formula>
    </cfRule>
    <cfRule type="expression" dxfId="1377" priority="24">
      <formula>C50=1</formula>
    </cfRule>
  </conditionalFormatting>
  <conditionalFormatting sqref="M47">
    <cfRule type="expression" dxfId="1376" priority="21">
      <formula>C47=2</formula>
    </cfRule>
    <cfRule type="expression" dxfId="1375" priority="22">
      <formula>C47=1</formula>
    </cfRule>
  </conditionalFormatting>
  <conditionalFormatting sqref="M48">
    <cfRule type="expression" dxfId="1374" priority="19">
      <formula>C48=2</formula>
    </cfRule>
    <cfRule type="expression" dxfId="1373" priority="20">
      <formula>C48=1</formula>
    </cfRule>
  </conditionalFormatting>
  <conditionalFormatting sqref="M49">
    <cfRule type="expression" dxfId="1372" priority="17">
      <formula>C49=2</formula>
    </cfRule>
    <cfRule type="expression" dxfId="1371" priority="18">
      <formula>C49=1</formula>
    </cfRule>
  </conditionalFormatting>
  <conditionalFormatting sqref="M48">
    <cfRule type="expression" dxfId="1370" priority="15">
      <formula>C48=2</formula>
    </cfRule>
    <cfRule type="expression" dxfId="1369" priority="16">
      <formula>C48=1</formula>
    </cfRule>
  </conditionalFormatting>
  <conditionalFormatting sqref="M48">
    <cfRule type="expression" dxfId="1368" priority="13">
      <formula>C48=2</formula>
    </cfRule>
    <cfRule type="expression" dxfId="1367" priority="14">
      <formula>C48=1</formula>
    </cfRule>
  </conditionalFormatting>
  <conditionalFormatting sqref="K53">
    <cfRule type="expression" dxfId="1366" priority="11">
      <formula>A53=2</formula>
    </cfRule>
    <cfRule type="expression" dxfId="1365" priority="12">
      <formula>A53=1</formula>
    </cfRule>
  </conditionalFormatting>
  <conditionalFormatting sqref="M36">
    <cfRule type="expression" dxfId="1364" priority="9">
      <formula>C36=2</formula>
    </cfRule>
    <cfRule type="expression" dxfId="1363" priority="10">
      <formula>C36=1</formula>
    </cfRule>
  </conditionalFormatting>
  <conditionalFormatting sqref="M32">
    <cfRule type="expression" dxfId="1362" priority="7">
      <formula>C32=2</formula>
    </cfRule>
    <cfRule type="expression" dxfId="1361" priority="8">
      <formula>C32=1</formula>
    </cfRule>
  </conditionalFormatting>
  <conditionalFormatting sqref="M33">
    <cfRule type="expression" dxfId="1360" priority="5">
      <formula>C33=2</formula>
    </cfRule>
    <cfRule type="expression" dxfId="1359" priority="6">
      <formula>C33=1</formula>
    </cfRule>
  </conditionalFormatting>
  <conditionalFormatting sqref="M34">
    <cfRule type="expression" dxfId="1358" priority="3">
      <formula>C34=2</formula>
    </cfRule>
    <cfRule type="expression" dxfId="1357" priority="4">
      <formula>C34=1</formula>
    </cfRule>
  </conditionalFormatting>
  <conditionalFormatting sqref="M35">
    <cfRule type="expression" dxfId="1356" priority="1">
      <formula>C35=2</formula>
    </cfRule>
    <cfRule type="expression" dxfId="1355" priority="2">
      <formula>C35=1</formula>
    </cfRule>
  </conditionalFormatting>
  <dataValidations xWindow="177" yWindow="506" count="6">
    <dataValidation type="list" allowBlank="1" showInputMessage="1" showErrorMessage="1" sqref="B116:B145 B14:B46 B216:B225 J16:J215" xr:uid="{00000000-0002-0000-2000-000000000000}">
      <formula1>$B$14:$B$46</formula1>
    </dataValidation>
    <dataValidation type="list" allowBlank="1" showInputMessage="1" showErrorMessage="1" prompt="Select method of payment." sqref="A219:A225 A15 A116" xr:uid="{00000000-0002-0000-2000-000001000000}">
      <formula1>$A$15:$A$22</formula1>
    </dataValidation>
    <dataValidation type="list" allowBlank="1" showInputMessage="1" showErrorMessage="1" promptTitle="Payment Accounts" sqref="O16:O215" xr:uid="{00000000-0002-0000-2000-000002000000}">
      <formula1>$E$15:$E$22</formula1>
    </dataValidation>
    <dataValidation type="list" allowBlank="1" showInputMessage="1" showErrorMessage="1" sqref="E219" xr:uid="{00000000-0002-0000-2000-000003000000}">
      <formula1>$T$15:$T$106</formula1>
    </dataValidation>
    <dataValidation type="list" allowBlank="1" showInputMessage="1" showErrorMessage="1" sqref="K16:K215" xr:uid="{00000000-0002-0000-2000-000004000000}">
      <formula1>$R$15:$R$119</formula1>
    </dataValidation>
    <dataValidation type="list" allowBlank="1" showInputMessage="1" showErrorMessage="1" prompt="Select method of payment." sqref="A16:A23 I16:I215" xr:uid="{00000000-0002-0000-2000-000005000000}">
      <formula1>$A$15:$A$20</formula1>
    </dataValidation>
  </dataValidations>
  <pageMargins left="0.3" right="0.12" top="0.61" bottom="0.39" header="0.38" footer="0.26"/>
  <pageSetup scale="86" orientation="portrait" r:id="rId4"/>
  <headerFooter alignWithMargins="0">
    <oddHeader>&amp;CDaily Expense Tracking</oddHeader>
  </headerFooter>
  <drawing r:id="rId5"/>
  <legacyDrawing r:id="rId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J16" sqref="J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'Month01-Track'!K219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'Month01-Track'!K220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'Month01-Track'!K221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'Month01-Track'!K222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'Month01-Track'!K223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'Month01-Track'!K224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'Month01-Track'!K225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'Tab-06_Daily'!U11</f>
        <v>43132</v>
      </c>
      <c r="J13" s="423">
        <f>'Tab-06_Daily'!V11</f>
        <v>43159</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24">
        <f>VLOOKUP(AB14,AcctsM02,2,FALSE)</f>
        <v>0</v>
      </c>
      <c r="AD14" s="432" t="str">
        <f>'Tab-03_AD-M01'!B6</f>
        <v>Checking 2</v>
      </c>
      <c r="AE14" s="424">
        <f>VLOOKUP(AD14,AcctsM02,2,FALSE)</f>
        <v>0</v>
      </c>
      <c r="AF14" s="432" t="str">
        <f>'Tab-03_AD-M01'!B7</f>
        <v>Emergency Fund</v>
      </c>
      <c r="AG14" s="424">
        <f>VLOOKUP(AF14,AcctsM02,2,FALSE)</f>
        <v>0</v>
      </c>
      <c r="AH14" s="432" t="str">
        <f>'Tab-03_AD-M01'!B8</f>
        <v>Grocery Envelope</v>
      </c>
      <c r="AI14" s="424">
        <f>VLOOKUP(AH14,AcctsM02,2,FALSE)</f>
        <v>0</v>
      </c>
      <c r="AJ14" s="432" t="str">
        <f>'Tab-03_AD-M01'!B9</f>
        <v>Dining-Out Envelope</v>
      </c>
      <c r="AK14" s="424">
        <f>VLOOKUP(AJ14,AcctsM02,2,FALSE)</f>
        <v>0</v>
      </c>
      <c r="AL14" s="432" t="str">
        <f>'Tab-03_AD-M01'!B10</f>
        <v>Entertainment Envelope</v>
      </c>
      <c r="AM14" s="424">
        <f>VLOOKUP(AL14,AcctsM02,2,FALSE)</f>
        <v>0</v>
      </c>
      <c r="AN14" s="432" t="str">
        <f>'Tab-03_AD-M01'!B11</f>
        <v>Other account</v>
      </c>
      <c r="AO14" s="424">
        <f>VLOOKUP(AN14,AcctsM02,2,FALSE)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43132</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IF(O16="","",HLOOKUP(O16,Sum_Changes,AA16,FALSE))</f>
        <v/>
      </c>
      <c r="R16" s="791" t="str">
        <f>Setup!C46</f>
        <v>1. GIVING</v>
      </c>
      <c r="V16" s="322"/>
      <c r="W16" s="322"/>
      <c r="X16" s="322"/>
      <c r="Y16" s="322"/>
      <c r="Z16" s="322"/>
      <c r="AA16" s="322">
        <v>3</v>
      </c>
      <c r="AB16" s="444">
        <f>AC14+AC16</f>
        <v>0</v>
      </c>
      <c r="AC16" s="322">
        <f t="shared" ref="AC16:AC47" si="1">IF(Acct_Tracking=$AB$14,$P16,0)</f>
        <v>0</v>
      </c>
      <c r="AD16" s="444">
        <f>AE14+AE16</f>
        <v>0</v>
      </c>
      <c r="AE16" s="322">
        <f t="shared" ref="AE16:AE77" si="2">IF(Acct_Tracking=$AD$14,$P16,0)</f>
        <v>0</v>
      </c>
      <c r="AF16" s="444">
        <f>AG14+AG16</f>
        <v>0</v>
      </c>
      <c r="AG16" s="322">
        <f t="shared" ref="AG16:AG77" si="3">IF(Acct_Tracking=$AF$14,$P16,0)</f>
        <v>0</v>
      </c>
      <c r="AH16" s="444">
        <f>AI14+AI16</f>
        <v>0</v>
      </c>
      <c r="AI16" s="322">
        <f t="shared" ref="AI16:AI77" si="4">IF(Acct_Tracking=$AH$14,$P16,0)</f>
        <v>0</v>
      </c>
      <c r="AJ16" s="444">
        <f>AK14+AK16</f>
        <v>0</v>
      </c>
      <c r="AK16" s="322">
        <f t="shared" ref="AK16:AK77" si="5">IF(Acct_Tracking=$AJ$14,$P16,0)</f>
        <v>0</v>
      </c>
      <c r="AL16" s="444">
        <f>AM14+AM16</f>
        <v>0</v>
      </c>
      <c r="AM16" s="322">
        <f t="shared" ref="AM16:AM77" si="6">IF(Acct_Tracking=$AL$14,$P16,0)</f>
        <v>0</v>
      </c>
      <c r="AN16" s="444">
        <f>AO14+AO16</f>
        <v>0</v>
      </c>
      <c r="AO16" s="322">
        <f t="shared" ref="AO16:AO77" si="7">IF(Acct_Tracking=$AN$14,$P16,0)</f>
        <v>0</v>
      </c>
    </row>
    <row r="17" spans="1:41" ht="14" customHeight="1">
      <c r="A17" s="526" t="str">
        <f>Help!B40</f>
        <v>Check</v>
      </c>
      <c r="B17" s="385">
        <f t="shared" ref="B17:B46" si="8">B16+DAY(1)</f>
        <v>43133</v>
      </c>
      <c r="C17" s="300" t="str">
        <f t="shared" ref="C17:C80" si="9">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0">IF($C17=-1,-M17,IF($C17=1,N17,IF($C17=0,M17,IF($C17=2,-N17,0))))</f>
        <v>0</v>
      </c>
      <c r="Q17" s="448" t="str">
        <f t="shared" ref="Q17:Q47" si="11">IF(O17="","",HLOOKUP(O17,Sum_Changes,AA17,FALSE))</f>
        <v/>
      </c>
      <c r="R17" s="791" t="str">
        <f>Setup!C47</f>
        <v>Tithe</v>
      </c>
      <c r="U17" s="197"/>
      <c r="V17" s="322"/>
      <c r="W17" s="322"/>
      <c r="X17" s="322"/>
      <c r="Y17" s="322"/>
      <c r="Z17" s="322"/>
      <c r="AA17" s="322">
        <v>4</v>
      </c>
      <c r="AB17" s="465">
        <f t="shared" ref="AB17:AB80" si="12">AB16+AC17</f>
        <v>0</v>
      </c>
      <c r="AC17" s="322">
        <f t="shared" si="1"/>
        <v>0</v>
      </c>
      <c r="AD17" s="465">
        <f t="shared" ref="AD17:AD80" si="13">AD16+AE17</f>
        <v>0</v>
      </c>
      <c r="AE17" s="322">
        <f t="shared" si="2"/>
        <v>0</v>
      </c>
      <c r="AF17" s="465">
        <f t="shared" ref="AF17:AF80" si="14">AF16+AG17</f>
        <v>0</v>
      </c>
      <c r="AG17" s="322">
        <f t="shared" si="3"/>
        <v>0</v>
      </c>
      <c r="AH17" s="465">
        <f t="shared" ref="AH17:AH80" si="15">AH16+AI17</f>
        <v>0</v>
      </c>
      <c r="AI17" s="322">
        <f t="shared" si="4"/>
        <v>0</v>
      </c>
      <c r="AJ17" s="465">
        <f t="shared" ref="AJ17:AJ80" si="16">AJ16+AK17</f>
        <v>0</v>
      </c>
      <c r="AK17" s="322">
        <f t="shared" si="5"/>
        <v>0</v>
      </c>
      <c r="AL17" s="465">
        <f>AL16+AM17</f>
        <v>0</v>
      </c>
      <c r="AM17" s="322">
        <f t="shared" si="6"/>
        <v>0</v>
      </c>
      <c r="AN17" s="465">
        <f>AN16+AO17</f>
        <v>0</v>
      </c>
      <c r="AO17" s="322">
        <f t="shared" si="7"/>
        <v>0</v>
      </c>
    </row>
    <row r="18" spans="1:41" ht="14" customHeight="1">
      <c r="A18" s="526" t="str">
        <f>Help!B41</f>
        <v>Debit</v>
      </c>
      <c r="B18" s="385">
        <f t="shared" si="8"/>
        <v>43134</v>
      </c>
      <c r="C18" s="300" t="str">
        <f t="shared" si="9"/>
        <v>n/a</v>
      </c>
      <c r="E18" s="174" t="str">
        <f>'Tab-03_AD-M01'!B7</f>
        <v>Emergency Fund</v>
      </c>
      <c r="F18" s="387"/>
      <c r="G18" s="366"/>
      <c r="H18" s="462">
        <v>3</v>
      </c>
      <c r="I18" s="527"/>
      <c r="J18" s="813"/>
      <c r="K18" s="783"/>
      <c r="L18" s="783"/>
      <c r="M18" s="467"/>
      <c r="N18" s="467"/>
      <c r="O18" s="784"/>
      <c r="P18" s="442">
        <f t="shared" si="10"/>
        <v>0</v>
      </c>
      <c r="Q18" s="448" t="str">
        <f t="shared" si="11"/>
        <v/>
      </c>
      <c r="R18" s="791" t="str">
        <f>Setup!C48</f>
        <v>Offering</v>
      </c>
      <c r="U18" s="197"/>
      <c r="V18" s="418"/>
      <c r="W18" s="418"/>
      <c r="X18" s="322"/>
      <c r="Y18" s="322"/>
      <c r="Z18" s="322"/>
      <c r="AA18" s="322">
        <v>5</v>
      </c>
      <c r="AB18" s="465">
        <f t="shared" si="12"/>
        <v>0</v>
      </c>
      <c r="AC18" s="322">
        <f t="shared" si="1"/>
        <v>0</v>
      </c>
      <c r="AD18" s="465">
        <f t="shared" si="13"/>
        <v>0</v>
      </c>
      <c r="AE18" s="322">
        <f t="shared" si="2"/>
        <v>0</v>
      </c>
      <c r="AF18" s="465">
        <f t="shared" si="14"/>
        <v>0</v>
      </c>
      <c r="AG18" s="322">
        <f t="shared" si="3"/>
        <v>0</v>
      </c>
      <c r="AH18" s="465">
        <f t="shared" si="15"/>
        <v>0</v>
      </c>
      <c r="AI18" s="322">
        <f t="shared" si="4"/>
        <v>0</v>
      </c>
      <c r="AJ18" s="465">
        <f t="shared" si="16"/>
        <v>0</v>
      </c>
      <c r="AK18" s="322">
        <f t="shared" si="5"/>
        <v>0</v>
      </c>
      <c r="AL18" s="465">
        <f t="shared" ref="AL18:AL81" si="17">AL17+AM18</f>
        <v>0</v>
      </c>
      <c r="AM18" s="322">
        <f t="shared" si="6"/>
        <v>0</v>
      </c>
      <c r="AN18" s="465">
        <f t="shared" ref="AN18:AN81" si="18">AN17+AO18</f>
        <v>0</v>
      </c>
      <c r="AO18" s="322">
        <f t="shared" si="7"/>
        <v>0</v>
      </c>
    </row>
    <row r="19" spans="1:41" ht="13.5" customHeight="1">
      <c r="A19" s="526" t="str">
        <f>Help!B42</f>
        <v>Transfer Out</v>
      </c>
      <c r="B19" s="385">
        <f t="shared" si="8"/>
        <v>43135</v>
      </c>
      <c r="C19" s="300" t="str">
        <f t="shared" si="9"/>
        <v>n/a</v>
      </c>
      <c r="E19" s="174" t="str">
        <f>'Tab-03_AD-M01'!B8</f>
        <v>Grocery Envelope</v>
      </c>
      <c r="F19" s="387"/>
      <c r="G19" s="322"/>
      <c r="H19" s="462">
        <v>4</v>
      </c>
      <c r="I19" s="527"/>
      <c r="J19" s="813"/>
      <c r="K19" s="783"/>
      <c r="L19" s="783"/>
      <c r="M19" s="467"/>
      <c r="N19" s="467"/>
      <c r="O19" s="784"/>
      <c r="P19" s="442">
        <f t="shared" si="10"/>
        <v>0</v>
      </c>
      <c r="Q19" s="448" t="str">
        <f t="shared" si="11"/>
        <v/>
      </c>
      <c r="R19" s="791" t="str">
        <f>Setup!C49</f>
        <v>Alms</v>
      </c>
      <c r="U19" s="197"/>
      <c r="V19" s="418"/>
      <c r="W19" s="418"/>
      <c r="X19" s="322"/>
      <c r="Y19" s="322"/>
      <c r="Z19" s="322"/>
      <c r="AA19" s="322">
        <v>6</v>
      </c>
      <c r="AB19" s="465">
        <f t="shared" si="12"/>
        <v>0</v>
      </c>
      <c r="AC19" s="322">
        <f t="shared" si="1"/>
        <v>0</v>
      </c>
      <c r="AD19" s="465">
        <f t="shared" si="13"/>
        <v>0</v>
      </c>
      <c r="AE19" s="322">
        <f t="shared" si="2"/>
        <v>0</v>
      </c>
      <c r="AF19" s="465">
        <f t="shared" si="14"/>
        <v>0</v>
      </c>
      <c r="AG19" s="322">
        <f t="shared" si="3"/>
        <v>0</v>
      </c>
      <c r="AH19" s="465">
        <f t="shared" si="15"/>
        <v>0</v>
      </c>
      <c r="AI19" s="322">
        <f t="shared" si="4"/>
        <v>0</v>
      </c>
      <c r="AJ19" s="465">
        <f t="shared" si="16"/>
        <v>0</v>
      </c>
      <c r="AK19" s="322">
        <f t="shared" si="5"/>
        <v>0</v>
      </c>
      <c r="AL19" s="465">
        <f t="shared" si="17"/>
        <v>0</v>
      </c>
      <c r="AM19" s="322">
        <f t="shared" si="6"/>
        <v>0</v>
      </c>
      <c r="AN19" s="465">
        <f t="shared" si="18"/>
        <v>0</v>
      </c>
      <c r="AO19" s="322">
        <f t="shared" si="7"/>
        <v>0</v>
      </c>
    </row>
    <row r="20" spans="1:41" ht="14" customHeight="1">
      <c r="A20" s="526" t="str">
        <f>Help!B43</f>
        <v>Deposit In</v>
      </c>
      <c r="B20" s="385">
        <f t="shared" si="8"/>
        <v>43136</v>
      </c>
      <c r="C20" s="300" t="str">
        <f t="shared" si="9"/>
        <v>n/a</v>
      </c>
      <c r="E20" s="174" t="str">
        <f>'Tab-03_AD-M01'!B9</f>
        <v>Dining-Out Envelope</v>
      </c>
      <c r="F20" s="387"/>
      <c r="G20" s="322"/>
      <c r="H20" s="462">
        <v>5</v>
      </c>
      <c r="I20" s="527"/>
      <c r="J20" s="813"/>
      <c r="K20" s="783"/>
      <c r="L20" s="783"/>
      <c r="M20" s="467"/>
      <c r="N20" s="467"/>
      <c r="O20" s="784"/>
      <c r="P20" s="442">
        <f t="shared" si="10"/>
        <v>0</v>
      </c>
      <c r="Q20" s="448" t="str">
        <f t="shared" si="11"/>
        <v/>
      </c>
      <c r="R20" s="791" t="str">
        <f>Setup!C50</f>
        <v>Gifts</v>
      </c>
      <c r="U20" s="197"/>
      <c r="V20" s="418"/>
      <c r="W20" s="418"/>
      <c r="X20" s="322"/>
      <c r="Y20" s="322"/>
      <c r="Z20" s="322"/>
      <c r="AA20" s="322">
        <v>7</v>
      </c>
      <c r="AB20" s="465">
        <f t="shared" si="12"/>
        <v>0</v>
      </c>
      <c r="AC20" s="322">
        <f t="shared" si="1"/>
        <v>0</v>
      </c>
      <c r="AD20" s="465">
        <f t="shared" si="13"/>
        <v>0</v>
      </c>
      <c r="AE20" s="322">
        <f t="shared" si="2"/>
        <v>0</v>
      </c>
      <c r="AF20" s="465">
        <f t="shared" si="14"/>
        <v>0</v>
      </c>
      <c r="AG20" s="322">
        <f t="shared" si="3"/>
        <v>0</v>
      </c>
      <c r="AH20" s="465">
        <f t="shared" si="15"/>
        <v>0</v>
      </c>
      <c r="AI20" s="322">
        <f t="shared" si="4"/>
        <v>0</v>
      </c>
      <c r="AJ20" s="465">
        <f t="shared" si="16"/>
        <v>0</v>
      </c>
      <c r="AK20" s="322">
        <f t="shared" si="5"/>
        <v>0</v>
      </c>
      <c r="AL20" s="465">
        <f t="shared" si="17"/>
        <v>0</v>
      </c>
      <c r="AM20" s="322">
        <f t="shared" si="6"/>
        <v>0</v>
      </c>
      <c r="AN20" s="465">
        <f t="shared" si="18"/>
        <v>0</v>
      </c>
      <c r="AO20" s="322">
        <f t="shared" si="7"/>
        <v>0</v>
      </c>
    </row>
    <row r="21" spans="1:41" ht="14" customHeight="1">
      <c r="A21" s="526"/>
      <c r="B21" s="385">
        <f t="shared" si="8"/>
        <v>43137</v>
      </c>
      <c r="C21" s="300" t="str">
        <f t="shared" si="9"/>
        <v>n/a</v>
      </c>
      <c r="E21" s="174" t="str">
        <f>'Tab-03_AD-M01'!B10</f>
        <v>Entertainment Envelope</v>
      </c>
      <c r="F21" s="387"/>
      <c r="G21" s="366"/>
      <c r="H21" s="462">
        <v>6</v>
      </c>
      <c r="I21" s="527"/>
      <c r="J21" s="813"/>
      <c r="K21" s="783"/>
      <c r="L21" s="783"/>
      <c r="M21" s="467"/>
      <c r="N21" s="527"/>
      <c r="O21" s="784"/>
      <c r="P21" s="442">
        <f t="shared" si="10"/>
        <v>0</v>
      </c>
      <c r="Q21" s="442" t="str">
        <f t="shared" si="11"/>
        <v/>
      </c>
      <c r="R21" s="791" t="str">
        <f>Setup!C51</f>
        <v>Outreaches</v>
      </c>
      <c r="V21" s="418"/>
      <c r="W21" s="421"/>
      <c r="X21" s="322"/>
      <c r="Y21" s="322"/>
      <c r="Z21" s="322"/>
      <c r="AA21" s="322">
        <v>8</v>
      </c>
      <c r="AB21" s="465">
        <f t="shared" si="12"/>
        <v>0</v>
      </c>
      <c r="AC21" s="322">
        <f t="shared" si="1"/>
        <v>0</v>
      </c>
      <c r="AD21" s="465">
        <f t="shared" si="13"/>
        <v>0</v>
      </c>
      <c r="AE21" s="322">
        <f t="shared" si="2"/>
        <v>0</v>
      </c>
      <c r="AF21" s="465">
        <f t="shared" si="14"/>
        <v>0</v>
      </c>
      <c r="AG21" s="322">
        <f t="shared" si="3"/>
        <v>0</v>
      </c>
      <c r="AH21" s="465">
        <f t="shared" si="15"/>
        <v>0</v>
      </c>
      <c r="AI21" s="322">
        <f t="shared" si="4"/>
        <v>0</v>
      </c>
      <c r="AJ21" s="465">
        <f t="shared" si="16"/>
        <v>0</v>
      </c>
      <c r="AK21" s="322">
        <f t="shared" si="5"/>
        <v>0</v>
      </c>
      <c r="AL21" s="465">
        <f t="shared" si="17"/>
        <v>0</v>
      </c>
      <c r="AM21" s="322">
        <f t="shared" si="6"/>
        <v>0</v>
      </c>
      <c r="AN21" s="465">
        <f t="shared" si="18"/>
        <v>0</v>
      </c>
      <c r="AO21" s="322">
        <f t="shared" si="7"/>
        <v>0</v>
      </c>
    </row>
    <row r="22" spans="1:41" ht="14" customHeight="1">
      <c r="A22" s="526"/>
      <c r="B22" s="385">
        <f t="shared" si="8"/>
        <v>43138</v>
      </c>
      <c r="C22" s="300" t="str">
        <f t="shared" si="9"/>
        <v>n/a</v>
      </c>
      <c r="E22" s="174" t="str">
        <f>'Tab-03_AD-M01'!B11</f>
        <v>Other account</v>
      </c>
      <c r="F22" s="387"/>
      <c r="G22" s="366"/>
      <c r="H22" s="462">
        <v>7</v>
      </c>
      <c r="I22" s="527"/>
      <c r="J22" s="813"/>
      <c r="K22" s="783"/>
      <c r="L22" s="783"/>
      <c r="M22" s="467"/>
      <c r="N22" s="467"/>
      <c r="O22" s="784"/>
      <c r="P22" s="442">
        <f t="shared" si="10"/>
        <v>0</v>
      </c>
      <c r="Q22" s="448" t="str">
        <f t="shared" si="11"/>
        <v/>
      </c>
      <c r="R22" s="791" t="str">
        <f>Setup!C52</f>
        <v>Other Giving</v>
      </c>
      <c r="U22" s="197"/>
      <c r="V22" s="418"/>
      <c r="W22" s="419"/>
      <c r="X22" s="322"/>
      <c r="Y22" s="322"/>
      <c r="Z22" s="322"/>
      <c r="AA22" s="322">
        <v>9</v>
      </c>
      <c r="AB22" s="465">
        <f t="shared" si="12"/>
        <v>0</v>
      </c>
      <c r="AC22" s="322">
        <f t="shared" si="1"/>
        <v>0</v>
      </c>
      <c r="AD22" s="465">
        <f t="shared" si="13"/>
        <v>0</v>
      </c>
      <c r="AE22" s="322">
        <f t="shared" si="2"/>
        <v>0</v>
      </c>
      <c r="AF22" s="465">
        <f t="shared" si="14"/>
        <v>0</v>
      </c>
      <c r="AG22" s="322">
        <f t="shared" si="3"/>
        <v>0</v>
      </c>
      <c r="AH22" s="465">
        <f t="shared" si="15"/>
        <v>0</v>
      </c>
      <c r="AI22" s="322">
        <f t="shared" si="4"/>
        <v>0</v>
      </c>
      <c r="AJ22" s="465">
        <f t="shared" si="16"/>
        <v>0</v>
      </c>
      <c r="AK22" s="322">
        <f t="shared" si="5"/>
        <v>0</v>
      </c>
      <c r="AL22" s="465">
        <f t="shared" si="17"/>
        <v>0</v>
      </c>
      <c r="AM22" s="322">
        <f t="shared" si="6"/>
        <v>0</v>
      </c>
      <c r="AN22" s="465">
        <f t="shared" si="18"/>
        <v>0</v>
      </c>
      <c r="AO22" s="322">
        <f t="shared" si="7"/>
        <v>0</v>
      </c>
    </row>
    <row r="23" spans="1:41" ht="14" customHeight="1">
      <c r="A23" s="526"/>
      <c r="B23" s="385">
        <f>B22+DAY(1)</f>
        <v>43139</v>
      </c>
      <c r="C23" s="300" t="str">
        <f t="shared" si="9"/>
        <v>n/a</v>
      </c>
      <c r="E23" s="387"/>
      <c r="F23" s="387"/>
      <c r="G23" s="366"/>
      <c r="H23" s="462">
        <v>8</v>
      </c>
      <c r="I23" s="782"/>
      <c r="J23" s="813"/>
      <c r="K23" s="783"/>
      <c r="L23" s="783"/>
      <c r="M23" s="467"/>
      <c r="N23" s="467"/>
      <c r="O23" s="784"/>
      <c r="P23" s="442">
        <f t="shared" si="10"/>
        <v>0</v>
      </c>
      <c r="Q23" s="450" t="str">
        <f t="shared" si="11"/>
        <v/>
      </c>
      <c r="R23" s="791" t="str">
        <f>Setup!C53</f>
        <v>2. TAXES</v>
      </c>
      <c r="T23" s="197"/>
      <c r="U23" s="197"/>
      <c r="V23" s="418"/>
      <c r="W23" s="419"/>
      <c r="X23" s="322"/>
      <c r="Y23" s="322"/>
      <c r="Z23" s="322"/>
      <c r="AA23" s="322">
        <v>10</v>
      </c>
      <c r="AB23" s="465">
        <f>AB22+AC23</f>
        <v>0</v>
      </c>
      <c r="AC23" s="322">
        <f t="shared" si="1"/>
        <v>0</v>
      </c>
      <c r="AD23" s="465">
        <f t="shared" si="13"/>
        <v>0</v>
      </c>
      <c r="AE23" s="322">
        <f t="shared" si="2"/>
        <v>0</v>
      </c>
      <c r="AF23" s="465">
        <f t="shared" si="14"/>
        <v>0</v>
      </c>
      <c r="AG23" s="322">
        <f t="shared" si="3"/>
        <v>0</v>
      </c>
      <c r="AH23" s="465">
        <f t="shared" si="15"/>
        <v>0</v>
      </c>
      <c r="AI23" s="322">
        <f t="shared" si="4"/>
        <v>0</v>
      </c>
      <c r="AJ23" s="465">
        <f t="shared" si="16"/>
        <v>0</v>
      </c>
      <c r="AK23" s="322">
        <f t="shared" si="5"/>
        <v>0</v>
      </c>
      <c r="AL23" s="465">
        <f>AL22+AM23</f>
        <v>0</v>
      </c>
      <c r="AM23" s="322">
        <f t="shared" si="6"/>
        <v>0</v>
      </c>
      <c r="AN23" s="465">
        <f>AN22+AO23</f>
        <v>0</v>
      </c>
      <c r="AO23" s="322">
        <f t="shared" si="7"/>
        <v>0</v>
      </c>
    </row>
    <row r="24" spans="1:41" ht="14" customHeight="1">
      <c r="B24" s="385">
        <f t="shared" si="8"/>
        <v>43140</v>
      </c>
      <c r="C24" s="300" t="str">
        <f t="shared" si="9"/>
        <v>n/a</v>
      </c>
      <c r="E24" s="387"/>
      <c r="F24" s="387"/>
      <c r="G24" s="366"/>
      <c r="H24" s="462">
        <v>9</v>
      </c>
      <c r="I24" s="782"/>
      <c r="J24" s="813"/>
      <c r="K24" s="783"/>
      <c r="L24" s="783"/>
      <c r="M24" s="467"/>
      <c r="N24" s="467"/>
      <c r="O24" s="784"/>
      <c r="P24" s="442">
        <f t="shared" si="10"/>
        <v>0</v>
      </c>
      <c r="Q24" s="450" t="str">
        <f t="shared" si="11"/>
        <v/>
      </c>
      <c r="R24" s="791" t="str">
        <f>Setup!C54</f>
        <v>Taxes - Fed. S.S., Medicare</v>
      </c>
      <c r="T24" s="197"/>
      <c r="U24" s="197"/>
      <c r="V24" s="418"/>
      <c r="W24" s="418"/>
      <c r="X24" s="322"/>
      <c r="Y24" s="322"/>
      <c r="Z24" s="322"/>
      <c r="AA24" s="322">
        <v>11</v>
      </c>
      <c r="AB24" s="465">
        <f t="shared" si="12"/>
        <v>0</v>
      </c>
      <c r="AC24" s="322">
        <f t="shared" si="1"/>
        <v>0</v>
      </c>
      <c r="AD24" s="465">
        <f t="shared" si="13"/>
        <v>0</v>
      </c>
      <c r="AE24" s="322">
        <f t="shared" si="2"/>
        <v>0</v>
      </c>
      <c r="AF24" s="465">
        <f t="shared" si="14"/>
        <v>0</v>
      </c>
      <c r="AG24" s="322">
        <f t="shared" si="3"/>
        <v>0</v>
      </c>
      <c r="AH24" s="465">
        <f t="shared" si="15"/>
        <v>0</v>
      </c>
      <c r="AI24" s="322">
        <f t="shared" si="4"/>
        <v>0</v>
      </c>
      <c r="AJ24" s="465">
        <f t="shared" si="16"/>
        <v>0</v>
      </c>
      <c r="AK24" s="322">
        <f t="shared" si="5"/>
        <v>0</v>
      </c>
      <c r="AL24" s="465">
        <f t="shared" si="17"/>
        <v>0</v>
      </c>
      <c r="AM24" s="322">
        <f t="shared" si="6"/>
        <v>0</v>
      </c>
      <c r="AN24" s="465">
        <f t="shared" si="18"/>
        <v>0</v>
      </c>
      <c r="AO24" s="322">
        <f t="shared" si="7"/>
        <v>0</v>
      </c>
    </row>
    <row r="25" spans="1:41" ht="14" customHeight="1">
      <c r="B25" s="385">
        <f t="shared" si="8"/>
        <v>43141</v>
      </c>
      <c r="C25" s="300" t="str">
        <f t="shared" si="9"/>
        <v>n/a</v>
      </c>
      <c r="E25" s="387"/>
      <c r="F25" s="387"/>
      <c r="G25" s="366"/>
      <c r="H25" s="462">
        <v>10</v>
      </c>
      <c r="I25" s="782"/>
      <c r="J25" s="813"/>
      <c r="K25" s="783"/>
      <c r="L25" s="783"/>
      <c r="M25" s="467"/>
      <c r="N25" s="467"/>
      <c r="O25" s="784"/>
      <c r="P25" s="442">
        <f t="shared" si="10"/>
        <v>0</v>
      </c>
      <c r="Q25" s="450" t="str">
        <f t="shared" si="11"/>
        <v/>
      </c>
      <c r="R25" s="791" t="str">
        <f>Setup!C55</f>
        <v>State Taxes</v>
      </c>
      <c r="T25" s="197"/>
      <c r="U25" s="197"/>
      <c r="V25" s="322"/>
      <c r="W25" s="322"/>
      <c r="X25" s="322"/>
      <c r="Y25" s="322"/>
      <c r="Z25" s="322"/>
      <c r="AA25" s="322">
        <v>12</v>
      </c>
      <c r="AB25" s="465">
        <f t="shared" si="12"/>
        <v>0</v>
      </c>
      <c r="AC25" s="322">
        <f t="shared" si="1"/>
        <v>0</v>
      </c>
      <c r="AD25" s="465">
        <f t="shared" si="13"/>
        <v>0</v>
      </c>
      <c r="AE25" s="322">
        <f t="shared" si="2"/>
        <v>0</v>
      </c>
      <c r="AF25" s="465">
        <f t="shared" si="14"/>
        <v>0</v>
      </c>
      <c r="AG25" s="322">
        <f t="shared" si="3"/>
        <v>0</v>
      </c>
      <c r="AH25" s="465">
        <f t="shared" si="15"/>
        <v>0</v>
      </c>
      <c r="AI25" s="322">
        <f t="shared" si="4"/>
        <v>0</v>
      </c>
      <c r="AJ25" s="465">
        <f t="shared" si="16"/>
        <v>0</v>
      </c>
      <c r="AK25" s="322">
        <f t="shared" si="5"/>
        <v>0</v>
      </c>
      <c r="AL25" s="465">
        <f t="shared" si="17"/>
        <v>0</v>
      </c>
      <c r="AM25" s="322">
        <f t="shared" si="6"/>
        <v>0</v>
      </c>
      <c r="AN25" s="465">
        <f t="shared" si="18"/>
        <v>0</v>
      </c>
      <c r="AO25" s="322">
        <f t="shared" si="7"/>
        <v>0</v>
      </c>
    </row>
    <row r="26" spans="1:41" ht="14" customHeight="1">
      <c r="B26" s="385">
        <f t="shared" si="8"/>
        <v>43142</v>
      </c>
      <c r="C26" s="300" t="str">
        <f t="shared" si="9"/>
        <v>n/a</v>
      </c>
      <c r="E26" s="387"/>
      <c r="F26" s="387"/>
      <c r="G26" s="366"/>
      <c r="H26" s="462">
        <v>11</v>
      </c>
      <c r="I26" s="782"/>
      <c r="J26" s="813"/>
      <c r="K26" s="783"/>
      <c r="L26" s="783"/>
      <c r="M26" s="527"/>
      <c r="N26" s="527"/>
      <c r="O26" s="784"/>
      <c r="P26" s="442">
        <f t="shared" si="10"/>
        <v>0</v>
      </c>
      <c r="Q26" s="451" t="str">
        <f t="shared" si="11"/>
        <v/>
      </c>
      <c r="R26" s="791" t="str">
        <f>Setup!C56</f>
        <v>Property Taxes</v>
      </c>
      <c r="V26" s="322"/>
      <c r="W26" s="365"/>
      <c r="X26" s="322"/>
      <c r="Y26" s="322"/>
      <c r="Z26" s="322"/>
      <c r="AA26" s="322">
        <v>13</v>
      </c>
      <c r="AB26" s="465">
        <f t="shared" si="12"/>
        <v>0</v>
      </c>
      <c r="AC26" s="322">
        <f t="shared" si="1"/>
        <v>0</v>
      </c>
      <c r="AD26" s="465">
        <f t="shared" si="13"/>
        <v>0</v>
      </c>
      <c r="AE26" s="322">
        <f t="shared" si="2"/>
        <v>0</v>
      </c>
      <c r="AF26" s="465">
        <f t="shared" si="14"/>
        <v>0</v>
      </c>
      <c r="AG26" s="322">
        <f t="shared" si="3"/>
        <v>0</v>
      </c>
      <c r="AH26" s="465">
        <f t="shared" si="15"/>
        <v>0</v>
      </c>
      <c r="AI26" s="322">
        <f t="shared" si="4"/>
        <v>0</v>
      </c>
      <c r="AJ26" s="465">
        <f t="shared" si="16"/>
        <v>0</v>
      </c>
      <c r="AK26" s="322">
        <f t="shared" si="5"/>
        <v>0</v>
      </c>
      <c r="AL26" s="465">
        <f t="shared" si="17"/>
        <v>0</v>
      </c>
      <c r="AM26" s="322">
        <f t="shared" si="6"/>
        <v>0</v>
      </c>
      <c r="AN26" s="465">
        <f t="shared" si="18"/>
        <v>0</v>
      </c>
      <c r="AO26" s="322">
        <f t="shared" si="7"/>
        <v>0</v>
      </c>
    </row>
    <row r="27" spans="1:41" ht="14" customHeight="1">
      <c r="B27" s="385">
        <f t="shared" si="8"/>
        <v>43143</v>
      </c>
      <c r="C27" s="300" t="str">
        <f t="shared" si="9"/>
        <v>n/a</v>
      </c>
      <c r="E27" s="387"/>
      <c r="F27" s="387"/>
      <c r="G27" s="366"/>
      <c r="H27" s="462">
        <v>12</v>
      </c>
      <c r="I27" s="782"/>
      <c r="J27" s="813"/>
      <c r="K27" s="783"/>
      <c r="L27" s="463"/>
      <c r="M27" s="467"/>
      <c r="N27" s="467"/>
      <c r="O27" s="784"/>
      <c r="P27" s="442">
        <f t="shared" si="10"/>
        <v>0</v>
      </c>
      <c r="Q27" s="450" t="str">
        <f t="shared" si="11"/>
        <v/>
      </c>
      <c r="R27" s="791" t="str">
        <f>Setup!C57</f>
        <v>Other Taxes</v>
      </c>
      <c r="T27" s="197"/>
      <c r="U27" s="197"/>
      <c r="V27" s="322"/>
      <c r="W27" s="414"/>
      <c r="X27" s="322"/>
      <c r="Y27" s="322"/>
      <c r="Z27" s="322"/>
      <c r="AA27" s="322">
        <v>14</v>
      </c>
      <c r="AB27" s="465">
        <f t="shared" si="12"/>
        <v>0</v>
      </c>
      <c r="AC27" s="322">
        <f t="shared" si="1"/>
        <v>0</v>
      </c>
      <c r="AD27" s="465">
        <f t="shared" si="13"/>
        <v>0</v>
      </c>
      <c r="AE27" s="322">
        <f t="shared" si="2"/>
        <v>0</v>
      </c>
      <c r="AF27" s="465">
        <f t="shared" si="14"/>
        <v>0</v>
      </c>
      <c r="AG27" s="322">
        <f t="shared" si="3"/>
        <v>0</v>
      </c>
      <c r="AH27" s="465">
        <f t="shared" si="15"/>
        <v>0</v>
      </c>
      <c r="AI27" s="322">
        <f t="shared" si="4"/>
        <v>0</v>
      </c>
      <c r="AJ27" s="465">
        <f t="shared" si="16"/>
        <v>0</v>
      </c>
      <c r="AK27" s="322">
        <f t="shared" si="5"/>
        <v>0</v>
      </c>
      <c r="AL27" s="465">
        <f t="shared" si="17"/>
        <v>0</v>
      </c>
      <c r="AM27" s="322">
        <f t="shared" si="6"/>
        <v>0</v>
      </c>
      <c r="AN27" s="465">
        <f t="shared" si="18"/>
        <v>0</v>
      </c>
      <c r="AO27" s="322">
        <f t="shared" si="7"/>
        <v>0</v>
      </c>
    </row>
    <row r="28" spans="1:41" ht="14" customHeight="1">
      <c r="B28" s="385">
        <f t="shared" si="8"/>
        <v>43144</v>
      </c>
      <c r="C28" s="300" t="str">
        <f t="shared" si="9"/>
        <v>n/a</v>
      </c>
      <c r="E28" s="387"/>
      <c r="F28" s="387"/>
      <c r="G28" s="366"/>
      <c r="H28" s="462">
        <v>13</v>
      </c>
      <c r="I28" s="782"/>
      <c r="J28" s="813"/>
      <c r="K28" s="783"/>
      <c r="L28" s="463"/>
      <c r="M28" s="467"/>
      <c r="N28" s="467"/>
      <c r="O28" s="784"/>
      <c r="P28" s="442">
        <f t="shared" si="10"/>
        <v>0</v>
      </c>
      <c r="Q28" s="450" t="str">
        <f t="shared" si="11"/>
        <v/>
      </c>
      <c r="R28" s="791" t="str">
        <f>Setup!C58</f>
        <v>Other Taxes</v>
      </c>
      <c r="T28" s="197"/>
      <c r="U28" s="197"/>
      <c r="V28" s="418"/>
      <c r="W28" s="419"/>
      <c r="X28" s="322"/>
      <c r="Y28" s="322"/>
      <c r="Z28" s="322"/>
      <c r="AA28" s="322">
        <v>15</v>
      </c>
      <c r="AB28" s="465">
        <f t="shared" si="12"/>
        <v>0</v>
      </c>
      <c r="AC28" s="322">
        <f t="shared" si="1"/>
        <v>0</v>
      </c>
      <c r="AD28" s="465">
        <f t="shared" si="13"/>
        <v>0</v>
      </c>
      <c r="AE28" s="322">
        <f t="shared" si="2"/>
        <v>0</v>
      </c>
      <c r="AF28" s="465">
        <f t="shared" si="14"/>
        <v>0</v>
      </c>
      <c r="AG28" s="322">
        <f t="shared" si="3"/>
        <v>0</v>
      </c>
      <c r="AH28" s="465">
        <f t="shared" si="15"/>
        <v>0</v>
      </c>
      <c r="AI28" s="322">
        <f t="shared" si="4"/>
        <v>0</v>
      </c>
      <c r="AJ28" s="465">
        <f t="shared" si="16"/>
        <v>0</v>
      </c>
      <c r="AK28" s="322">
        <f t="shared" si="5"/>
        <v>0</v>
      </c>
      <c r="AL28" s="465">
        <f t="shared" si="17"/>
        <v>0</v>
      </c>
      <c r="AM28" s="322">
        <f t="shared" si="6"/>
        <v>0</v>
      </c>
      <c r="AN28" s="465">
        <f t="shared" si="18"/>
        <v>0</v>
      </c>
      <c r="AO28" s="322">
        <f t="shared" si="7"/>
        <v>0</v>
      </c>
    </row>
    <row r="29" spans="1:41" ht="14" customHeight="1">
      <c r="B29" s="385">
        <f t="shared" si="8"/>
        <v>43145</v>
      </c>
      <c r="C29" s="300" t="str">
        <f t="shared" si="9"/>
        <v>n/a</v>
      </c>
      <c r="E29" s="387"/>
      <c r="F29" s="387"/>
      <c r="G29" s="366"/>
      <c r="H29" s="462">
        <v>14</v>
      </c>
      <c r="I29" s="782"/>
      <c r="J29" s="813"/>
      <c r="K29" s="783"/>
      <c r="L29" s="463"/>
      <c r="M29" s="467"/>
      <c r="N29" s="467"/>
      <c r="O29" s="784"/>
      <c r="P29" s="442">
        <f t="shared" si="10"/>
        <v>0</v>
      </c>
      <c r="Q29" s="450" t="str">
        <f t="shared" si="11"/>
        <v/>
      </c>
      <c r="R29" s="791" t="str">
        <f>Setup!C59</f>
        <v>Other Taxes</v>
      </c>
      <c r="T29" s="197"/>
      <c r="U29" s="197"/>
      <c r="V29" s="418"/>
      <c r="W29" s="419"/>
      <c r="X29" s="322"/>
      <c r="Y29" s="322"/>
      <c r="Z29" s="322"/>
      <c r="AA29" s="322">
        <v>16</v>
      </c>
      <c r="AB29" s="465">
        <f t="shared" si="12"/>
        <v>0</v>
      </c>
      <c r="AC29" s="322">
        <f t="shared" si="1"/>
        <v>0</v>
      </c>
      <c r="AD29" s="465">
        <f t="shared" si="13"/>
        <v>0</v>
      </c>
      <c r="AE29" s="322">
        <f t="shared" si="2"/>
        <v>0</v>
      </c>
      <c r="AF29" s="465">
        <f t="shared" si="14"/>
        <v>0</v>
      </c>
      <c r="AG29" s="322">
        <f t="shared" si="3"/>
        <v>0</v>
      </c>
      <c r="AH29" s="465">
        <f t="shared" si="15"/>
        <v>0</v>
      </c>
      <c r="AI29" s="322">
        <f t="shared" si="4"/>
        <v>0</v>
      </c>
      <c r="AJ29" s="465">
        <f t="shared" si="16"/>
        <v>0</v>
      </c>
      <c r="AK29" s="322">
        <f t="shared" si="5"/>
        <v>0</v>
      </c>
      <c r="AL29" s="465">
        <f t="shared" si="17"/>
        <v>0</v>
      </c>
      <c r="AM29" s="322">
        <f t="shared" si="6"/>
        <v>0</v>
      </c>
      <c r="AN29" s="465">
        <f t="shared" si="18"/>
        <v>0</v>
      </c>
      <c r="AO29" s="322">
        <f t="shared" si="7"/>
        <v>0</v>
      </c>
    </row>
    <row r="30" spans="1:41" ht="14" customHeight="1">
      <c r="B30" s="385">
        <f t="shared" si="8"/>
        <v>43146</v>
      </c>
      <c r="C30" s="300" t="str">
        <f t="shared" si="9"/>
        <v>n/a</v>
      </c>
      <c r="E30" s="387"/>
      <c r="F30" s="387"/>
      <c r="G30" s="366"/>
      <c r="H30" s="462">
        <v>15</v>
      </c>
      <c r="I30" s="527"/>
      <c r="J30" s="813"/>
      <c r="K30" s="783"/>
      <c r="L30" s="783"/>
      <c r="M30" s="527"/>
      <c r="N30" s="527"/>
      <c r="O30" s="784"/>
      <c r="P30" s="442">
        <f t="shared" si="10"/>
        <v>0</v>
      </c>
      <c r="Q30" s="450" t="str">
        <f t="shared" si="11"/>
        <v/>
      </c>
      <c r="R30" s="791" t="str">
        <f>Setup!C60</f>
        <v>3. SAVINGS</v>
      </c>
      <c r="T30" s="197"/>
      <c r="U30" s="197"/>
      <c r="V30" s="418"/>
      <c r="W30" s="419"/>
      <c r="X30" s="322"/>
      <c r="Y30" s="322"/>
      <c r="Z30" s="322"/>
      <c r="AA30" s="322">
        <v>17</v>
      </c>
      <c r="AB30" s="465">
        <f t="shared" si="12"/>
        <v>0</v>
      </c>
      <c r="AC30" s="322">
        <f t="shared" si="1"/>
        <v>0</v>
      </c>
      <c r="AD30" s="465">
        <f t="shared" si="13"/>
        <v>0</v>
      </c>
      <c r="AE30" s="322">
        <f t="shared" si="2"/>
        <v>0</v>
      </c>
      <c r="AF30" s="465">
        <f t="shared" si="14"/>
        <v>0</v>
      </c>
      <c r="AG30" s="322">
        <f t="shared" si="3"/>
        <v>0</v>
      </c>
      <c r="AH30" s="465">
        <f t="shared" si="15"/>
        <v>0</v>
      </c>
      <c r="AI30" s="322">
        <f t="shared" si="4"/>
        <v>0</v>
      </c>
      <c r="AJ30" s="465">
        <f t="shared" si="16"/>
        <v>0</v>
      </c>
      <c r="AK30" s="322">
        <f t="shared" si="5"/>
        <v>0</v>
      </c>
      <c r="AL30" s="465">
        <f t="shared" si="17"/>
        <v>0</v>
      </c>
      <c r="AM30" s="322">
        <f t="shared" si="6"/>
        <v>0</v>
      </c>
      <c r="AN30" s="465">
        <f t="shared" si="18"/>
        <v>0</v>
      </c>
      <c r="AO30" s="322">
        <f t="shared" si="7"/>
        <v>0</v>
      </c>
    </row>
    <row r="31" spans="1:41" ht="14" customHeight="1">
      <c r="B31" s="385">
        <f t="shared" si="8"/>
        <v>43147</v>
      </c>
      <c r="C31" s="300" t="str">
        <f t="shared" si="9"/>
        <v>n/a</v>
      </c>
      <c r="E31" s="387"/>
      <c r="F31" s="387"/>
      <c r="G31" s="366"/>
      <c r="H31" s="462">
        <v>16</v>
      </c>
      <c r="I31" s="527"/>
      <c r="J31" s="813"/>
      <c r="K31" s="783"/>
      <c r="L31" s="783"/>
      <c r="M31" s="467"/>
      <c r="N31" s="467"/>
      <c r="O31" s="784"/>
      <c r="P31" s="442">
        <f t="shared" si="10"/>
        <v>0</v>
      </c>
      <c r="Q31" s="450" t="str">
        <f t="shared" si="11"/>
        <v/>
      </c>
      <c r="R31" s="791" t="str">
        <f>Setup!C61</f>
        <v>Emergency Fund</v>
      </c>
      <c r="T31" s="197"/>
      <c r="U31" s="197"/>
      <c r="V31" s="418"/>
      <c r="W31" s="419"/>
      <c r="X31" s="322"/>
      <c r="Y31" s="322"/>
      <c r="Z31" s="322"/>
      <c r="AA31" s="322">
        <v>18</v>
      </c>
      <c r="AB31" s="465">
        <f t="shared" si="12"/>
        <v>0</v>
      </c>
      <c r="AC31" s="322">
        <f t="shared" si="1"/>
        <v>0</v>
      </c>
      <c r="AD31" s="465">
        <f t="shared" si="13"/>
        <v>0</v>
      </c>
      <c r="AE31" s="322">
        <f t="shared" si="2"/>
        <v>0</v>
      </c>
      <c r="AF31" s="465">
        <f t="shared" si="14"/>
        <v>0</v>
      </c>
      <c r="AG31" s="322">
        <f t="shared" si="3"/>
        <v>0</v>
      </c>
      <c r="AH31" s="465">
        <f t="shared" si="15"/>
        <v>0</v>
      </c>
      <c r="AI31" s="322">
        <f t="shared" si="4"/>
        <v>0</v>
      </c>
      <c r="AJ31" s="465">
        <f t="shared" si="16"/>
        <v>0</v>
      </c>
      <c r="AK31" s="322">
        <f t="shared" si="5"/>
        <v>0</v>
      </c>
      <c r="AL31" s="465">
        <f t="shared" si="17"/>
        <v>0</v>
      </c>
      <c r="AM31" s="322">
        <f t="shared" si="6"/>
        <v>0</v>
      </c>
      <c r="AN31" s="465">
        <f t="shared" si="18"/>
        <v>0</v>
      </c>
      <c r="AO31" s="322">
        <f t="shared" si="7"/>
        <v>0</v>
      </c>
    </row>
    <row r="32" spans="1:41" ht="14" customHeight="1">
      <c r="B32" s="385">
        <f t="shared" si="8"/>
        <v>43148</v>
      </c>
      <c r="C32" s="300" t="str">
        <f t="shared" si="9"/>
        <v>n/a</v>
      </c>
      <c r="E32" s="387"/>
      <c r="F32" s="387"/>
      <c r="G32" s="366"/>
      <c r="H32" s="462">
        <v>17</v>
      </c>
      <c r="I32" s="527"/>
      <c r="J32" s="813"/>
      <c r="K32" s="783"/>
      <c r="L32" s="783"/>
      <c r="M32" s="467"/>
      <c r="N32" s="467"/>
      <c r="O32" s="784"/>
      <c r="P32" s="442">
        <f t="shared" si="10"/>
        <v>0</v>
      </c>
      <c r="Q32" s="450" t="str">
        <f t="shared" si="11"/>
        <v/>
      </c>
      <c r="R32" s="791" t="str">
        <f>Setup!C62</f>
        <v>Retirement</v>
      </c>
      <c r="T32" s="197"/>
      <c r="U32" s="197"/>
      <c r="V32" s="418"/>
      <c r="W32" s="419"/>
      <c r="X32" s="322"/>
      <c r="Y32" s="322"/>
      <c r="Z32" s="322"/>
      <c r="AA32" s="322">
        <v>19</v>
      </c>
      <c r="AB32" s="465">
        <f t="shared" si="12"/>
        <v>0</v>
      </c>
      <c r="AC32" s="322">
        <f t="shared" si="1"/>
        <v>0</v>
      </c>
      <c r="AD32" s="465">
        <f t="shared" si="13"/>
        <v>0</v>
      </c>
      <c r="AE32" s="322">
        <f t="shared" si="2"/>
        <v>0</v>
      </c>
      <c r="AF32" s="465">
        <f t="shared" si="14"/>
        <v>0</v>
      </c>
      <c r="AG32" s="322">
        <f t="shared" si="3"/>
        <v>0</v>
      </c>
      <c r="AH32" s="465">
        <f t="shared" si="15"/>
        <v>0</v>
      </c>
      <c r="AI32" s="322">
        <f t="shared" si="4"/>
        <v>0</v>
      </c>
      <c r="AJ32" s="465">
        <f t="shared" si="16"/>
        <v>0</v>
      </c>
      <c r="AK32" s="322">
        <f t="shared" si="5"/>
        <v>0</v>
      </c>
      <c r="AL32" s="465">
        <f t="shared" si="17"/>
        <v>0</v>
      </c>
      <c r="AM32" s="322">
        <f t="shared" si="6"/>
        <v>0</v>
      </c>
      <c r="AN32" s="465">
        <f t="shared" si="18"/>
        <v>0</v>
      </c>
      <c r="AO32" s="322">
        <f t="shared" si="7"/>
        <v>0</v>
      </c>
    </row>
    <row r="33" spans="2:41" ht="14" customHeight="1">
      <c r="B33" s="385">
        <f t="shared" si="8"/>
        <v>43149</v>
      </c>
      <c r="C33" s="300" t="str">
        <f t="shared" si="9"/>
        <v>n/a</v>
      </c>
      <c r="E33" s="387"/>
      <c r="F33" s="387"/>
      <c r="G33" s="366"/>
      <c r="H33" s="462">
        <v>18</v>
      </c>
      <c r="I33" s="527"/>
      <c r="J33" s="813"/>
      <c r="K33" s="783"/>
      <c r="L33" s="783"/>
      <c r="M33" s="467"/>
      <c r="N33" s="467"/>
      <c r="O33" s="784"/>
      <c r="P33" s="442">
        <f t="shared" si="10"/>
        <v>0</v>
      </c>
      <c r="Q33" s="450" t="str">
        <f t="shared" si="11"/>
        <v/>
      </c>
      <c r="R33" s="791" t="str">
        <f>Setup!C63</f>
        <v>Storehouse</v>
      </c>
      <c r="T33" s="197"/>
      <c r="U33" s="197"/>
      <c r="V33" s="418"/>
      <c r="W33" s="419"/>
      <c r="X33" s="322"/>
      <c r="Y33" s="322"/>
      <c r="Z33" s="322"/>
      <c r="AA33" s="322">
        <v>20</v>
      </c>
      <c r="AB33" s="465">
        <f t="shared" si="12"/>
        <v>0</v>
      </c>
      <c r="AC33" s="322">
        <f t="shared" si="1"/>
        <v>0</v>
      </c>
      <c r="AD33" s="465">
        <f t="shared" si="13"/>
        <v>0</v>
      </c>
      <c r="AE33" s="322">
        <f t="shared" si="2"/>
        <v>0</v>
      </c>
      <c r="AF33" s="465">
        <f t="shared" si="14"/>
        <v>0</v>
      </c>
      <c r="AG33" s="322">
        <f t="shared" si="3"/>
        <v>0</v>
      </c>
      <c r="AH33" s="465">
        <f t="shared" si="15"/>
        <v>0</v>
      </c>
      <c r="AI33" s="322">
        <f t="shared" si="4"/>
        <v>0</v>
      </c>
      <c r="AJ33" s="465">
        <f t="shared" si="16"/>
        <v>0</v>
      </c>
      <c r="AK33" s="322">
        <f t="shared" si="5"/>
        <v>0</v>
      </c>
      <c r="AL33" s="465">
        <f t="shared" si="17"/>
        <v>0</v>
      </c>
      <c r="AM33" s="322">
        <f t="shared" si="6"/>
        <v>0</v>
      </c>
      <c r="AN33" s="465">
        <f t="shared" si="18"/>
        <v>0</v>
      </c>
      <c r="AO33" s="322">
        <f t="shared" si="7"/>
        <v>0</v>
      </c>
    </row>
    <row r="34" spans="2:41" ht="14" customHeight="1">
      <c r="B34" s="385">
        <f t="shared" si="8"/>
        <v>43150</v>
      </c>
      <c r="C34" s="300" t="str">
        <f t="shared" si="9"/>
        <v>n/a</v>
      </c>
      <c r="E34" s="387"/>
      <c r="F34" s="387"/>
      <c r="G34" s="366"/>
      <c r="H34" s="462">
        <v>19</v>
      </c>
      <c r="I34" s="527"/>
      <c r="J34" s="813"/>
      <c r="K34" s="783"/>
      <c r="L34" s="783"/>
      <c r="M34" s="467"/>
      <c r="N34" s="467"/>
      <c r="O34" s="784"/>
      <c r="P34" s="442">
        <f t="shared" si="10"/>
        <v>0</v>
      </c>
      <c r="Q34" s="450" t="str">
        <f t="shared" si="11"/>
        <v/>
      </c>
      <c r="R34" s="791" t="str">
        <f>Setup!C64</f>
        <v>Christmas Fund</v>
      </c>
      <c r="T34" s="197"/>
      <c r="U34" s="197"/>
      <c r="V34" s="418"/>
      <c r="W34" s="419"/>
      <c r="X34" s="322"/>
      <c r="Y34" s="322"/>
      <c r="Z34" s="322"/>
      <c r="AA34" s="322">
        <v>21</v>
      </c>
      <c r="AB34" s="465">
        <f t="shared" si="12"/>
        <v>0</v>
      </c>
      <c r="AC34" s="322">
        <f t="shared" si="1"/>
        <v>0</v>
      </c>
      <c r="AD34" s="465">
        <f t="shared" si="13"/>
        <v>0</v>
      </c>
      <c r="AE34" s="322">
        <f t="shared" si="2"/>
        <v>0</v>
      </c>
      <c r="AF34" s="465">
        <f t="shared" si="14"/>
        <v>0</v>
      </c>
      <c r="AG34" s="322">
        <f t="shared" si="3"/>
        <v>0</v>
      </c>
      <c r="AH34" s="465">
        <f t="shared" si="15"/>
        <v>0</v>
      </c>
      <c r="AI34" s="322">
        <f t="shared" si="4"/>
        <v>0</v>
      </c>
      <c r="AJ34" s="465">
        <f t="shared" si="16"/>
        <v>0</v>
      </c>
      <c r="AK34" s="322">
        <f t="shared" si="5"/>
        <v>0</v>
      </c>
      <c r="AL34" s="465">
        <f t="shared" si="17"/>
        <v>0</v>
      </c>
      <c r="AM34" s="322">
        <f t="shared" si="6"/>
        <v>0</v>
      </c>
      <c r="AN34" s="465">
        <f t="shared" si="18"/>
        <v>0</v>
      </c>
      <c r="AO34" s="322">
        <f t="shared" si="7"/>
        <v>0</v>
      </c>
    </row>
    <row r="35" spans="2:41" ht="14" customHeight="1">
      <c r="B35" s="385">
        <f t="shared" si="8"/>
        <v>43151</v>
      </c>
      <c r="C35" s="300" t="str">
        <f t="shared" si="9"/>
        <v>n/a</v>
      </c>
      <c r="E35" s="387"/>
      <c r="F35" s="387"/>
      <c r="G35" s="366"/>
      <c r="H35" s="462">
        <v>20</v>
      </c>
      <c r="I35" s="527"/>
      <c r="J35" s="813"/>
      <c r="K35" s="783"/>
      <c r="L35" s="783"/>
      <c r="M35" s="467"/>
      <c r="N35" s="527"/>
      <c r="O35" s="784"/>
      <c r="P35" s="442">
        <f t="shared" si="10"/>
        <v>0</v>
      </c>
      <c r="Q35" s="450" t="str">
        <f t="shared" si="11"/>
        <v/>
      </c>
      <c r="R35" s="791" t="str">
        <f>Setup!C65</f>
        <v>Car Fund</v>
      </c>
      <c r="T35" s="197"/>
      <c r="U35" s="197"/>
      <c r="V35" s="418"/>
      <c r="W35" s="419"/>
      <c r="X35" s="322"/>
      <c r="Y35" s="322"/>
      <c r="Z35" s="322"/>
      <c r="AA35" s="322">
        <v>22</v>
      </c>
      <c r="AB35" s="465">
        <f t="shared" si="12"/>
        <v>0</v>
      </c>
      <c r="AC35" s="322">
        <f t="shared" si="1"/>
        <v>0</v>
      </c>
      <c r="AD35" s="465">
        <f t="shared" si="13"/>
        <v>0</v>
      </c>
      <c r="AE35" s="322">
        <f t="shared" si="2"/>
        <v>0</v>
      </c>
      <c r="AF35" s="465">
        <f t="shared" si="14"/>
        <v>0</v>
      </c>
      <c r="AG35" s="322">
        <f t="shared" si="3"/>
        <v>0</v>
      </c>
      <c r="AH35" s="465">
        <f t="shared" si="15"/>
        <v>0</v>
      </c>
      <c r="AI35" s="322">
        <f t="shared" si="4"/>
        <v>0</v>
      </c>
      <c r="AJ35" s="465">
        <f t="shared" si="16"/>
        <v>0</v>
      </c>
      <c r="AK35" s="322">
        <f t="shared" si="5"/>
        <v>0</v>
      </c>
      <c r="AL35" s="465">
        <f t="shared" si="17"/>
        <v>0</v>
      </c>
      <c r="AM35" s="322">
        <f t="shared" si="6"/>
        <v>0</v>
      </c>
      <c r="AN35" s="465">
        <f t="shared" si="18"/>
        <v>0</v>
      </c>
      <c r="AO35" s="322">
        <f t="shared" si="7"/>
        <v>0</v>
      </c>
    </row>
    <row r="36" spans="2:41" ht="14" customHeight="1">
      <c r="B36" s="385">
        <f t="shared" si="8"/>
        <v>43152</v>
      </c>
      <c r="C36" s="300" t="str">
        <f t="shared" si="9"/>
        <v>n/a</v>
      </c>
      <c r="E36" s="387"/>
      <c r="F36" s="387"/>
      <c r="G36" s="366"/>
      <c r="H36" s="462">
        <v>21</v>
      </c>
      <c r="I36" s="527"/>
      <c r="J36" s="813"/>
      <c r="K36" s="783"/>
      <c r="L36" s="783"/>
      <c r="M36" s="467"/>
      <c r="N36" s="467"/>
      <c r="O36" s="784"/>
      <c r="P36" s="442">
        <f t="shared" si="10"/>
        <v>0</v>
      </c>
      <c r="Q36" s="451" t="str">
        <f t="shared" si="11"/>
        <v/>
      </c>
      <c r="R36" s="791" t="str">
        <f>Setup!C66</f>
        <v>Home Down Pay Fund</v>
      </c>
      <c r="V36" s="418"/>
      <c r="W36" s="421"/>
      <c r="X36" s="322"/>
      <c r="Y36" s="322"/>
      <c r="Z36" s="322"/>
      <c r="AA36" s="322">
        <v>23</v>
      </c>
      <c r="AB36" s="465">
        <f t="shared" si="12"/>
        <v>0</v>
      </c>
      <c r="AC36" s="322">
        <f t="shared" si="1"/>
        <v>0</v>
      </c>
      <c r="AD36" s="465">
        <f t="shared" si="13"/>
        <v>0</v>
      </c>
      <c r="AE36" s="322">
        <f t="shared" si="2"/>
        <v>0</v>
      </c>
      <c r="AF36" s="465">
        <f t="shared" si="14"/>
        <v>0</v>
      </c>
      <c r="AG36" s="322">
        <f t="shared" si="3"/>
        <v>0</v>
      </c>
      <c r="AH36" s="465">
        <f t="shared" si="15"/>
        <v>0</v>
      </c>
      <c r="AI36" s="322">
        <f t="shared" si="4"/>
        <v>0</v>
      </c>
      <c r="AJ36" s="465">
        <f t="shared" si="16"/>
        <v>0</v>
      </c>
      <c r="AK36" s="322">
        <f t="shared" si="5"/>
        <v>0</v>
      </c>
      <c r="AL36" s="465">
        <f t="shared" si="17"/>
        <v>0</v>
      </c>
      <c r="AM36" s="322">
        <f t="shared" si="6"/>
        <v>0</v>
      </c>
      <c r="AN36" s="465">
        <f t="shared" si="18"/>
        <v>0</v>
      </c>
      <c r="AO36" s="322">
        <f t="shared" si="7"/>
        <v>0</v>
      </c>
    </row>
    <row r="37" spans="2:41" ht="14" customHeight="1">
      <c r="B37" s="385">
        <f t="shared" si="8"/>
        <v>43153</v>
      </c>
      <c r="C37" s="300" t="str">
        <f t="shared" si="9"/>
        <v>n/a</v>
      </c>
      <c r="E37" s="387"/>
      <c r="F37" s="387"/>
      <c r="G37" s="366"/>
      <c r="H37" s="462">
        <v>22</v>
      </c>
      <c r="I37" s="782"/>
      <c r="J37" s="813"/>
      <c r="K37" s="783"/>
      <c r="L37" s="783"/>
      <c r="M37" s="467"/>
      <c r="N37" s="467"/>
      <c r="O37" s="784"/>
      <c r="P37" s="442">
        <f t="shared" si="10"/>
        <v>0</v>
      </c>
      <c r="Q37" s="450" t="str">
        <f t="shared" si="11"/>
        <v/>
      </c>
      <c r="R37" s="791" t="str">
        <f>Setup!C67</f>
        <v>4. FOOD</v>
      </c>
      <c r="T37" s="197"/>
      <c r="U37" s="197"/>
      <c r="V37" s="418"/>
      <c r="W37" s="419"/>
      <c r="X37" s="322"/>
      <c r="Y37" s="322"/>
      <c r="Z37" s="322"/>
      <c r="AA37" s="322">
        <v>24</v>
      </c>
      <c r="AB37" s="465">
        <f t="shared" si="12"/>
        <v>0</v>
      </c>
      <c r="AC37" s="322">
        <f t="shared" si="1"/>
        <v>0</v>
      </c>
      <c r="AD37" s="465">
        <f t="shared" si="13"/>
        <v>0</v>
      </c>
      <c r="AE37" s="322">
        <f t="shared" si="2"/>
        <v>0</v>
      </c>
      <c r="AF37" s="465">
        <f t="shared" si="14"/>
        <v>0</v>
      </c>
      <c r="AG37" s="322">
        <f t="shared" si="3"/>
        <v>0</v>
      </c>
      <c r="AH37" s="465">
        <f t="shared" si="15"/>
        <v>0</v>
      </c>
      <c r="AI37" s="322">
        <f t="shared" si="4"/>
        <v>0</v>
      </c>
      <c r="AJ37" s="465">
        <f t="shared" si="16"/>
        <v>0</v>
      </c>
      <c r="AK37" s="322">
        <f t="shared" si="5"/>
        <v>0</v>
      </c>
      <c r="AL37" s="465">
        <f t="shared" si="17"/>
        <v>0</v>
      </c>
      <c r="AM37" s="322">
        <f t="shared" si="6"/>
        <v>0</v>
      </c>
      <c r="AN37" s="465">
        <f t="shared" si="18"/>
        <v>0</v>
      </c>
      <c r="AO37" s="322">
        <f t="shared" si="7"/>
        <v>0</v>
      </c>
    </row>
    <row r="38" spans="2:41" ht="14" customHeight="1">
      <c r="B38" s="385">
        <f t="shared" si="8"/>
        <v>43154</v>
      </c>
      <c r="C38" s="300" t="str">
        <f t="shared" si="9"/>
        <v>n/a</v>
      </c>
      <c r="E38" s="387"/>
      <c r="F38" s="387"/>
      <c r="G38" s="366"/>
      <c r="H38" s="462">
        <v>23</v>
      </c>
      <c r="I38" s="782"/>
      <c r="J38" s="813"/>
      <c r="K38" s="783"/>
      <c r="L38" s="783"/>
      <c r="M38" s="467"/>
      <c r="N38" s="467"/>
      <c r="O38" s="784"/>
      <c r="P38" s="442">
        <f t="shared" si="10"/>
        <v>0</v>
      </c>
      <c r="Q38" s="450" t="str">
        <f t="shared" si="11"/>
        <v/>
      </c>
      <c r="R38" s="791" t="str">
        <f>Setup!C68</f>
        <v>Groceries</v>
      </c>
      <c r="T38" s="197"/>
      <c r="U38" s="197"/>
      <c r="V38" s="418"/>
      <c r="W38" s="418"/>
      <c r="X38" s="322"/>
      <c r="Y38" s="322"/>
      <c r="Z38" s="322"/>
      <c r="AA38" s="322">
        <v>25</v>
      </c>
      <c r="AB38" s="465">
        <f t="shared" si="12"/>
        <v>0</v>
      </c>
      <c r="AC38" s="322">
        <f t="shared" si="1"/>
        <v>0</v>
      </c>
      <c r="AD38" s="465">
        <f t="shared" si="13"/>
        <v>0</v>
      </c>
      <c r="AE38" s="322">
        <f t="shared" si="2"/>
        <v>0</v>
      </c>
      <c r="AF38" s="465">
        <f t="shared" si="14"/>
        <v>0</v>
      </c>
      <c r="AG38" s="322">
        <f t="shared" si="3"/>
        <v>0</v>
      </c>
      <c r="AH38" s="465">
        <f t="shared" si="15"/>
        <v>0</v>
      </c>
      <c r="AI38" s="322">
        <f t="shared" si="4"/>
        <v>0</v>
      </c>
      <c r="AJ38" s="465">
        <f t="shared" si="16"/>
        <v>0</v>
      </c>
      <c r="AK38" s="322">
        <f t="shared" si="5"/>
        <v>0</v>
      </c>
      <c r="AL38" s="465">
        <f t="shared" si="17"/>
        <v>0</v>
      </c>
      <c r="AM38" s="322">
        <f t="shared" si="6"/>
        <v>0</v>
      </c>
      <c r="AN38" s="465">
        <f t="shared" si="18"/>
        <v>0</v>
      </c>
      <c r="AO38" s="322">
        <f t="shared" si="7"/>
        <v>0</v>
      </c>
    </row>
    <row r="39" spans="2:41" ht="14" customHeight="1">
      <c r="B39" s="385">
        <f t="shared" si="8"/>
        <v>43155</v>
      </c>
      <c r="C39" s="300" t="str">
        <f t="shared" si="9"/>
        <v>n/a</v>
      </c>
      <c r="E39" s="387"/>
      <c r="F39" s="387"/>
      <c r="G39" s="366"/>
      <c r="H39" s="462">
        <v>24</v>
      </c>
      <c r="I39" s="782"/>
      <c r="J39" s="813"/>
      <c r="K39" s="783"/>
      <c r="L39" s="783"/>
      <c r="M39" s="467"/>
      <c r="N39" s="467"/>
      <c r="O39" s="784"/>
      <c r="P39" s="442">
        <f t="shared" si="10"/>
        <v>0</v>
      </c>
      <c r="Q39" s="450" t="str">
        <f t="shared" si="11"/>
        <v/>
      </c>
      <c r="R39" s="791" t="str">
        <f>Setup!C69</f>
        <v>Dining Out</v>
      </c>
      <c r="T39" s="197"/>
      <c r="U39" s="197"/>
      <c r="V39" s="322"/>
      <c r="W39" s="322"/>
      <c r="X39" s="322"/>
      <c r="Y39" s="322"/>
      <c r="Z39" s="322"/>
      <c r="AA39" s="322">
        <v>26</v>
      </c>
      <c r="AB39" s="465">
        <f t="shared" si="12"/>
        <v>0</v>
      </c>
      <c r="AC39" s="322">
        <f t="shared" si="1"/>
        <v>0</v>
      </c>
      <c r="AD39" s="465">
        <f t="shared" si="13"/>
        <v>0</v>
      </c>
      <c r="AE39" s="322">
        <f t="shared" si="2"/>
        <v>0</v>
      </c>
      <c r="AF39" s="465">
        <f t="shared" si="14"/>
        <v>0</v>
      </c>
      <c r="AG39" s="322">
        <f t="shared" si="3"/>
        <v>0</v>
      </c>
      <c r="AH39" s="465">
        <f t="shared" si="15"/>
        <v>0</v>
      </c>
      <c r="AI39" s="322">
        <f t="shared" si="4"/>
        <v>0</v>
      </c>
      <c r="AJ39" s="465">
        <f t="shared" si="16"/>
        <v>0</v>
      </c>
      <c r="AK39" s="322">
        <f t="shared" si="5"/>
        <v>0</v>
      </c>
      <c r="AL39" s="465">
        <f t="shared" si="17"/>
        <v>0</v>
      </c>
      <c r="AM39" s="322">
        <f t="shared" si="6"/>
        <v>0</v>
      </c>
      <c r="AN39" s="465">
        <f t="shared" si="18"/>
        <v>0</v>
      </c>
      <c r="AO39" s="322">
        <f t="shared" si="7"/>
        <v>0</v>
      </c>
    </row>
    <row r="40" spans="2:41" ht="14" customHeight="1">
      <c r="B40" s="385">
        <f t="shared" si="8"/>
        <v>43156</v>
      </c>
      <c r="C40" s="300" t="str">
        <f t="shared" si="9"/>
        <v>n/a</v>
      </c>
      <c r="E40" s="387"/>
      <c r="F40" s="387"/>
      <c r="G40" s="366"/>
      <c r="H40" s="462">
        <v>25</v>
      </c>
      <c r="I40" s="782"/>
      <c r="J40" s="813"/>
      <c r="K40" s="783"/>
      <c r="L40" s="783"/>
      <c r="M40" s="527"/>
      <c r="N40" s="527"/>
      <c r="O40" s="784"/>
      <c r="P40" s="442">
        <f t="shared" si="10"/>
        <v>0</v>
      </c>
      <c r="Q40" s="450" t="str">
        <f t="shared" si="11"/>
        <v/>
      </c>
      <c r="R40" s="791" t="str">
        <f>Setup!C70</f>
        <v>School Lunches</v>
      </c>
      <c r="T40" s="197"/>
      <c r="U40" s="197"/>
      <c r="V40" s="365"/>
      <c r="W40" s="365"/>
      <c r="X40" s="322"/>
      <c r="Y40" s="322"/>
      <c r="Z40" s="322"/>
      <c r="AA40" s="322">
        <v>27</v>
      </c>
      <c r="AB40" s="465">
        <f t="shared" si="12"/>
        <v>0</v>
      </c>
      <c r="AC40" s="322">
        <f t="shared" si="1"/>
        <v>0</v>
      </c>
      <c r="AD40" s="465">
        <f t="shared" si="13"/>
        <v>0</v>
      </c>
      <c r="AE40" s="322">
        <f t="shared" si="2"/>
        <v>0</v>
      </c>
      <c r="AF40" s="465">
        <f t="shared" si="14"/>
        <v>0</v>
      </c>
      <c r="AG40" s="322">
        <f t="shared" si="3"/>
        <v>0</v>
      </c>
      <c r="AH40" s="465">
        <f t="shared" si="15"/>
        <v>0</v>
      </c>
      <c r="AI40" s="322">
        <f t="shared" si="4"/>
        <v>0</v>
      </c>
      <c r="AJ40" s="465">
        <f t="shared" si="16"/>
        <v>0</v>
      </c>
      <c r="AK40" s="322">
        <f t="shared" si="5"/>
        <v>0</v>
      </c>
      <c r="AL40" s="465">
        <f t="shared" si="17"/>
        <v>0</v>
      </c>
      <c r="AM40" s="322">
        <f t="shared" si="6"/>
        <v>0</v>
      </c>
      <c r="AN40" s="465">
        <f t="shared" si="18"/>
        <v>0</v>
      </c>
      <c r="AO40" s="322">
        <f t="shared" si="7"/>
        <v>0</v>
      </c>
    </row>
    <row r="41" spans="2:41" ht="14" customHeight="1">
      <c r="B41" s="385">
        <f t="shared" si="8"/>
        <v>43157</v>
      </c>
      <c r="C41" s="300" t="str">
        <f t="shared" si="9"/>
        <v>n/a</v>
      </c>
      <c r="E41" s="387"/>
      <c r="F41" s="387"/>
      <c r="G41" s="366"/>
      <c r="H41" s="462">
        <v>26</v>
      </c>
      <c r="I41" s="782"/>
      <c r="J41" s="813"/>
      <c r="K41" s="783"/>
      <c r="L41" s="463"/>
      <c r="M41" s="467"/>
      <c r="N41" s="467"/>
      <c r="O41" s="784"/>
      <c r="P41" s="442">
        <f t="shared" si="10"/>
        <v>0</v>
      </c>
      <c r="Q41" s="450" t="str">
        <f t="shared" si="11"/>
        <v/>
      </c>
      <c r="R41" s="791" t="str">
        <f>Setup!C71</f>
        <v>Pet Food</v>
      </c>
      <c r="T41" s="197"/>
      <c r="U41" s="197"/>
      <c r="V41" s="365"/>
      <c r="W41" s="452"/>
      <c r="X41" s="322"/>
      <c r="Y41" s="322"/>
      <c r="Z41" s="322"/>
      <c r="AA41" s="322">
        <v>28</v>
      </c>
      <c r="AB41" s="465">
        <f t="shared" si="12"/>
        <v>0</v>
      </c>
      <c r="AC41" s="322">
        <f t="shared" si="1"/>
        <v>0</v>
      </c>
      <c r="AD41" s="465">
        <f t="shared" si="13"/>
        <v>0</v>
      </c>
      <c r="AE41" s="322">
        <f t="shared" si="2"/>
        <v>0</v>
      </c>
      <c r="AF41" s="465">
        <f t="shared" si="14"/>
        <v>0</v>
      </c>
      <c r="AG41" s="322">
        <f t="shared" si="3"/>
        <v>0</v>
      </c>
      <c r="AH41" s="465">
        <f t="shared" si="15"/>
        <v>0</v>
      </c>
      <c r="AI41" s="322">
        <f t="shared" si="4"/>
        <v>0</v>
      </c>
      <c r="AJ41" s="465">
        <f t="shared" si="16"/>
        <v>0</v>
      </c>
      <c r="AK41" s="322">
        <f t="shared" si="5"/>
        <v>0</v>
      </c>
      <c r="AL41" s="465">
        <f t="shared" si="17"/>
        <v>0</v>
      </c>
      <c r="AM41" s="322">
        <f t="shared" si="6"/>
        <v>0</v>
      </c>
      <c r="AN41" s="465">
        <f t="shared" si="18"/>
        <v>0</v>
      </c>
      <c r="AO41" s="322">
        <f t="shared" si="7"/>
        <v>0</v>
      </c>
    </row>
    <row r="42" spans="2:41" ht="14" customHeight="1">
      <c r="B42" s="385">
        <f t="shared" si="8"/>
        <v>43158</v>
      </c>
      <c r="C42" s="300" t="str">
        <f t="shared" si="9"/>
        <v>n/a</v>
      </c>
      <c r="E42" s="387"/>
      <c r="F42" s="387"/>
      <c r="G42" s="366"/>
      <c r="H42" s="462">
        <v>27</v>
      </c>
      <c r="I42" s="782"/>
      <c r="J42" s="813"/>
      <c r="K42" s="783"/>
      <c r="L42" s="463"/>
      <c r="M42" s="467"/>
      <c r="N42" s="467"/>
      <c r="O42" s="784"/>
      <c r="P42" s="442">
        <f t="shared" si="10"/>
        <v>0</v>
      </c>
      <c r="Q42" s="450" t="str">
        <f t="shared" si="11"/>
        <v/>
      </c>
      <c r="R42" s="791" t="str">
        <f>Setup!C72</f>
        <v>Other Food</v>
      </c>
      <c r="T42" s="197"/>
      <c r="U42" s="197"/>
      <c r="V42" s="453"/>
      <c r="W42" s="420"/>
      <c r="X42" s="454"/>
      <c r="Y42" s="322"/>
      <c r="Z42" s="322"/>
      <c r="AA42" s="322">
        <v>29</v>
      </c>
      <c r="AB42" s="465">
        <f t="shared" si="12"/>
        <v>0</v>
      </c>
      <c r="AC42" s="322">
        <f t="shared" si="1"/>
        <v>0</v>
      </c>
      <c r="AD42" s="465">
        <f t="shared" si="13"/>
        <v>0</v>
      </c>
      <c r="AE42" s="322">
        <f t="shared" si="2"/>
        <v>0</v>
      </c>
      <c r="AF42" s="465">
        <f t="shared" si="14"/>
        <v>0</v>
      </c>
      <c r="AG42" s="322">
        <f t="shared" si="3"/>
        <v>0</v>
      </c>
      <c r="AH42" s="465">
        <f t="shared" si="15"/>
        <v>0</v>
      </c>
      <c r="AI42" s="322">
        <f t="shared" si="4"/>
        <v>0</v>
      </c>
      <c r="AJ42" s="465">
        <f t="shared" si="16"/>
        <v>0</v>
      </c>
      <c r="AK42" s="322">
        <f t="shared" si="5"/>
        <v>0</v>
      </c>
      <c r="AL42" s="465">
        <f t="shared" si="17"/>
        <v>0</v>
      </c>
      <c r="AM42" s="322">
        <f t="shared" si="6"/>
        <v>0</v>
      </c>
      <c r="AN42" s="465">
        <f t="shared" si="18"/>
        <v>0</v>
      </c>
      <c r="AO42" s="322">
        <f t="shared" si="7"/>
        <v>0</v>
      </c>
    </row>
    <row r="43" spans="2:41" ht="14" customHeight="1">
      <c r="B43" s="385">
        <f t="shared" si="8"/>
        <v>43159</v>
      </c>
      <c r="C43" s="300" t="str">
        <f t="shared" si="9"/>
        <v>n/a</v>
      </c>
      <c r="E43" s="387"/>
      <c r="F43" s="387"/>
      <c r="G43" s="366"/>
      <c r="H43" s="462">
        <v>28</v>
      </c>
      <c r="I43" s="782"/>
      <c r="J43" s="813"/>
      <c r="K43" s="783"/>
      <c r="L43" s="463"/>
      <c r="M43" s="467"/>
      <c r="N43" s="467"/>
      <c r="O43" s="784"/>
      <c r="P43" s="442">
        <f t="shared" si="10"/>
        <v>0</v>
      </c>
      <c r="Q43" s="450" t="str">
        <f t="shared" si="11"/>
        <v/>
      </c>
      <c r="R43" s="791" t="str">
        <f>Setup!C73</f>
        <v>Other Food</v>
      </c>
      <c r="T43" s="197"/>
      <c r="U43" s="197"/>
      <c r="V43" s="453"/>
      <c r="W43" s="420"/>
      <c r="X43" s="454"/>
      <c r="Y43" s="322"/>
      <c r="Z43" s="322"/>
      <c r="AA43" s="322">
        <v>30</v>
      </c>
      <c r="AB43" s="465">
        <f t="shared" si="12"/>
        <v>0</v>
      </c>
      <c r="AC43" s="322">
        <f t="shared" si="1"/>
        <v>0</v>
      </c>
      <c r="AD43" s="465">
        <f t="shared" si="13"/>
        <v>0</v>
      </c>
      <c r="AE43" s="322">
        <f t="shared" si="2"/>
        <v>0</v>
      </c>
      <c r="AF43" s="465">
        <f t="shared" si="14"/>
        <v>0</v>
      </c>
      <c r="AG43" s="322">
        <f t="shared" si="3"/>
        <v>0</v>
      </c>
      <c r="AH43" s="465">
        <f t="shared" si="15"/>
        <v>0</v>
      </c>
      <c r="AI43" s="322">
        <f t="shared" si="4"/>
        <v>0</v>
      </c>
      <c r="AJ43" s="465">
        <f t="shared" si="16"/>
        <v>0</v>
      </c>
      <c r="AK43" s="322">
        <f t="shared" si="5"/>
        <v>0</v>
      </c>
      <c r="AL43" s="465">
        <f t="shared" si="17"/>
        <v>0</v>
      </c>
      <c r="AM43" s="322">
        <f t="shared" si="6"/>
        <v>0</v>
      </c>
      <c r="AN43" s="465">
        <f t="shared" si="18"/>
        <v>0</v>
      </c>
      <c r="AO43" s="322">
        <f t="shared" si="7"/>
        <v>0</v>
      </c>
    </row>
    <row r="44" spans="2:41" ht="14" customHeight="1">
      <c r="B44" s="385">
        <f t="shared" si="8"/>
        <v>43160</v>
      </c>
      <c r="C44" s="300" t="str">
        <f t="shared" si="9"/>
        <v>n/a</v>
      </c>
      <c r="E44" s="387"/>
      <c r="F44" s="387"/>
      <c r="G44" s="366"/>
      <c r="H44" s="462">
        <v>29</v>
      </c>
      <c r="I44" s="527"/>
      <c r="J44" s="813"/>
      <c r="K44" s="783"/>
      <c r="L44" s="783"/>
      <c r="M44" s="467"/>
      <c r="N44" s="467"/>
      <c r="O44" s="784"/>
      <c r="P44" s="442">
        <f t="shared" si="10"/>
        <v>0</v>
      </c>
      <c r="Q44" s="450" t="str">
        <f t="shared" si="11"/>
        <v/>
      </c>
      <c r="R44" s="791" t="str">
        <f>Setup!C74</f>
        <v>5. CLOTHING</v>
      </c>
      <c r="T44" s="197"/>
      <c r="U44" s="197"/>
      <c r="V44" s="453"/>
      <c r="W44" s="420"/>
      <c r="X44" s="454"/>
      <c r="Y44" s="322"/>
      <c r="Z44" s="322"/>
      <c r="AA44" s="322">
        <v>31</v>
      </c>
      <c r="AB44" s="465">
        <f t="shared" si="12"/>
        <v>0</v>
      </c>
      <c r="AC44" s="322">
        <f t="shared" si="1"/>
        <v>0</v>
      </c>
      <c r="AD44" s="465">
        <f t="shared" si="13"/>
        <v>0</v>
      </c>
      <c r="AE44" s="322">
        <f t="shared" si="2"/>
        <v>0</v>
      </c>
      <c r="AF44" s="465">
        <f t="shared" si="14"/>
        <v>0</v>
      </c>
      <c r="AG44" s="322">
        <f t="shared" si="3"/>
        <v>0</v>
      </c>
      <c r="AH44" s="465">
        <f t="shared" si="15"/>
        <v>0</v>
      </c>
      <c r="AI44" s="322">
        <f t="shared" si="4"/>
        <v>0</v>
      </c>
      <c r="AJ44" s="465">
        <f t="shared" si="16"/>
        <v>0</v>
      </c>
      <c r="AK44" s="322">
        <f t="shared" si="5"/>
        <v>0</v>
      </c>
      <c r="AL44" s="465">
        <f t="shared" si="17"/>
        <v>0</v>
      </c>
      <c r="AM44" s="322">
        <f t="shared" si="6"/>
        <v>0</v>
      </c>
      <c r="AN44" s="465">
        <f t="shared" si="18"/>
        <v>0</v>
      </c>
      <c r="AO44" s="322">
        <f t="shared" si="7"/>
        <v>0</v>
      </c>
    </row>
    <row r="45" spans="2:41" ht="14" customHeight="1">
      <c r="B45" s="385">
        <f t="shared" si="8"/>
        <v>43161</v>
      </c>
      <c r="C45" s="300" t="str">
        <f t="shared" si="9"/>
        <v>n/a</v>
      </c>
      <c r="E45" s="387"/>
      <c r="F45" s="387"/>
      <c r="G45" s="366"/>
      <c r="H45" s="462">
        <v>30</v>
      </c>
      <c r="I45" s="782"/>
      <c r="J45" s="813"/>
      <c r="K45" s="783"/>
      <c r="L45" s="463"/>
      <c r="M45" s="467"/>
      <c r="N45" s="467"/>
      <c r="O45" s="784"/>
      <c r="P45" s="442">
        <f t="shared" si="10"/>
        <v>0</v>
      </c>
      <c r="Q45" s="450" t="str">
        <f t="shared" si="11"/>
        <v/>
      </c>
      <c r="R45" s="791" t="str">
        <f>Setup!C75</f>
        <v>New Clothes</v>
      </c>
      <c r="T45" s="197"/>
      <c r="U45" s="197"/>
      <c r="V45" s="453"/>
      <c r="W45" s="420"/>
      <c r="X45" s="454"/>
      <c r="Y45" s="322"/>
      <c r="Z45" s="322"/>
      <c r="AA45" s="322">
        <v>32</v>
      </c>
      <c r="AB45" s="465">
        <f t="shared" si="12"/>
        <v>0</v>
      </c>
      <c r="AC45" s="322">
        <f t="shared" si="1"/>
        <v>0</v>
      </c>
      <c r="AD45" s="465">
        <f t="shared" si="13"/>
        <v>0</v>
      </c>
      <c r="AE45" s="322">
        <f t="shared" si="2"/>
        <v>0</v>
      </c>
      <c r="AF45" s="465">
        <f t="shared" si="14"/>
        <v>0</v>
      </c>
      <c r="AG45" s="322">
        <f t="shared" si="3"/>
        <v>0</v>
      </c>
      <c r="AH45" s="465">
        <f t="shared" si="15"/>
        <v>0</v>
      </c>
      <c r="AI45" s="322">
        <f t="shared" si="4"/>
        <v>0</v>
      </c>
      <c r="AJ45" s="465">
        <f t="shared" si="16"/>
        <v>0</v>
      </c>
      <c r="AK45" s="322">
        <f t="shared" si="5"/>
        <v>0</v>
      </c>
      <c r="AL45" s="465">
        <f t="shared" si="17"/>
        <v>0</v>
      </c>
      <c r="AM45" s="322">
        <f t="shared" si="6"/>
        <v>0</v>
      </c>
      <c r="AN45" s="465">
        <f t="shared" si="18"/>
        <v>0</v>
      </c>
      <c r="AO45" s="322">
        <f t="shared" si="7"/>
        <v>0</v>
      </c>
    </row>
    <row r="46" spans="2:41" ht="14" customHeight="1">
      <c r="B46" s="385">
        <f t="shared" si="8"/>
        <v>43162</v>
      </c>
      <c r="C46" s="300" t="str">
        <f t="shared" si="9"/>
        <v>n/a</v>
      </c>
      <c r="E46" s="387"/>
      <c r="F46" s="387"/>
      <c r="G46" s="366"/>
      <c r="H46" s="462">
        <v>31</v>
      </c>
      <c r="I46" s="782"/>
      <c r="J46" s="813"/>
      <c r="K46" s="783"/>
      <c r="L46" s="463"/>
      <c r="M46" s="527"/>
      <c r="N46" s="527"/>
      <c r="O46" s="784"/>
      <c r="P46" s="442">
        <f t="shared" si="10"/>
        <v>0</v>
      </c>
      <c r="Q46" s="451" t="str">
        <f t="shared" si="11"/>
        <v/>
      </c>
      <c r="R46" s="791" t="str">
        <f>Setup!C76</f>
        <v>Dry Cleaning</v>
      </c>
      <c r="V46" s="455"/>
      <c r="W46" s="421"/>
      <c r="X46" s="322"/>
      <c r="Y46" s="322"/>
      <c r="Z46" s="322"/>
      <c r="AA46" s="322">
        <v>33</v>
      </c>
      <c r="AB46" s="465">
        <f t="shared" si="12"/>
        <v>0</v>
      </c>
      <c r="AC46" s="322">
        <f t="shared" si="1"/>
        <v>0</v>
      </c>
      <c r="AD46" s="465">
        <f t="shared" si="13"/>
        <v>0</v>
      </c>
      <c r="AE46" s="322">
        <f t="shared" si="2"/>
        <v>0</v>
      </c>
      <c r="AF46" s="465">
        <f t="shared" si="14"/>
        <v>0</v>
      </c>
      <c r="AG46" s="322">
        <f t="shared" si="3"/>
        <v>0</v>
      </c>
      <c r="AH46" s="465">
        <f t="shared" si="15"/>
        <v>0</v>
      </c>
      <c r="AI46" s="322">
        <f t="shared" si="4"/>
        <v>0</v>
      </c>
      <c r="AJ46" s="465">
        <f t="shared" si="16"/>
        <v>0</v>
      </c>
      <c r="AK46" s="322">
        <f t="shared" si="5"/>
        <v>0</v>
      </c>
      <c r="AL46" s="465">
        <f t="shared" si="17"/>
        <v>0</v>
      </c>
      <c r="AM46" s="322">
        <f t="shared" si="6"/>
        <v>0</v>
      </c>
      <c r="AN46" s="465">
        <f t="shared" si="18"/>
        <v>0</v>
      </c>
      <c r="AO46" s="322">
        <f t="shared" si="7"/>
        <v>0</v>
      </c>
    </row>
    <row r="47" spans="2:41" ht="14" customHeight="1">
      <c r="C47" s="300" t="str">
        <f t="shared" si="9"/>
        <v>n/a</v>
      </c>
      <c r="E47" s="387"/>
      <c r="F47" s="387"/>
      <c r="G47" s="366"/>
      <c r="H47" s="462">
        <v>32</v>
      </c>
      <c r="I47" s="782"/>
      <c r="J47" s="813"/>
      <c r="K47" s="783"/>
      <c r="L47" s="463"/>
      <c r="M47" s="467"/>
      <c r="N47" s="467"/>
      <c r="O47" s="784"/>
      <c r="P47" s="442">
        <f t="shared" si="10"/>
        <v>0</v>
      </c>
      <c r="Q47" s="450" t="str">
        <f t="shared" si="11"/>
        <v/>
      </c>
      <c r="R47" s="791" t="str">
        <f>Setup!C77</f>
        <v>Laundry</v>
      </c>
      <c r="T47" s="197"/>
      <c r="U47" s="197"/>
      <c r="V47" s="453"/>
      <c r="W47" s="420"/>
      <c r="X47" s="454"/>
      <c r="Y47" s="322"/>
      <c r="Z47" s="322"/>
      <c r="AA47" s="322">
        <v>34</v>
      </c>
      <c r="AB47" s="465">
        <f t="shared" si="12"/>
        <v>0</v>
      </c>
      <c r="AC47" s="322">
        <f t="shared" si="1"/>
        <v>0</v>
      </c>
      <c r="AD47" s="465">
        <f t="shared" si="13"/>
        <v>0</v>
      </c>
      <c r="AE47" s="322">
        <f t="shared" si="2"/>
        <v>0</v>
      </c>
      <c r="AF47" s="465">
        <f t="shared" si="14"/>
        <v>0</v>
      </c>
      <c r="AG47" s="322">
        <f t="shared" si="3"/>
        <v>0</v>
      </c>
      <c r="AH47" s="465">
        <f t="shared" si="15"/>
        <v>0</v>
      </c>
      <c r="AI47" s="322">
        <f t="shared" si="4"/>
        <v>0</v>
      </c>
      <c r="AJ47" s="465">
        <f t="shared" si="16"/>
        <v>0</v>
      </c>
      <c r="AK47" s="322">
        <f t="shared" si="5"/>
        <v>0</v>
      </c>
      <c r="AL47" s="465">
        <f t="shared" si="17"/>
        <v>0</v>
      </c>
      <c r="AM47" s="322">
        <f t="shared" si="6"/>
        <v>0</v>
      </c>
      <c r="AN47" s="465">
        <f t="shared" si="18"/>
        <v>0</v>
      </c>
      <c r="AO47" s="322">
        <f t="shared" si="7"/>
        <v>0</v>
      </c>
    </row>
    <row r="48" spans="2:41" ht="14" customHeight="1">
      <c r="C48" s="300" t="str">
        <f t="shared" si="9"/>
        <v>n/a</v>
      </c>
      <c r="E48" s="387"/>
      <c r="F48" s="387"/>
      <c r="G48" s="366"/>
      <c r="H48" s="462">
        <v>33</v>
      </c>
      <c r="I48" s="782"/>
      <c r="J48" s="813"/>
      <c r="K48" s="783"/>
      <c r="L48" s="463"/>
      <c r="M48" s="467"/>
      <c r="N48" s="467"/>
      <c r="O48" s="784"/>
      <c r="P48" s="442">
        <f t="shared" si="10"/>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2"/>
        <v>0</v>
      </c>
      <c r="AF48" s="465">
        <f t="shared" si="14"/>
        <v>0</v>
      </c>
      <c r="AG48" s="322">
        <f t="shared" si="3"/>
        <v>0</v>
      </c>
      <c r="AH48" s="465">
        <f t="shared" si="15"/>
        <v>0</v>
      </c>
      <c r="AI48" s="322">
        <f t="shared" si="4"/>
        <v>0</v>
      </c>
      <c r="AJ48" s="465">
        <f t="shared" si="16"/>
        <v>0</v>
      </c>
      <c r="AK48" s="322">
        <f t="shared" si="5"/>
        <v>0</v>
      </c>
      <c r="AL48" s="465">
        <f t="shared" si="17"/>
        <v>0</v>
      </c>
      <c r="AM48" s="322">
        <f t="shared" si="6"/>
        <v>0</v>
      </c>
      <c r="AN48" s="465">
        <f t="shared" si="18"/>
        <v>0</v>
      </c>
      <c r="AO48" s="322">
        <f t="shared" si="7"/>
        <v>0</v>
      </c>
    </row>
    <row r="49" spans="3:41" ht="14" customHeight="1">
      <c r="C49" s="300" t="str">
        <f t="shared" si="9"/>
        <v>n/a</v>
      </c>
      <c r="E49" s="387"/>
      <c r="F49" s="387"/>
      <c r="G49" s="366"/>
      <c r="H49" s="462">
        <v>34</v>
      </c>
      <c r="I49" s="782"/>
      <c r="J49" s="813"/>
      <c r="K49" s="783"/>
      <c r="L49" s="463"/>
      <c r="M49" s="467"/>
      <c r="N49" s="467"/>
      <c r="O49" s="784"/>
      <c r="P49" s="442">
        <f t="shared" si="10"/>
        <v>0</v>
      </c>
      <c r="Q49" s="450" t="str">
        <f t="shared" si="19"/>
        <v/>
      </c>
      <c r="R49" s="791" t="str">
        <f>Setup!C79</f>
        <v>Other Clothing</v>
      </c>
      <c r="T49" s="197"/>
      <c r="U49" s="197"/>
      <c r="AA49" s="322">
        <v>36</v>
      </c>
      <c r="AB49" s="465">
        <f t="shared" si="12"/>
        <v>0</v>
      </c>
      <c r="AC49" s="322">
        <f t="shared" si="20"/>
        <v>0</v>
      </c>
      <c r="AD49" s="465">
        <f t="shared" si="13"/>
        <v>0</v>
      </c>
      <c r="AE49" s="322">
        <f t="shared" si="2"/>
        <v>0</v>
      </c>
      <c r="AF49" s="465">
        <f t="shared" si="14"/>
        <v>0</v>
      </c>
      <c r="AG49" s="322">
        <f t="shared" si="3"/>
        <v>0</v>
      </c>
      <c r="AH49" s="465">
        <f t="shared" si="15"/>
        <v>0</v>
      </c>
      <c r="AI49" s="322">
        <f t="shared" si="4"/>
        <v>0</v>
      </c>
      <c r="AJ49" s="465">
        <f t="shared" si="16"/>
        <v>0</v>
      </c>
      <c r="AK49" s="322">
        <f t="shared" si="5"/>
        <v>0</v>
      </c>
      <c r="AL49" s="465">
        <f t="shared" si="17"/>
        <v>0</v>
      </c>
      <c r="AM49" s="322">
        <f t="shared" si="6"/>
        <v>0</v>
      </c>
      <c r="AN49" s="465">
        <f t="shared" si="18"/>
        <v>0</v>
      </c>
      <c r="AO49" s="322">
        <f t="shared" si="7"/>
        <v>0</v>
      </c>
    </row>
    <row r="50" spans="3:41" ht="14" customHeight="1">
      <c r="C50" s="300" t="str">
        <f t="shared" si="9"/>
        <v>n/a</v>
      </c>
      <c r="E50" s="387"/>
      <c r="F50" s="387"/>
      <c r="G50" s="366"/>
      <c r="H50" s="462">
        <v>35</v>
      </c>
      <c r="I50" s="782"/>
      <c r="J50" s="813"/>
      <c r="K50" s="783"/>
      <c r="L50" s="463"/>
      <c r="M50" s="467"/>
      <c r="N50" s="467"/>
      <c r="O50" s="784"/>
      <c r="P50" s="442">
        <f t="shared" si="10"/>
        <v>0</v>
      </c>
      <c r="Q50" s="450" t="str">
        <f t="shared" si="19"/>
        <v/>
      </c>
      <c r="R50" s="791" t="str">
        <f>Setup!C80</f>
        <v>Other Clothing</v>
      </c>
      <c r="T50" s="197"/>
      <c r="U50" s="197"/>
      <c r="AA50" s="322">
        <v>37</v>
      </c>
      <c r="AB50" s="465">
        <f t="shared" si="12"/>
        <v>0</v>
      </c>
      <c r="AC50" s="322">
        <f t="shared" si="20"/>
        <v>0</v>
      </c>
      <c r="AD50" s="465">
        <f t="shared" si="13"/>
        <v>0</v>
      </c>
      <c r="AE50" s="322">
        <f t="shared" si="2"/>
        <v>0</v>
      </c>
      <c r="AF50" s="465">
        <f t="shared" si="14"/>
        <v>0</v>
      </c>
      <c r="AG50" s="322">
        <f t="shared" si="3"/>
        <v>0</v>
      </c>
      <c r="AH50" s="465">
        <f t="shared" si="15"/>
        <v>0</v>
      </c>
      <c r="AI50" s="322">
        <f t="shared" si="4"/>
        <v>0</v>
      </c>
      <c r="AJ50" s="465">
        <f t="shared" si="16"/>
        <v>0</v>
      </c>
      <c r="AK50" s="322">
        <f t="shared" si="5"/>
        <v>0</v>
      </c>
      <c r="AL50" s="465">
        <f t="shared" si="17"/>
        <v>0</v>
      </c>
      <c r="AM50" s="322">
        <f t="shared" si="6"/>
        <v>0</v>
      </c>
      <c r="AN50" s="465">
        <f t="shared" si="18"/>
        <v>0</v>
      </c>
      <c r="AO50" s="322">
        <f t="shared" si="7"/>
        <v>0</v>
      </c>
    </row>
    <row r="51" spans="3:41" ht="14" customHeight="1">
      <c r="C51" s="300" t="str">
        <f t="shared" si="9"/>
        <v>n/a</v>
      </c>
      <c r="E51" s="387"/>
      <c r="F51" s="387"/>
      <c r="G51" s="366"/>
      <c r="H51" s="462">
        <v>36</v>
      </c>
      <c r="I51" s="782"/>
      <c r="J51" s="813"/>
      <c r="K51" s="783"/>
      <c r="L51" s="463"/>
      <c r="M51" s="467"/>
      <c r="N51" s="467"/>
      <c r="O51" s="784"/>
      <c r="P51" s="442">
        <f t="shared" si="10"/>
        <v>0</v>
      </c>
      <c r="Q51" s="450" t="str">
        <f t="shared" si="19"/>
        <v/>
      </c>
      <c r="R51" s="791" t="str">
        <f>Setup!C81</f>
        <v>6. CHILD CARE</v>
      </c>
      <c r="T51" s="197"/>
      <c r="U51" s="197"/>
      <c r="AA51" s="322">
        <v>38</v>
      </c>
      <c r="AB51" s="465">
        <f t="shared" si="12"/>
        <v>0</v>
      </c>
      <c r="AC51" s="322">
        <f t="shared" si="20"/>
        <v>0</v>
      </c>
      <c r="AD51" s="465">
        <f t="shared" si="13"/>
        <v>0</v>
      </c>
      <c r="AE51" s="322">
        <f t="shared" si="2"/>
        <v>0</v>
      </c>
      <c r="AF51" s="465">
        <f t="shared" si="14"/>
        <v>0</v>
      </c>
      <c r="AG51" s="322">
        <f t="shared" si="3"/>
        <v>0</v>
      </c>
      <c r="AH51" s="465">
        <f t="shared" si="15"/>
        <v>0</v>
      </c>
      <c r="AI51" s="322">
        <f t="shared" si="4"/>
        <v>0</v>
      </c>
      <c r="AJ51" s="465">
        <f t="shared" si="16"/>
        <v>0</v>
      </c>
      <c r="AK51" s="322">
        <f t="shared" si="5"/>
        <v>0</v>
      </c>
      <c r="AL51" s="465">
        <f t="shared" si="17"/>
        <v>0</v>
      </c>
      <c r="AM51" s="322">
        <f t="shared" si="6"/>
        <v>0</v>
      </c>
      <c r="AN51" s="465">
        <f t="shared" si="18"/>
        <v>0</v>
      </c>
      <c r="AO51" s="322">
        <f t="shared" si="7"/>
        <v>0</v>
      </c>
    </row>
    <row r="52" spans="3:41" ht="14" customHeight="1">
      <c r="C52" s="300" t="str">
        <f t="shared" si="9"/>
        <v>n/a</v>
      </c>
      <c r="E52" s="387"/>
      <c r="F52" s="387"/>
      <c r="G52" s="366"/>
      <c r="H52" s="462">
        <v>37</v>
      </c>
      <c r="I52" s="782"/>
      <c r="J52" s="813"/>
      <c r="K52" s="783"/>
      <c r="L52" s="463"/>
      <c r="M52" s="467"/>
      <c r="N52" s="467"/>
      <c r="O52" s="784"/>
      <c r="P52" s="442">
        <f t="shared" si="10"/>
        <v>0</v>
      </c>
      <c r="Q52" s="450" t="str">
        <f t="shared" si="19"/>
        <v/>
      </c>
      <c r="R52" s="791" t="str">
        <f>Setup!C82</f>
        <v>School Tuition</v>
      </c>
      <c r="T52" s="197"/>
      <c r="U52" s="197"/>
      <c r="AA52" s="322">
        <v>39</v>
      </c>
      <c r="AB52" s="465">
        <f t="shared" si="12"/>
        <v>0</v>
      </c>
      <c r="AC52" s="322">
        <f t="shared" si="20"/>
        <v>0</v>
      </c>
      <c r="AD52" s="465">
        <f t="shared" si="13"/>
        <v>0</v>
      </c>
      <c r="AE52" s="322">
        <f t="shared" si="2"/>
        <v>0</v>
      </c>
      <c r="AF52" s="465">
        <f t="shared" si="14"/>
        <v>0</v>
      </c>
      <c r="AG52" s="322">
        <f t="shared" si="3"/>
        <v>0</v>
      </c>
      <c r="AH52" s="465">
        <f t="shared" si="15"/>
        <v>0</v>
      </c>
      <c r="AI52" s="322">
        <f t="shared" si="4"/>
        <v>0</v>
      </c>
      <c r="AJ52" s="465">
        <f t="shared" si="16"/>
        <v>0</v>
      </c>
      <c r="AK52" s="322">
        <f t="shared" si="5"/>
        <v>0</v>
      </c>
      <c r="AL52" s="465">
        <f t="shared" si="17"/>
        <v>0</v>
      </c>
      <c r="AM52" s="322">
        <f t="shared" si="6"/>
        <v>0</v>
      </c>
      <c r="AN52" s="465">
        <f t="shared" si="18"/>
        <v>0</v>
      </c>
      <c r="AO52" s="322">
        <f t="shared" si="7"/>
        <v>0</v>
      </c>
    </row>
    <row r="53" spans="3:41" ht="14" customHeight="1">
      <c r="C53" s="300" t="str">
        <f t="shared" si="9"/>
        <v>n/a</v>
      </c>
      <c r="E53" s="387"/>
      <c r="F53" s="387"/>
      <c r="G53" s="366"/>
      <c r="H53" s="462">
        <v>38</v>
      </c>
      <c r="I53" s="782"/>
      <c r="J53" s="813"/>
      <c r="K53" s="783"/>
      <c r="L53" s="463"/>
      <c r="M53" s="467"/>
      <c r="N53" s="467"/>
      <c r="O53" s="784"/>
      <c r="P53" s="442">
        <f t="shared" si="10"/>
        <v>0</v>
      </c>
      <c r="Q53" s="450" t="str">
        <f t="shared" si="19"/>
        <v/>
      </c>
      <c r="R53" s="791" t="str">
        <f>Setup!C83</f>
        <v>Day Care</v>
      </c>
      <c r="T53" s="197"/>
      <c r="U53" s="197"/>
      <c r="AA53" s="322">
        <v>40</v>
      </c>
      <c r="AB53" s="465">
        <f t="shared" si="12"/>
        <v>0</v>
      </c>
      <c r="AC53" s="322">
        <f t="shared" si="20"/>
        <v>0</v>
      </c>
      <c r="AD53" s="465">
        <f t="shared" si="13"/>
        <v>0</v>
      </c>
      <c r="AE53" s="322">
        <f t="shared" si="2"/>
        <v>0</v>
      </c>
      <c r="AF53" s="465">
        <f t="shared" si="14"/>
        <v>0</v>
      </c>
      <c r="AG53" s="322">
        <f t="shared" si="3"/>
        <v>0</v>
      </c>
      <c r="AH53" s="465">
        <f t="shared" si="15"/>
        <v>0</v>
      </c>
      <c r="AI53" s="322">
        <f t="shared" si="4"/>
        <v>0</v>
      </c>
      <c r="AJ53" s="465">
        <f t="shared" si="16"/>
        <v>0</v>
      </c>
      <c r="AK53" s="322">
        <f t="shared" si="5"/>
        <v>0</v>
      </c>
      <c r="AL53" s="465">
        <f t="shared" si="17"/>
        <v>0</v>
      </c>
      <c r="AM53" s="322">
        <f t="shared" si="6"/>
        <v>0</v>
      </c>
      <c r="AN53" s="465">
        <f t="shared" si="18"/>
        <v>0</v>
      </c>
      <c r="AO53" s="322">
        <f t="shared" si="7"/>
        <v>0</v>
      </c>
    </row>
    <row r="54" spans="3:41" ht="14" customHeight="1">
      <c r="C54" s="300" t="str">
        <f t="shared" si="9"/>
        <v>n/a</v>
      </c>
      <c r="E54" s="387"/>
      <c r="F54" s="387"/>
      <c r="G54" s="366"/>
      <c r="H54" s="462">
        <v>39</v>
      </c>
      <c r="I54" s="782"/>
      <c r="J54" s="813"/>
      <c r="K54" s="783"/>
      <c r="L54" s="463"/>
      <c r="M54" s="467"/>
      <c r="N54" s="467"/>
      <c r="O54" s="784"/>
      <c r="P54" s="442">
        <f t="shared" si="10"/>
        <v>0</v>
      </c>
      <c r="Q54" s="450" t="str">
        <f t="shared" si="19"/>
        <v/>
      </c>
      <c r="R54" s="791" t="str">
        <f>Setup!C84</f>
        <v>Child Support</v>
      </c>
      <c r="T54" s="197"/>
      <c r="U54" s="197"/>
      <c r="AA54" s="322">
        <v>41</v>
      </c>
      <c r="AB54" s="465">
        <f t="shared" si="12"/>
        <v>0</v>
      </c>
      <c r="AC54" s="322">
        <f t="shared" si="20"/>
        <v>0</v>
      </c>
      <c r="AD54" s="465">
        <f t="shared" si="13"/>
        <v>0</v>
      </c>
      <c r="AE54" s="322">
        <f t="shared" si="2"/>
        <v>0</v>
      </c>
      <c r="AF54" s="465">
        <f t="shared" si="14"/>
        <v>0</v>
      </c>
      <c r="AG54" s="322">
        <f t="shared" si="3"/>
        <v>0</v>
      </c>
      <c r="AH54" s="465">
        <f t="shared" si="15"/>
        <v>0</v>
      </c>
      <c r="AI54" s="322">
        <f t="shared" si="4"/>
        <v>0</v>
      </c>
      <c r="AJ54" s="465">
        <f t="shared" si="16"/>
        <v>0</v>
      </c>
      <c r="AK54" s="322">
        <f t="shared" si="5"/>
        <v>0</v>
      </c>
      <c r="AL54" s="465">
        <f t="shared" si="17"/>
        <v>0</v>
      </c>
      <c r="AM54" s="322">
        <f t="shared" si="6"/>
        <v>0</v>
      </c>
      <c r="AN54" s="465">
        <f t="shared" si="18"/>
        <v>0</v>
      </c>
      <c r="AO54" s="322">
        <f t="shared" si="7"/>
        <v>0</v>
      </c>
    </row>
    <row r="55" spans="3:41" ht="14" customHeight="1">
      <c r="C55" s="300" t="str">
        <f t="shared" si="9"/>
        <v>n/a</v>
      </c>
      <c r="E55" s="387"/>
      <c r="F55" s="387"/>
      <c r="G55" s="366"/>
      <c r="H55" s="462">
        <v>40</v>
      </c>
      <c r="I55" s="782"/>
      <c r="J55" s="813"/>
      <c r="K55" s="783"/>
      <c r="L55" s="463"/>
      <c r="M55" s="467"/>
      <c r="N55" s="467"/>
      <c r="O55" s="784"/>
      <c r="P55" s="442">
        <f t="shared" si="10"/>
        <v>0</v>
      </c>
      <c r="Q55" s="450" t="str">
        <f t="shared" si="19"/>
        <v/>
      </c>
      <c r="R55" s="791" t="str">
        <f>Setup!C85</f>
        <v>Other Child Care</v>
      </c>
      <c r="T55" s="197"/>
      <c r="U55" s="197"/>
      <c r="AA55" s="322">
        <v>42</v>
      </c>
      <c r="AB55" s="465">
        <f t="shared" si="12"/>
        <v>0</v>
      </c>
      <c r="AC55" s="322">
        <f t="shared" si="20"/>
        <v>0</v>
      </c>
      <c r="AD55" s="465">
        <f t="shared" si="13"/>
        <v>0</v>
      </c>
      <c r="AE55" s="322">
        <f t="shared" si="2"/>
        <v>0</v>
      </c>
      <c r="AF55" s="465">
        <f t="shared" si="14"/>
        <v>0</v>
      </c>
      <c r="AG55" s="322">
        <f t="shared" si="3"/>
        <v>0</v>
      </c>
      <c r="AH55" s="465">
        <f t="shared" si="15"/>
        <v>0</v>
      </c>
      <c r="AI55" s="322">
        <f t="shared" si="4"/>
        <v>0</v>
      </c>
      <c r="AJ55" s="465">
        <f t="shared" si="16"/>
        <v>0</v>
      </c>
      <c r="AK55" s="322">
        <f t="shared" si="5"/>
        <v>0</v>
      </c>
      <c r="AL55" s="465">
        <f t="shared" si="17"/>
        <v>0</v>
      </c>
      <c r="AM55" s="322">
        <f t="shared" si="6"/>
        <v>0</v>
      </c>
      <c r="AN55" s="465">
        <f t="shared" si="18"/>
        <v>0</v>
      </c>
      <c r="AO55" s="322">
        <f t="shared" si="7"/>
        <v>0</v>
      </c>
    </row>
    <row r="56" spans="3:41" ht="14" customHeight="1">
      <c r="C56" s="300" t="str">
        <f t="shared" si="9"/>
        <v>n/a</v>
      </c>
      <c r="E56" s="387"/>
      <c r="F56" s="387"/>
      <c r="G56" s="366"/>
      <c r="H56" s="462">
        <v>41</v>
      </c>
      <c r="I56" s="782"/>
      <c r="J56" s="813"/>
      <c r="K56" s="783"/>
      <c r="L56" s="463"/>
      <c r="M56" s="527"/>
      <c r="N56" s="527"/>
      <c r="O56" s="784"/>
      <c r="P56" s="442">
        <f t="shared" si="10"/>
        <v>0</v>
      </c>
      <c r="Q56" s="451" t="str">
        <f t="shared" si="19"/>
        <v/>
      </c>
      <c r="R56" s="791" t="str">
        <f>Setup!C86</f>
        <v>Other Child Care</v>
      </c>
      <c r="AA56" s="322">
        <v>43</v>
      </c>
      <c r="AB56" s="465">
        <f t="shared" si="12"/>
        <v>0</v>
      </c>
      <c r="AC56" s="322">
        <f t="shared" si="20"/>
        <v>0</v>
      </c>
      <c r="AD56" s="465">
        <f t="shared" si="13"/>
        <v>0</v>
      </c>
      <c r="AE56" s="322">
        <f t="shared" si="2"/>
        <v>0</v>
      </c>
      <c r="AF56" s="465">
        <f t="shared" si="14"/>
        <v>0</v>
      </c>
      <c r="AG56" s="322">
        <f t="shared" si="3"/>
        <v>0</v>
      </c>
      <c r="AH56" s="465">
        <f t="shared" si="15"/>
        <v>0</v>
      </c>
      <c r="AI56" s="322">
        <f t="shared" si="4"/>
        <v>0</v>
      </c>
      <c r="AJ56" s="465">
        <f t="shared" si="16"/>
        <v>0</v>
      </c>
      <c r="AK56" s="322">
        <f t="shared" si="5"/>
        <v>0</v>
      </c>
      <c r="AL56" s="465">
        <f t="shared" si="17"/>
        <v>0</v>
      </c>
      <c r="AM56" s="322">
        <f t="shared" si="6"/>
        <v>0</v>
      </c>
      <c r="AN56" s="465">
        <f t="shared" si="18"/>
        <v>0</v>
      </c>
      <c r="AO56" s="322">
        <f t="shared" si="7"/>
        <v>0</v>
      </c>
    </row>
    <row r="57" spans="3:41" ht="14" customHeight="1">
      <c r="C57" s="300" t="str">
        <f t="shared" si="9"/>
        <v>n/a</v>
      </c>
      <c r="E57" s="387"/>
      <c r="F57" s="387"/>
      <c r="G57" s="366"/>
      <c r="H57" s="462">
        <v>42</v>
      </c>
      <c r="I57" s="782"/>
      <c r="J57" s="813"/>
      <c r="K57" s="783"/>
      <c r="L57" s="463"/>
      <c r="M57" s="467"/>
      <c r="N57" s="467"/>
      <c r="O57" s="784"/>
      <c r="P57" s="442">
        <f t="shared" si="10"/>
        <v>0</v>
      </c>
      <c r="Q57" s="450" t="str">
        <f t="shared" si="19"/>
        <v/>
      </c>
      <c r="R57" s="791" t="str">
        <f>Setup!C87</f>
        <v>Other Child Care</v>
      </c>
      <c r="T57" s="197"/>
      <c r="U57" s="197"/>
      <c r="AA57" s="322">
        <v>44</v>
      </c>
      <c r="AB57" s="465">
        <f t="shared" si="12"/>
        <v>0</v>
      </c>
      <c r="AC57" s="322">
        <f t="shared" si="20"/>
        <v>0</v>
      </c>
      <c r="AD57" s="465">
        <f t="shared" si="13"/>
        <v>0</v>
      </c>
      <c r="AE57" s="322">
        <f t="shared" si="2"/>
        <v>0</v>
      </c>
      <c r="AF57" s="465">
        <f t="shared" si="14"/>
        <v>0</v>
      </c>
      <c r="AG57" s="322">
        <f t="shared" si="3"/>
        <v>0</v>
      </c>
      <c r="AH57" s="465">
        <f t="shared" si="15"/>
        <v>0</v>
      </c>
      <c r="AI57" s="322">
        <f t="shared" si="4"/>
        <v>0</v>
      </c>
      <c r="AJ57" s="465">
        <f t="shared" si="16"/>
        <v>0</v>
      </c>
      <c r="AK57" s="322">
        <f t="shared" si="5"/>
        <v>0</v>
      </c>
      <c r="AL57" s="465">
        <f t="shared" si="17"/>
        <v>0</v>
      </c>
      <c r="AM57" s="322">
        <f t="shared" si="6"/>
        <v>0</v>
      </c>
      <c r="AN57" s="465">
        <f t="shared" si="18"/>
        <v>0</v>
      </c>
      <c r="AO57" s="322">
        <f t="shared" si="7"/>
        <v>0</v>
      </c>
    </row>
    <row r="58" spans="3:41" ht="14" customHeight="1">
      <c r="C58" s="300" t="str">
        <f t="shared" si="9"/>
        <v>n/a</v>
      </c>
      <c r="E58" s="387"/>
      <c r="F58" s="387"/>
      <c r="G58" s="366"/>
      <c r="H58" s="462">
        <v>43</v>
      </c>
      <c r="I58" s="782"/>
      <c r="J58" s="813"/>
      <c r="K58" s="783"/>
      <c r="L58" s="463"/>
      <c r="M58" s="467"/>
      <c r="N58" s="467"/>
      <c r="O58" s="784"/>
      <c r="P58" s="442">
        <f t="shared" si="10"/>
        <v>0</v>
      </c>
      <c r="Q58" s="450" t="str">
        <f t="shared" si="19"/>
        <v/>
      </c>
      <c r="R58" s="791" t="str">
        <f>Setup!C88</f>
        <v>7. HEALTH</v>
      </c>
      <c r="T58" s="197"/>
      <c r="U58" s="197"/>
      <c r="AA58" s="322">
        <v>45</v>
      </c>
      <c r="AB58" s="465">
        <f t="shared" si="12"/>
        <v>0</v>
      </c>
      <c r="AC58" s="322">
        <f t="shared" si="20"/>
        <v>0</v>
      </c>
      <c r="AD58" s="465">
        <f t="shared" si="13"/>
        <v>0</v>
      </c>
      <c r="AE58" s="322">
        <f t="shared" si="2"/>
        <v>0</v>
      </c>
      <c r="AF58" s="465">
        <f t="shared" si="14"/>
        <v>0</v>
      </c>
      <c r="AG58" s="322">
        <f t="shared" si="3"/>
        <v>0</v>
      </c>
      <c r="AH58" s="465">
        <f t="shared" si="15"/>
        <v>0</v>
      </c>
      <c r="AI58" s="322">
        <f t="shared" si="4"/>
        <v>0</v>
      </c>
      <c r="AJ58" s="465">
        <f t="shared" si="16"/>
        <v>0</v>
      </c>
      <c r="AK58" s="322">
        <f t="shared" si="5"/>
        <v>0</v>
      </c>
      <c r="AL58" s="465">
        <f t="shared" si="17"/>
        <v>0</v>
      </c>
      <c r="AM58" s="322">
        <f t="shared" si="6"/>
        <v>0</v>
      </c>
      <c r="AN58" s="465">
        <f t="shared" si="18"/>
        <v>0</v>
      </c>
      <c r="AO58" s="322">
        <f t="shared" si="7"/>
        <v>0</v>
      </c>
    </row>
    <row r="59" spans="3:41" ht="14" customHeight="1">
      <c r="C59" s="300" t="str">
        <f t="shared" si="9"/>
        <v>n/a</v>
      </c>
      <c r="E59" s="387"/>
      <c r="F59" s="387"/>
      <c r="G59" s="366"/>
      <c r="H59" s="462">
        <v>44</v>
      </c>
      <c r="I59" s="782"/>
      <c r="J59" s="813"/>
      <c r="K59" s="783"/>
      <c r="L59" s="463"/>
      <c r="M59" s="467"/>
      <c r="N59" s="467"/>
      <c r="O59" s="784"/>
      <c r="P59" s="442">
        <f t="shared" si="10"/>
        <v>0</v>
      </c>
      <c r="Q59" s="450" t="str">
        <f t="shared" si="19"/>
        <v/>
      </c>
      <c r="R59" s="791" t="str">
        <f>Setup!C89</f>
        <v>Doctor</v>
      </c>
      <c r="T59" s="197"/>
      <c r="U59" s="197"/>
      <c r="AA59" s="322">
        <v>46</v>
      </c>
      <c r="AB59" s="465">
        <f t="shared" si="12"/>
        <v>0</v>
      </c>
      <c r="AC59" s="322">
        <f t="shared" si="20"/>
        <v>0</v>
      </c>
      <c r="AD59" s="465">
        <f t="shared" si="13"/>
        <v>0</v>
      </c>
      <c r="AE59" s="322">
        <f t="shared" si="2"/>
        <v>0</v>
      </c>
      <c r="AF59" s="465">
        <f t="shared" si="14"/>
        <v>0</v>
      </c>
      <c r="AG59" s="322">
        <f t="shared" si="3"/>
        <v>0</v>
      </c>
      <c r="AH59" s="465">
        <f t="shared" si="15"/>
        <v>0</v>
      </c>
      <c r="AI59" s="322">
        <f t="shared" si="4"/>
        <v>0</v>
      </c>
      <c r="AJ59" s="465">
        <f t="shared" si="16"/>
        <v>0</v>
      </c>
      <c r="AK59" s="322">
        <f t="shared" si="5"/>
        <v>0</v>
      </c>
      <c r="AL59" s="465">
        <f t="shared" si="17"/>
        <v>0</v>
      </c>
      <c r="AM59" s="322">
        <f t="shared" si="6"/>
        <v>0</v>
      </c>
      <c r="AN59" s="465">
        <f t="shared" si="18"/>
        <v>0</v>
      </c>
      <c r="AO59" s="322">
        <f t="shared" si="7"/>
        <v>0</v>
      </c>
    </row>
    <row r="60" spans="3:41" ht="14" customHeight="1">
      <c r="C60" s="300" t="str">
        <f t="shared" si="9"/>
        <v>n/a</v>
      </c>
      <c r="E60" s="387"/>
      <c r="F60" s="387"/>
      <c r="G60" s="366"/>
      <c r="H60" s="462">
        <v>45</v>
      </c>
      <c r="I60" s="782"/>
      <c r="J60" s="813"/>
      <c r="K60" s="783"/>
      <c r="L60" s="463"/>
      <c r="M60" s="467"/>
      <c r="N60" s="467"/>
      <c r="O60" s="784"/>
      <c r="P60" s="442">
        <f t="shared" si="10"/>
        <v>0</v>
      </c>
      <c r="Q60" s="450" t="str">
        <f t="shared" si="19"/>
        <v/>
      </c>
      <c r="R60" s="791" t="str">
        <f>Setup!C90</f>
        <v>Dentist</v>
      </c>
      <c r="T60" s="197"/>
      <c r="U60" s="197"/>
      <c r="AA60" s="322">
        <v>47</v>
      </c>
      <c r="AB60" s="465">
        <f t="shared" si="12"/>
        <v>0</v>
      </c>
      <c r="AC60" s="322">
        <f t="shared" si="20"/>
        <v>0</v>
      </c>
      <c r="AD60" s="465">
        <f t="shared" si="13"/>
        <v>0</v>
      </c>
      <c r="AE60" s="322">
        <f t="shared" si="2"/>
        <v>0</v>
      </c>
      <c r="AF60" s="465">
        <f t="shared" si="14"/>
        <v>0</v>
      </c>
      <c r="AG60" s="322">
        <f t="shared" si="3"/>
        <v>0</v>
      </c>
      <c r="AH60" s="465">
        <f t="shared" si="15"/>
        <v>0</v>
      </c>
      <c r="AI60" s="322">
        <f t="shared" si="4"/>
        <v>0</v>
      </c>
      <c r="AJ60" s="465">
        <f t="shared" si="16"/>
        <v>0</v>
      </c>
      <c r="AK60" s="322">
        <f t="shared" si="5"/>
        <v>0</v>
      </c>
      <c r="AL60" s="465">
        <f t="shared" si="17"/>
        <v>0</v>
      </c>
      <c r="AM60" s="322">
        <f t="shared" si="6"/>
        <v>0</v>
      </c>
      <c r="AN60" s="465">
        <f t="shared" si="18"/>
        <v>0</v>
      </c>
      <c r="AO60" s="322">
        <f t="shared" si="7"/>
        <v>0</v>
      </c>
    </row>
    <row r="61" spans="3:41" ht="14" customHeight="1">
      <c r="C61" s="300" t="str">
        <f t="shared" si="9"/>
        <v>n/a</v>
      </c>
      <c r="E61" s="387"/>
      <c r="F61" s="387"/>
      <c r="G61" s="366"/>
      <c r="H61" s="462">
        <v>46</v>
      </c>
      <c r="I61" s="782"/>
      <c r="J61" s="813"/>
      <c r="K61" s="783"/>
      <c r="L61" s="463"/>
      <c r="M61" s="467"/>
      <c r="N61" s="467"/>
      <c r="O61" s="784"/>
      <c r="P61" s="442">
        <f t="shared" si="10"/>
        <v>0</v>
      </c>
      <c r="Q61" s="450" t="str">
        <f t="shared" si="19"/>
        <v/>
      </c>
      <c r="R61" s="791" t="str">
        <f>Setup!C91</f>
        <v>Prescriptions</v>
      </c>
      <c r="T61" s="197"/>
      <c r="U61" s="197"/>
      <c r="AA61" s="322">
        <v>48</v>
      </c>
      <c r="AB61" s="465">
        <f t="shared" si="12"/>
        <v>0</v>
      </c>
      <c r="AC61" s="322">
        <f t="shared" si="20"/>
        <v>0</v>
      </c>
      <c r="AD61" s="465">
        <f t="shared" si="13"/>
        <v>0</v>
      </c>
      <c r="AE61" s="322">
        <f t="shared" si="2"/>
        <v>0</v>
      </c>
      <c r="AF61" s="465">
        <f t="shared" si="14"/>
        <v>0</v>
      </c>
      <c r="AG61" s="322">
        <f t="shared" si="3"/>
        <v>0</v>
      </c>
      <c r="AH61" s="465">
        <f t="shared" si="15"/>
        <v>0</v>
      </c>
      <c r="AI61" s="322">
        <f t="shared" si="4"/>
        <v>0</v>
      </c>
      <c r="AJ61" s="465">
        <f t="shared" si="16"/>
        <v>0</v>
      </c>
      <c r="AK61" s="322">
        <f t="shared" si="5"/>
        <v>0</v>
      </c>
      <c r="AL61" s="465">
        <f t="shared" si="17"/>
        <v>0</v>
      </c>
      <c r="AM61" s="322">
        <f t="shared" si="6"/>
        <v>0</v>
      </c>
      <c r="AN61" s="465">
        <f t="shared" si="18"/>
        <v>0</v>
      </c>
      <c r="AO61" s="322">
        <f t="shared" si="7"/>
        <v>0</v>
      </c>
    </row>
    <row r="62" spans="3:41" ht="14" customHeight="1">
      <c r="C62" s="300" t="str">
        <f t="shared" si="9"/>
        <v>n/a</v>
      </c>
      <c r="E62" s="387"/>
      <c r="F62" s="387"/>
      <c r="G62" s="366"/>
      <c r="H62" s="462">
        <v>47</v>
      </c>
      <c r="I62" s="782"/>
      <c r="J62" s="813"/>
      <c r="K62" s="783"/>
      <c r="L62" s="463"/>
      <c r="M62" s="467"/>
      <c r="N62" s="467"/>
      <c r="O62" s="784"/>
      <c r="P62" s="442">
        <f t="shared" si="10"/>
        <v>0</v>
      </c>
      <c r="Q62" s="450" t="str">
        <f t="shared" si="19"/>
        <v/>
      </c>
      <c r="R62" s="791" t="str">
        <f>Setup!C92</f>
        <v>Health &amp; Fitness</v>
      </c>
      <c r="T62" s="197"/>
      <c r="U62" s="197"/>
      <c r="AA62" s="322">
        <v>49</v>
      </c>
      <c r="AB62" s="465">
        <f t="shared" si="12"/>
        <v>0</v>
      </c>
      <c r="AC62" s="322">
        <f t="shared" si="20"/>
        <v>0</v>
      </c>
      <c r="AD62" s="465">
        <f t="shared" si="13"/>
        <v>0</v>
      </c>
      <c r="AE62" s="322">
        <f t="shared" si="2"/>
        <v>0</v>
      </c>
      <c r="AF62" s="465">
        <f t="shared" si="14"/>
        <v>0</v>
      </c>
      <c r="AG62" s="322">
        <f t="shared" si="3"/>
        <v>0</v>
      </c>
      <c r="AH62" s="465">
        <f t="shared" si="15"/>
        <v>0</v>
      </c>
      <c r="AI62" s="322">
        <f t="shared" si="4"/>
        <v>0</v>
      </c>
      <c r="AJ62" s="465">
        <f t="shared" si="16"/>
        <v>0</v>
      </c>
      <c r="AK62" s="322">
        <f t="shared" si="5"/>
        <v>0</v>
      </c>
      <c r="AL62" s="465">
        <f t="shared" si="17"/>
        <v>0</v>
      </c>
      <c r="AM62" s="322">
        <f t="shared" si="6"/>
        <v>0</v>
      </c>
      <c r="AN62" s="465">
        <f t="shared" si="18"/>
        <v>0</v>
      </c>
      <c r="AO62" s="322">
        <f t="shared" si="7"/>
        <v>0</v>
      </c>
    </row>
    <row r="63" spans="3:41" ht="14" customHeight="1">
      <c r="C63" s="300" t="str">
        <f t="shared" si="9"/>
        <v>n/a</v>
      </c>
      <c r="E63" s="387"/>
      <c r="F63" s="387"/>
      <c r="G63" s="366"/>
      <c r="H63" s="462">
        <v>48</v>
      </c>
      <c r="I63" s="782"/>
      <c r="J63" s="813"/>
      <c r="K63" s="783"/>
      <c r="L63" s="463"/>
      <c r="M63" s="467"/>
      <c r="N63" s="467"/>
      <c r="O63" s="784"/>
      <c r="P63" s="442">
        <f t="shared" si="10"/>
        <v>0</v>
      </c>
      <c r="Q63" s="450" t="str">
        <f t="shared" si="19"/>
        <v/>
      </c>
      <c r="R63" s="791" t="str">
        <f>Setup!C93</f>
        <v>Personal Grooming</v>
      </c>
      <c r="T63" s="197"/>
      <c r="U63" s="197"/>
      <c r="AA63" s="322">
        <v>50</v>
      </c>
      <c r="AB63" s="465">
        <f t="shared" si="12"/>
        <v>0</v>
      </c>
      <c r="AC63" s="322">
        <f t="shared" si="20"/>
        <v>0</v>
      </c>
      <c r="AD63" s="465">
        <f t="shared" si="13"/>
        <v>0</v>
      </c>
      <c r="AE63" s="322">
        <f t="shared" si="2"/>
        <v>0</v>
      </c>
      <c r="AF63" s="465">
        <f t="shared" si="14"/>
        <v>0</v>
      </c>
      <c r="AG63" s="322">
        <f t="shared" si="3"/>
        <v>0</v>
      </c>
      <c r="AH63" s="465">
        <f t="shared" si="15"/>
        <v>0</v>
      </c>
      <c r="AI63" s="322">
        <f t="shared" si="4"/>
        <v>0</v>
      </c>
      <c r="AJ63" s="465">
        <f t="shared" si="16"/>
        <v>0</v>
      </c>
      <c r="AK63" s="322">
        <f t="shared" si="5"/>
        <v>0</v>
      </c>
      <c r="AL63" s="465">
        <f t="shared" si="17"/>
        <v>0</v>
      </c>
      <c r="AM63" s="322">
        <f t="shared" si="6"/>
        <v>0</v>
      </c>
      <c r="AN63" s="465">
        <f t="shared" si="18"/>
        <v>0</v>
      </c>
      <c r="AO63" s="322">
        <f t="shared" si="7"/>
        <v>0</v>
      </c>
    </row>
    <row r="64" spans="3:41" ht="14" customHeight="1">
      <c r="C64" s="300" t="str">
        <f t="shared" si="9"/>
        <v>n/a</v>
      </c>
      <c r="E64" s="387"/>
      <c r="F64" s="387"/>
      <c r="G64" s="366"/>
      <c r="H64" s="462">
        <v>49</v>
      </c>
      <c r="I64" s="782"/>
      <c r="J64" s="813"/>
      <c r="K64" s="783"/>
      <c r="L64" s="463"/>
      <c r="M64" s="467"/>
      <c r="N64" s="467"/>
      <c r="O64" s="784"/>
      <c r="P64" s="442">
        <f t="shared" si="10"/>
        <v>0</v>
      </c>
      <c r="Q64" s="450" t="str">
        <f t="shared" si="19"/>
        <v/>
      </c>
      <c r="R64" s="791" t="str">
        <f>Setup!C94</f>
        <v>Other Medical</v>
      </c>
      <c r="T64" s="197"/>
      <c r="U64" s="197"/>
      <c r="AA64" s="322">
        <v>51</v>
      </c>
      <c r="AB64" s="465">
        <f t="shared" si="12"/>
        <v>0</v>
      </c>
      <c r="AC64" s="322">
        <f t="shared" si="20"/>
        <v>0</v>
      </c>
      <c r="AD64" s="465">
        <f t="shared" si="13"/>
        <v>0</v>
      </c>
      <c r="AE64" s="322">
        <f t="shared" si="2"/>
        <v>0</v>
      </c>
      <c r="AF64" s="465">
        <f t="shared" si="14"/>
        <v>0</v>
      </c>
      <c r="AG64" s="322">
        <f t="shared" si="3"/>
        <v>0</v>
      </c>
      <c r="AH64" s="465">
        <f t="shared" si="15"/>
        <v>0</v>
      </c>
      <c r="AI64" s="322">
        <f t="shared" si="4"/>
        <v>0</v>
      </c>
      <c r="AJ64" s="465">
        <f t="shared" si="16"/>
        <v>0</v>
      </c>
      <c r="AK64" s="322">
        <f t="shared" si="5"/>
        <v>0</v>
      </c>
      <c r="AL64" s="465">
        <f t="shared" si="17"/>
        <v>0</v>
      </c>
      <c r="AM64" s="322">
        <f t="shared" si="6"/>
        <v>0</v>
      </c>
      <c r="AN64" s="465">
        <f t="shared" si="18"/>
        <v>0</v>
      </c>
      <c r="AO64" s="322">
        <f t="shared" si="7"/>
        <v>0</v>
      </c>
    </row>
    <row r="65" spans="3:41" ht="14" customHeight="1">
      <c r="C65" s="300" t="str">
        <f t="shared" si="9"/>
        <v>n/a</v>
      </c>
      <c r="E65" s="387"/>
      <c r="F65" s="387"/>
      <c r="G65" s="366"/>
      <c r="H65" s="462">
        <v>50</v>
      </c>
      <c r="I65" s="782"/>
      <c r="J65" s="816"/>
      <c r="K65" s="783"/>
      <c r="L65" s="463"/>
      <c r="M65" s="467"/>
      <c r="N65" s="467"/>
      <c r="O65" s="784"/>
      <c r="P65" s="442">
        <f t="shared" si="10"/>
        <v>0</v>
      </c>
      <c r="Q65" s="450" t="str">
        <f t="shared" si="19"/>
        <v/>
      </c>
      <c r="R65" s="791" t="str">
        <f>Setup!C95</f>
        <v>8. HOUSING</v>
      </c>
      <c r="T65" s="197"/>
      <c r="U65" s="197"/>
      <c r="AA65" s="322">
        <v>52</v>
      </c>
      <c r="AB65" s="465">
        <f t="shared" si="12"/>
        <v>0</v>
      </c>
      <c r="AC65" s="322">
        <f t="shared" si="20"/>
        <v>0</v>
      </c>
      <c r="AD65" s="465">
        <f t="shared" si="13"/>
        <v>0</v>
      </c>
      <c r="AE65" s="322">
        <f t="shared" si="2"/>
        <v>0</v>
      </c>
      <c r="AF65" s="465">
        <f t="shared" si="14"/>
        <v>0</v>
      </c>
      <c r="AG65" s="322">
        <f t="shared" si="3"/>
        <v>0</v>
      </c>
      <c r="AH65" s="465">
        <f t="shared" si="15"/>
        <v>0</v>
      </c>
      <c r="AI65" s="322">
        <f t="shared" si="4"/>
        <v>0</v>
      </c>
      <c r="AJ65" s="465">
        <f t="shared" si="16"/>
        <v>0</v>
      </c>
      <c r="AK65" s="322">
        <f t="shared" si="5"/>
        <v>0</v>
      </c>
      <c r="AL65" s="465">
        <f t="shared" si="17"/>
        <v>0</v>
      </c>
      <c r="AM65" s="322">
        <f t="shared" si="6"/>
        <v>0</v>
      </c>
      <c r="AN65" s="465">
        <f t="shared" si="18"/>
        <v>0</v>
      </c>
      <c r="AO65" s="322">
        <f t="shared" si="7"/>
        <v>0</v>
      </c>
    </row>
    <row r="66" spans="3:41" ht="14" customHeight="1">
      <c r="C66" s="300" t="str">
        <f t="shared" si="9"/>
        <v>n/a</v>
      </c>
      <c r="E66" s="387"/>
      <c r="F66" s="387"/>
      <c r="G66" s="366"/>
      <c r="H66" s="462">
        <v>51</v>
      </c>
      <c r="I66" s="782"/>
      <c r="J66" s="816"/>
      <c r="K66" s="783"/>
      <c r="L66" s="463"/>
      <c r="M66" s="527"/>
      <c r="N66" s="466"/>
      <c r="O66" s="784"/>
      <c r="P66" s="442">
        <f t="shared" si="10"/>
        <v>0</v>
      </c>
      <c r="Q66" s="451" t="str">
        <f t="shared" si="19"/>
        <v/>
      </c>
      <c r="R66" s="791" t="str">
        <f>Setup!C96</f>
        <v>Mortgage Loan Payment</v>
      </c>
      <c r="AA66" s="322">
        <v>53</v>
      </c>
      <c r="AB66" s="465">
        <f t="shared" si="12"/>
        <v>0</v>
      </c>
      <c r="AC66" s="322">
        <f t="shared" si="20"/>
        <v>0</v>
      </c>
      <c r="AD66" s="465">
        <f t="shared" si="13"/>
        <v>0</v>
      </c>
      <c r="AE66" s="322">
        <f t="shared" si="2"/>
        <v>0</v>
      </c>
      <c r="AF66" s="465">
        <f t="shared" si="14"/>
        <v>0</v>
      </c>
      <c r="AG66" s="322">
        <f t="shared" si="3"/>
        <v>0</v>
      </c>
      <c r="AH66" s="465">
        <f t="shared" si="15"/>
        <v>0</v>
      </c>
      <c r="AI66" s="322">
        <f t="shared" si="4"/>
        <v>0</v>
      </c>
      <c r="AJ66" s="465">
        <f t="shared" si="16"/>
        <v>0</v>
      </c>
      <c r="AK66" s="322">
        <f t="shared" si="5"/>
        <v>0</v>
      </c>
      <c r="AL66" s="465">
        <f t="shared" si="17"/>
        <v>0</v>
      </c>
      <c r="AM66" s="322">
        <f t="shared" si="6"/>
        <v>0</v>
      </c>
      <c r="AN66" s="465">
        <f t="shared" si="18"/>
        <v>0</v>
      </c>
      <c r="AO66" s="322">
        <f t="shared" si="7"/>
        <v>0</v>
      </c>
    </row>
    <row r="67" spans="3:41" ht="14" customHeight="1">
      <c r="C67" s="300" t="str">
        <f t="shared" si="9"/>
        <v>n/a</v>
      </c>
      <c r="E67" s="387"/>
      <c r="F67" s="387"/>
      <c r="G67" s="366"/>
      <c r="H67" s="462">
        <v>52</v>
      </c>
      <c r="I67" s="782"/>
      <c r="J67" s="816"/>
      <c r="K67" s="783"/>
      <c r="L67" s="528"/>
      <c r="M67" s="467"/>
      <c r="N67" s="464"/>
      <c r="O67" s="784"/>
      <c r="P67" s="442">
        <f t="shared" si="10"/>
        <v>0</v>
      </c>
      <c r="Q67" s="450" t="str">
        <f t="shared" si="19"/>
        <v/>
      </c>
      <c r="R67" s="791" t="str">
        <f>Setup!C97</f>
        <v>Rent</v>
      </c>
      <c r="T67" s="197"/>
      <c r="U67" s="197"/>
      <c r="AA67" s="322">
        <v>54</v>
      </c>
      <c r="AB67" s="465">
        <f t="shared" si="12"/>
        <v>0</v>
      </c>
      <c r="AC67" s="322">
        <f t="shared" si="20"/>
        <v>0</v>
      </c>
      <c r="AD67" s="465">
        <f t="shared" si="13"/>
        <v>0</v>
      </c>
      <c r="AE67" s="322">
        <f t="shared" si="2"/>
        <v>0</v>
      </c>
      <c r="AF67" s="465">
        <f t="shared" si="14"/>
        <v>0</v>
      </c>
      <c r="AG67" s="322">
        <f t="shared" si="3"/>
        <v>0</v>
      </c>
      <c r="AH67" s="465">
        <f t="shared" si="15"/>
        <v>0</v>
      </c>
      <c r="AI67" s="322">
        <f t="shared" si="4"/>
        <v>0</v>
      </c>
      <c r="AJ67" s="465">
        <f t="shared" si="16"/>
        <v>0</v>
      </c>
      <c r="AK67" s="322">
        <f t="shared" si="5"/>
        <v>0</v>
      </c>
      <c r="AL67" s="465">
        <f t="shared" si="17"/>
        <v>0</v>
      </c>
      <c r="AM67" s="322">
        <f t="shared" si="6"/>
        <v>0</v>
      </c>
      <c r="AN67" s="465">
        <f t="shared" si="18"/>
        <v>0</v>
      </c>
      <c r="AO67" s="322">
        <f t="shared" si="7"/>
        <v>0</v>
      </c>
    </row>
    <row r="68" spans="3:41" ht="14" customHeight="1">
      <c r="C68" s="300" t="str">
        <f t="shared" si="9"/>
        <v>n/a</v>
      </c>
      <c r="E68" s="387"/>
      <c r="F68" s="387"/>
      <c r="G68" s="366"/>
      <c r="H68" s="462">
        <v>53</v>
      </c>
      <c r="I68" s="782"/>
      <c r="J68" s="816"/>
      <c r="K68" s="783"/>
      <c r="L68" s="463"/>
      <c r="M68" s="467"/>
      <c r="N68" s="464"/>
      <c r="O68" s="784"/>
      <c r="P68" s="442">
        <f t="shared" si="10"/>
        <v>0</v>
      </c>
      <c r="Q68" s="450" t="str">
        <f t="shared" si="19"/>
        <v/>
      </c>
      <c r="R68" s="791" t="str">
        <f>Setup!C98</f>
        <v>Escrow</v>
      </c>
      <c r="T68" s="197"/>
      <c r="U68" s="197"/>
      <c r="AA68" s="322">
        <v>55</v>
      </c>
      <c r="AB68" s="465">
        <f t="shared" si="12"/>
        <v>0</v>
      </c>
      <c r="AC68" s="322">
        <f t="shared" si="20"/>
        <v>0</v>
      </c>
      <c r="AD68" s="465">
        <f t="shared" si="13"/>
        <v>0</v>
      </c>
      <c r="AE68" s="322">
        <f t="shared" si="2"/>
        <v>0</v>
      </c>
      <c r="AF68" s="465">
        <f t="shared" si="14"/>
        <v>0</v>
      </c>
      <c r="AG68" s="322">
        <f t="shared" si="3"/>
        <v>0</v>
      </c>
      <c r="AH68" s="465">
        <f t="shared" si="15"/>
        <v>0</v>
      </c>
      <c r="AI68" s="322">
        <f t="shared" si="4"/>
        <v>0</v>
      </c>
      <c r="AJ68" s="465">
        <f t="shared" si="16"/>
        <v>0</v>
      </c>
      <c r="AK68" s="322">
        <f t="shared" si="5"/>
        <v>0</v>
      </c>
      <c r="AL68" s="465">
        <f t="shared" si="17"/>
        <v>0</v>
      </c>
      <c r="AM68" s="322">
        <f t="shared" si="6"/>
        <v>0</v>
      </c>
      <c r="AN68" s="465">
        <f t="shared" si="18"/>
        <v>0</v>
      </c>
      <c r="AO68" s="322">
        <f t="shared" si="7"/>
        <v>0</v>
      </c>
    </row>
    <row r="69" spans="3:41" ht="14" customHeight="1">
      <c r="C69" s="300" t="str">
        <f t="shared" si="9"/>
        <v>n/a</v>
      </c>
      <c r="E69" s="387"/>
      <c r="F69" s="387"/>
      <c r="G69" s="366"/>
      <c r="H69" s="462">
        <v>54</v>
      </c>
      <c r="I69" s="782"/>
      <c r="J69" s="816"/>
      <c r="K69" s="783"/>
      <c r="L69" s="463"/>
      <c r="M69" s="467"/>
      <c r="N69" s="464"/>
      <c r="O69" s="784"/>
      <c r="P69" s="442">
        <f t="shared" si="10"/>
        <v>0</v>
      </c>
      <c r="Q69" s="450" t="str">
        <f t="shared" si="19"/>
        <v/>
      </c>
      <c r="R69" s="791" t="str">
        <f>Setup!C99</f>
        <v>HOA / Dues</v>
      </c>
      <c r="T69" s="197"/>
      <c r="U69" s="197"/>
      <c r="AA69" s="322">
        <v>56</v>
      </c>
      <c r="AB69" s="465">
        <f t="shared" si="12"/>
        <v>0</v>
      </c>
      <c r="AC69" s="322">
        <f t="shared" si="20"/>
        <v>0</v>
      </c>
      <c r="AD69" s="465">
        <f t="shared" si="13"/>
        <v>0</v>
      </c>
      <c r="AE69" s="322">
        <f t="shared" si="2"/>
        <v>0</v>
      </c>
      <c r="AF69" s="465">
        <f t="shared" si="14"/>
        <v>0</v>
      </c>
      <c r="AG69" s="322">
        <f t="shared" si="3"/>
        <v>0</v>
      </c>
      <c r="AH69" s="465">
        <f t="shared" si="15"/>
        <v>0</v>
      </c>
      <c r="AI69" s="322">
        <f t="shared" si="4"/>
        <v>0</v>
      </c>
      <c r="AJ69" s="465">
        <f t="shared" si="16"/>
        <v>0</v>
      </c>
      <c r="AK69" s="322">
        <f t="shared" si="5"/>
        <v>0</v>
      </c>
      <c r="AL69" s="465">
        <f t="shared" si="17"/>
        <v>0</v>
      </c>
      <c r="AM69" s="322">
        <f t="shared" si="6"/>
        <v>0</v>
      </c>
      <c r="AN69" s="465">
        <f t="shared" si="18"/>
        <v>0</v>
      </c>
      <c r="AO69" s="322">
        <f t="shared" si="7"/>
        <v>0</v>
      </c>
    </row>
    <row r="70" spans="3:41" ht="14" customHeight="1">
      <c r="C70" s="300" t="str">
        <f t="shared" si="9"/>
        <v>n/a</v>
      </c>
      <c r="E70" s="387"/>
      <c r="F70" s="387"/>
      <c r="G70" s="366"/>
      <c r="H70" s="462">
        <v>55</v>
      </c>
      <c r="I70" s="782"/>
      <c r="J70" s="816"/>
      <c r="K70" s="783"/>
      <c r="L70" s="463"/>
      <c r="M70" s="467"/>
      <c r="N70" s="464"/>
      <c r="O70" s="784"/>
      <c r="P70" s="442">
        <f t="shared" si="10"/>
        <v>0</v>
      </c>
      <c r="Q70" s="450" t="str">
        <f t="shared" si="19"/>
        <v/>
      </c>
      <c r="R70" s="791" t="str">
        <f>Setup!C100</f>
        <v>Home Improvement</v>
      </c>
      <c r="T70" s="197"/>
      <c r="U70" s="197"/>
      <c r="AA70" s="322">
        <v>57</v>
      </c>
      <c r="AB70" s="465">
        <f t="shared" si="12"/>
        <v>0</v>
      </c>
      <c r="AC70" s="322">
        <f t="shared" si="20"/>
        <v>0</v>
      </c>
      <c r="AD70" s="465">
        <f t="shared" si="13"/>
        <v>0</v>
      </c>
      <c r="AE70" s="322">
        <f t="shared" si="2"/>
        <v>0</v>
      </c>
      <c r="AF70" s="465">
        <f t="shared" si="14"/>
        <v>0</v>
      </c>
      <c r="AG70" s="322">
        <f t="shared" si="3"/>
        <v>0</v>
      </c>
      <c r="AH70" s="465">
        <f t="shared" si="15"/>
        <v>0</v>
      </c>
      <c r="AI70" s="322">
        <f t="shared" si="4"/>
        <v>0</v>
      </c>
      <c r="AJ70" s="465">
        <f t="shared" si="16"/>
        <v>0</v>
      </c>
      <c r="AK70" s="322">
        <f t="shared" si="5"/>
        <v>0</v>
      </c>
      <c r="AL70" s="465">
        <f t="shared" si="17"/>
        <v>0</v>
      </c>
      <c r="AM70" s="322">
        <f t="shared" si="6"/>
        <v>0</v>
      </c>
      <c r="AN70" s="465">
        <f t="shared" si="18"/>
        <v>0</v>
      </c>
      <c r="AO70" s="322">
        <f t="shared" si="7"/>
        <v>0</v>
      </c>
    </row>
    <row r="71" spans="3:41" ht="14" customHeight="1">
      <c r="C71" s="300" t="str">
        <f t="shared" si="9"/>
        <v>n/a</v>
      </c>
      <c r="E71" s="387"/>
      <c r="F71" s="387"/>
      <c r="G71" s="366"/>
      <c r="H71" s="462">
        <v>56</v>
      </c>
      <c r="I71" s="782"/>
      <c r="J71" s="816"/>
      <c r="K71" s="783"/>
      <c r="L71" s="463"/>
      <c r="M71" s="467"/>
      <c r="N71" s="464"/>
      <c r="O71" s="784"/>
      <c r="P71" s="442">
        <f t="shared" si="10"/>
        <v>0</v>
      </c>
      <c r="Q71" s="450" t="str">
        <f t="shared" si="19"/>
        <v/>
      </c>
      <c r="R71" s="791" t="str">
        <f>Setup!C101</f>
        <v>Other Housing</v>
      </c>
      <c r="T71" s="197"/>
      <c r="U71" s="197"/>
      <c r="AA71" s="322">
        <v>58</v>
      </c>
      <c r="AB71" s="465">
        <f t="shared" si="12"/>
        <v>0</v>
      </c>
      <c r="AC71" s="322">
        <f t="shared" si="20"/>
        <v>0</v>
      </c>
      <c r="AD71" s="465">
        <f t="shared" si="13"/>
        <v>0</v>
      </c>
      <c r="AE71" s="322">
        <f t="shared" si="2"/>
        <v>0</v>
      </c>
      <c r="AF71" s="465">
        <f t="shared" si="14"/>
        <v>0</v>
      </c>
      <c r="AG71" s="322">
        <f t="shared" si="3"/>
        <v>0</v>
      </c>
      <c r="AH71" s="465">
        <f t="shared" si="15"/>
        <v>0</v>
      </c>
      <c r="AI71" s="322">
        <f t="shared" si="4"/>
        <v>0</v>
      </c>
      <c r="AJ71" s="465">
        <f t="shared" si="16"/>
        <v>0</v>
      </c>
      <c r="AK71" s="322">
        <f t="shared" si="5"/>
        <v>0</v>
      </c>
      <c r="AL71" s="465">
        <f t="shared" si="17"/>
        <v>0</v>
      </c>
      <c r="AM71" s="322">
        <f t="shared" si="6"/>
        <v>0</v>
      </c>
      <c r="AN71" s="465">
        <f t="shared" si="18"/>
        <v>0</v>
      </c>
      <c r="AO71" s="322">
        <f t="shared" si="7"/>
        <v>0</v>
      </c>
    </row>
    <row r="72" spans="3:41" ht="14" customHeight="1">
      <c r="C72" s="300" t="str">
        <f t="shared" si="9"/>
        <v>n/a</v>
      </c>
      <c r="E72" s="387"/>
      <c r="F72" s="387"/>
      <c r="G72" s="366"/>
      <c r="H72" s="462">
        <v>57</v>
      </c>
      <c r="I72" s="782"/>
      <c r="J72" s="816"/>
      <c r="K72" s="783"/>
      <c r="L72" s="463"/>
      <c r="M72" s="467"/>
      <c r="N72" s="464"/>
      <c r="O72" s="784"/>
      <c r="P72" s="442">
        <f t="shared" si="10"/>
        <v>0</v>
      </c>
      <c r="Q72" s="450" t="str">
        <f t="shared" si="19"/>
        <v/>
      </c>
      <c r="R72" s="791" t="str">
        <f>Setup!C102</f>
        <v>9. UTILITIES</v>
      </c>
      <c r="T72" s="197"/>
      <c r="U72" s="197"/>
      <c r="AA72" s="322">
        <v>59</v>
      </c>
      <c r="AB72" s="465">
        <f t="shared" si="12"/>
        <v>0</v>
      </c>
      <c r="AC72" s="322">
        <f t="shared" si="20"/>
        <v>0</v>
      </c>
      <c r="AD72" s="465">
        <f t="shared" si="13"/>
        <v>0</v>
      </c>
      <c r="AE72" s="322">
        <f t="shared" si="2"/>
        <v>0</v>
      </c>
      <c r="AF72" s="465">
        <f t="shared" si="14"/>
        <v>0</v>
      </c>
      <c r="AG72" s="322">
        <f t="shared" si="3"/>
        <v>0</v>
      </c>
      <c r="AH72" s="465">
        <f t="shared" si="15"/>
        <v>0</v>
      </c>
      <c r="AI72" s="322">
        <f t="shared" si="4"/>
        <v>0</v>
      </c>
      <c r="AJ72" s="465">
        <f t="shared" si="16"/>
        <v>0</v>
      </c>
      <c r="AK72" s="322">
        <f t="shared" si="5"/>
        <v>0</v>
      </c>
      <c r="AL72" s="465">
        <f t="shared" si="17"/>
        <v>0</v>
      </c>
      <c r="AM72" s="322">
        <f t="shared" si="6"/>
        <v>0</v>
      </c>
      <c r="AN72" s="465">
        <f t="shared" si="18"/>
        <v>0</v>
      </c>
      <c r="AO72" s="322">
        <f t="shared" si="7"/>
        <v>0</v>
      </c>
    </row>
    <row r="73" spans="3:41" ht="14" customHeight="1">
      <c r="C73" s="300" t="str">
        <f t="shared" si="9"/>
        <v>n/a</v>
      </c>
      <c r="E73" s="387"/>
      <c r="F73" s="387"/>
      <c r="G73" s="366"/>
      <c r="H73" s="462">
        <v>58</v>
      </c>
      <c r="I73" s="782"/>
      <c r="J73" s="816"/>
      <c r="K73" s="783"/>
      <c r="L73" s="463"/>
      <c r="M73" s="467"/>
      <c r="N73" s="464"/>
      <c r="O73" s="784"/>
      <c r="P73" s="442">
        <f t="shared" si="10"/>
        <v>0</v>
      </c>
      <c r="Q73" s="450" t="str">
        <f t="shared" si="19"/>
        <v/>
      </c>
      <c r="R73" s="791" t="str">
        <f>Setup!C103</f>
        <v>Electricity</v>
      </c>
      <c r="T73" s="197"/>
      <c r="U73" s="197"/>
      <c r="AA73" s="322">
        <v>60</v>
      </c>
      <c r="AB73" s="465">
        <f t="shared" si="12"/>
        <v>0</v>
      </c>
      <c r="AC73" s="322">
        <f t="shared" si="20"/>
        <v>0</v>
      </c>
      <c r="AD73" s="465">
        <f t="shared" si="13"/>
        <v>0</v>
      </c>
      <c r="AE73" s="322">
        <f t="shared" si="2"/>
        <v>0</v>
      </c>
      <c r="AF73" s="465">
        <f t="shared" si="14"/>
        <v>0</v>
      </c>
      <c r="AG73" s="322">
        <f t="shared" si="3"/>
        <v>0</v>
      </c>
      <c r="AH73" s="465">
        <f t="shared" si="15"/>
        <v>0</v>
      </c>
      <c r="AI73" s="322">
        <f t="shared" si="4"/>
        <v>0</v>
      </c>
      <c r="AJ73" s="465">
        <f t="shared" si="16"/>
        <v>0</v>
      </c>
      <c r="AK73" s="322">
        <f t="shared" si="5"/>
        <v>0</v>
      </c>
      <c r="AL73" s="465">
        <f t="shared" si="17"/>
        <v>0</v>
      </c>
      <c r="AM73" s="322">
        <f t="shared" si="6"/>
        <v>0</v>
      </c>
      <c r="AN73" s="465">
        <f t="shared" si="18"/>
        <v>0</v>
      </c>
      <c r="AO73" s="322">
        <f t="shared" si="7"/>
        <v>0</v>
      </c>
    </row>
    <row r="74" spans="3:41" ht="14" customHeight="1">
      <c r="C74" s="300" t="str">
        <f t="shared" si="9"/>
        <v>n/a</v>
      </c>
      <c r="E74" s="387"/>
      <c r="F74" s="387"/>
      <c r="G74" s="366"/>
      <c r="H74" s="462">
        <v>59</v>
      </c>
      <c r="I74" s="782"/>
      <c r="J74" s="816"/>
      <c r="K74" s="783"/>
      <c r="L74" s="463"/>
      <c r="M74" s="467"/>
      <c r="N74" s="464"/>
      <c r="O74" s="784"/>
      <c r="P74" s="442">
        <f t="shared" si="10"/>
        <v>0</v>
      </c>
      <c r="Q74" s="450" t="str">
        <f t="shared" si="19"/>
        <v/>
      </c>
      <c r="R74" s="791" t="str">
        <f>Setup!C104</f>
        <v>Natural Gas</v>
      </c>
      <c r="T74" s="197"/>
      <c r="U74" s="197"/>
      <c r="AA74" s="322">
        <v>61</v>
      </c>
      <c r="AB74" s="465">
        <f t="shared" si="12"/>
        <v>0</v>
      </c>
      <c r="AC74" s="322">
        <f t="shared" si="20"/>
        <v>0</v>
      </c>
      <c r="AD74" s="465">
        <f t="shared" si="13"/>
        <v>0</v>
      </c>
      <c r="AE74" s="322">
        <f t="shared" si="2"/>
        <v>0</v>
      </c>
      <c r="AF74" s="465">
        <f t="shared" si="14"/>
        <v>0</v>
      </c>
      <c r="AG74" s="322">
        <f t="shared" si="3"/>
        <v>0</v>
      </c>
      <c r="AH74" s="465">
        <f t="shared" si="15"/>
        <v>0</v>
      </c>
      <c r="AI74" s="322">
        <f t="shared" si="4"/>
        <v>0</v>
      </c>
      <c r="AJ74" s="465">
        <f t="shared" si="16"/>
        <v>0</v>
      </c>
      <c r="AK74" s="322">
        <f t="shared" si="5"/>
        <v>0</v>
      </c>
      <c r="AL74" s="465">
        <f t="shared" si="17"/>
        <v>0</v>
      </c>
      <c r="AM74" s="322">
        <f t="shared" si="6"/>
        <v>0</v>
      </c>
      <c r="AN74" s="465">
        <f t="shared" si="18"/>
        <v>0</v>
      </c>
      <c r="AO74" s="322">
        <f t="shared" si="7"/>
        <v>0</v>
      </c>
    </row>
    <row r="75" spans="3:41" ht="14" customHeight="1">
      <c r="C75" s="300" t="str">
        <f t="shared" si="9"/>
        <v>n/a</v>
      </c>
      <c r="E75" s="387"/>
      <c r="F75" s="387"/>
      <c r="G75" s="366"/>
      <c r="H75" s="462">
        <v>60</v>
      </c>
      <c r="I75" s="782"/>
      <c r="J75" s="816"/>
      <c r="K75" s="783"/>
      <c r="L75" s="463"/>
      <c r="M75" s="467"/>
      <c r="N75" s="464"/>
      <c r="O75" s="784"/>
      <c r="P75" s="442">
        <f t="shared" si="10"/>
        <v>0</v>
      </c>
      <c r="Q75" s="450" t="str">
        <f t="shared" si="19"/>
        <v/>
      </c>
      <c r="R75" s="791" t="str">
        <f>Setup!C105</f>
        <v>Water</v>
      </c>
      <c r="T75" s="197"/>
      <c r="U75" s="197"/>
      <c r="AA75" s="322">
        <v>62</v>
      </c>
      <c r="AB75" s="465">
        <f t="shared" si="12"/>
        <v>0</v>
      </c>
      <c r="AC75" s="322">
        <f t="shared" si="20"/>
        <v>0</v>
      </c>
      <c r="AD75" s="465">
        <f t="shared" si="13"/>
        <v>0</v>
      </c>
      <c r="AE75" s="322">
        <f t="shared" si="2"/>
        <v>0</v>
      </c>
      <c r="AF75" s="465">
        <f t="shared" si="14"/>
        <v>0</v>
      </c>
      <c r="AG75" s="322">
        <f t="shared" si="3"/>
        <v>0</v>
      </c>
      <c r="AH75" s="465">
        <f t="shared" si="15"/>
        <v>0</v>
      </c>
      <c r="AI75" s="322">
        <f t="shared" si="4"/>
        <v>0</v>
      </c>
      <c r="AJ75" s="465">
        <f t="shared" si="16"/>
        <v>0</v>
      </c>
      <c r="AK75" s="322">
        <f t="shared" si="5"/>
        <v>0</v>
      </c>
      <c r="AL75" s="465">
        <f t="shared" si="17"/>
        <v>0</v>
      </c>
      <c r="AM75" s="322">
        <f t="shared" si="6"/>
        <v>0</v>
      </c>
      <c r="AN75" s="465">
        <f t="shared" si="18"/>
        <v>0</v>
      </c>
      <c r="AO75" s="322">
        <f t="shared" si="7"/>
        <v>0</v>
      </c>
    </row>
    <row r="76" spans="3:41" ht="14" customHeight="1">
      <c r="C76" s="300" t="str">
        <f t="shared" si="9"/>
        <v>n/a</v>
      </c>
      <c r="E76" s="387"/>
      <c r="F76" s="387"/>
      <c r="G76" s="366"/>
      <c r="H76" s="462">
        <v>61</v>
      </c>
      <c r="I76" s="782"/>
      <c r="J76" s="816"/>
      <c r="K76" s="783"/>
      <c r="L76" s="463"/>
      <c r="M76" s="527"/>
      <c r="N76" s="466"/>
      <c r="O76" s="784"/>
      <c r="P76" s="442">
        <f t="shared" si="10"/>
        <v>0</v>
      </c>
      <c r="Q76" s="451" t="str">
        <f t="shared" si="19"/>
        <v/>
      </c>
      <c r="R76" s="791" t="str">
        <f>Setup!C106</f>
        <v>Trash Pick-up</v>
      </c>
      <c r="AA76" s="322">
        <v>63</v>
      </c>
      <c r="AB76" s="465">
        <f t="shared" si="12"/>
        <v>0</v>
      </c>
      <c r="AC76" s="322">
        <f t="shared" si="20"/>
        <v>0</v>
      </c>
      <c r="AD76" s="465">
        <f t="shared" si="13"/>
        <v>0</v>
      </c>
      <c r="AE76" s="322">
        <f t="shared" si="2"/>
        <v>0</v>
      </c>
      <c r="AF76" s="465">
        <f t="shared" si="14"/>
        <v>0</v>
      </c>
      <c r="AG76" s="322">
        <f t="shared" si="3"/>
        <v>0</v>
      </c>
      <c r="AH76" s="465">
        <f t="shared" si="15"/>
        <v>0</v>
      </c>
      <c r="AI76" s="322">
        <f t="shared" si="4"/>
        <v>0</v>
      </c>
      <c r="AJ76" s="465">
        <f t="shared" si="16"/>
        <v>0</v>
      </c>
      <c r="AK76" s="322">
        <f t="shared" si="5"/>
        <v>0</v>
      </c>
      <c r="AL76" s="465">
        <f t="shared" si="17"/>
        <v>0</v>
      </c>
      <c r="AM76" s="322">
        <f t="shared" si="6"/>
        <v>0</v>
      </c>
      <c r="AN76" s="465">
        <f t="shared" si="18"/>
        <v>0</v>
      </c>
      <c r="AO76" s="322">
        <f t="shared" si="7"/>
        <v>0</v>
      </c>
    </row>
    <row r="77" spans="3:41" ht="14" customHeight="1">
      <c r="C77" s="300" t="str">
        <f t="shared" si="9"/>
        <v>n/a</v>
      </c>
      <c r="E77" s="387"/>
      <c r="F77" s="387"/>
      <c r="G77" s="366"/>
      <c r="H77" s="462">
        <v>62</v>
      </c>
      <c r="I77" s="782"/>
      <c r="J77" s="816"/>
      <c r="K77" s="783"/>
      <c r="L77" s="463"/>
      <c r="M77" s="467"/>
      <c r="N77" s="464"/>
      <c r="O77" s="784"/>
      <c r="P77" s="442">
        <f t="shared" si="10"/>
        <v>0</v>
      </c>
      <c r="Q77" s="450" t="str">
        <f t="shared" si="19"/>
        <v/>
      </c>
      <c r="R77" s="791" t="str">
        <f>Setup!C107</f>
        <v>Other Utilities</v>
      </c>
      <c r="T77" s="197"/>
      <c r="U77" s="197"/>
      <c r="AA77" s="322">
        <v>64</v>
      </c>
      <c r="AB77" s="465">
        <f t="shared" si="12"/>
        <v>0</v>
      </c>
      <c r="AC77" s="322">
        <f t="shared" si="20"/>
        <v>0</v>
      </c>
      <c r="AD77" s="465">
        <f t="shared" si="13"/>
        <v>0</v>
      </c>
      <c r="AE77" s="322">
        <f t="shared" si="2"/>
        <v>0</v>
      </c>
      <c r="AF77" s="465">
        <f t="shared" si="14"/>
        <v>0</v>
      </c>
      <c r="AG77" s="322">
        <f t="shared" si="3"/>
        <v>0</v>
      </c>
      <c r="AH77" s="465">
        <f t="shared" si="15"/>
        <v>0</v>
      </c>
      <c r="AI77" s="322">
        <f t="shared" si="4"/>
        <v>0</v>
      </c>
      <c r="AJ77" s="465">
        <f t="shared" si="16"/>
        <v>0</v>
      </c>
      <c r="AK77" s="322">
        <f t="shared" si="5"/>
        <v>0</v>
      </c>
      <c r="AL77" s="465">
        <f t="shared" si="17"/>
        <v>0</v>
      </c>
      <c r="AM77" s="322">
        <f t="shared" si="6"/>
        <v>0</v>
      </c>
      <c r="AN77" s="465">
        <f t="shared" si="18"/>
        <v>0</v>
      </c>
      <c r="AO77" s="322">
        <f t="shared" si="7"/>
        <v>0</v>
      </c>
    </row>
    <row r="78" spans="3:41" ht="14" customHeight="1">
      <c r="C78" s="300" t="str">
        <f t="shared" si="9"/>
        <v>n/a</v>
      </c>
      <c r="E78" s="387"/>
      <c r="F78" s="387"/>
      <c r="G78" s="366"/>
      <c r="H78" s="462">
        <v>63</v>
      </c>
      <c r="I78" s="782"/>
      <c r="J78" s="816"/>
      <c r="K78" s="783"/>
      <c r="L78" s="463"/>
      <c r="M78" s="467"/>
      <c r="N78" s="464"/>
      <c r="O78" s="784"/>
      <c r="P78" s="442">
        <f t="shared" si="10"/>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9"/>
        <v>n/a</v>
      </c>
      <c r="E79" s="387"/>
      <c r="F79" s="387"/>
      <c r="G79" s="366"/>
      <c r="H79" s="462">
        <v>64</v>
      </c>
      <c r="I79" s="782"/>
      <c r="J79" s="816"/>
      <c r="K79" s="783"/>
      <c r="L79" s="463"/>
      <c r="M79" s="467"/>
      <c r="N79" s="464"/>
      <c r="O79" s="784"/>
      <c r="P79" s="442">
        <f t="shared" si="10"/>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9"/>
        <v>n/a</v>
      </c>
      <c r="E80" s="387"/>
      <c r="F80" s="387"/>
      <c r="G80" s="366"/>
      <c r="H80" s="462">
        <v>65</v>
      </c>
      <c r="I80" s="782"/>
      <c r="J80" s="816"/>
      <c r="K80" s="783"/>
      <c r="L80" s="463"/>
      <c r="M80" s="467"/>
      <c r="N80" s="464"/>
      <c r="O80" s="784"/>
      <c r="P80" s="442">
        <f t="shared" si="10"/>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M222:Q222"/>
    <mergeCell ref="M223:Q223"/>
    <mergeCell ref="M224:Q224"/>
    <mergeCell ref="M225:Q225"/>
    <mergeCell ref="I216:J216"/>
    <mergeCell ref="K216:L216"/>
    <mergeCell ref="M218:Q218"/>
    <mergeCell ref="M219:Q219"/>
    <mergeCell ref="M221:Q221"/>
    <mergeCell ref="M220:Q220"/>
    <mergeCell ref="K9:Q9"/>
    <mergeCell ref="K10:Q10"/>
    <mergeCell ref="K4:Q4"/>
    <mergeCell ref="K5:Q5"/>
    <mergeCell ref="K6:Q6"/>
    <mergeCell ref="K7:Q7"/>
    <mergeCell ref="K8:Q8"/>
  </mergeCells>
  <conditionalFormatting sqref="M52">
    <cfRule type="expression" dxfId="1354" priority="93">
      <formula>C52=2</formula>
    </cfRule>
    <cfRule type="expression" dxfId="1353" priority="94">
      <formula>C52=1</formula>
    </cfRule>
  </conditionalFormatting>
  <conditionalFormatting sqref="M46">
    <cfRule type="expression" dxfId="1352" priority="91">
      <formula>C46=2</formula>
    </cfRule>
    <cfRule type="expression" dxfId="1351" priority="92">
      <formula>C46=1</formula>
    </cfRule>
  </conditionalFormatting>
  <conditionalFormatting sqref="M53">
    <cfRule type="expression" dxfId="1350" priority="89">
      <formula>C53=2</formula>
    </cfRule>
    <cfRule type="expression" dxfId="1349" priority="90">
      <formula>C53=1</formula>
    </cfRule>
  </conditionalFormatting>
  <conditionalFormatting sqref="M55">
    <cfRule type="expression" dxfId="1348" priority="83">
      <formula>C55=2</formula>
    </cfRule>
    <cfRule type="expression" dxfId="1347" priority="84">
      <formula>C55=1</formula>
    </cfRule>
  </conditionalFormatting>
  <conditionalFormatting sqref="M56">
    <cfRule type="expression" dxfId="1346" priority="81">
      <formula>C56=2</formula>
    </cfRule>
    <cfRule type="expression" dxfId="1345" priority="82">
      <formula>C56=1</formula>
    </cfRule>
  </conditionalFormatting>
  <conditionalFormatting sqref="M57">
    <cfRule type="expression" dxfId="1344" priority="79">
      <formula>C57=2</formula>
    </cfRule>
    <cfRule type="expression" dxfId="1343" priority="80">
      <formula>C57=1</formula>
    </cfRule>
  </conditionalFormatting>
  <conditionalFormatting sqref="N46:N53 N55:N215">
    <cfRule type="expression" dxfId="1342" priority="124">
      <formula>C46=0</formula>
    </cfRule>
    <cfRule type="expression" dxfId="1341" priority="126">
      <formula>C46=-1</formula>
    </cfRule>
  </conditionalFormatting>
  <conditionalFormatting sqref="M58:M73 M47:M51 M80:M88 M90:M94 M96:M97 M99:M101 M103:M110 M116:M124 M126:M131 M133 M135:M215">
    <cfRule type="expression" dxfId="1340" priority="123">
      <formula>C47=2</formula>
    </cfRule>
    <cfRule type="expression" dxfId="1339" priority="125">
      <formula>C47=1</formula>
    </cfRule>
  </conditionalFormatting>
  <conditionalFormatting sqref="N54">
    <cfRule type="expression" dxfId="1338" priority="86">
      <formula>C54=0</formula>
    </cfRule>
    <cfRule type="expression" dxfId="1337" priority="88">
      <formula>C54=-1</formula>
    </cfRule>
  </conditionalFormatting>
  <conditionalFormatting sqref="M54">
    <cfRule type="expression" dxfId="1336" priority="85">
      <formula>C54=2</formula>
    </cfRule>
    <cfRule type="expression" dxfId="1335" priority="87">
      <formula>C54=1</formula>
    </cfRule>
  </conditionalFormatting>
  <conditionalFormatting sqref="M74:M75">
    <cfRule type="expression" dxfId="1334" priority="77">
      <formula>C74=2</formula>
    </cfRule>
    <cfRule type="expression" dxfId="1333" priority="78">
      <formula>C74=1</formula>
    </cfRule>
  </conditionalFormatting>
  <conditionalFormatting sqref="M76">
    <cfRule type="expression" dxfId="1332" priority="75">
      <formula>C76=2</formula>
    </cfRule>
    <cfRule type="expression" dxfId="1331" priority="76">
      <formula>C76=1</formula>
    </cfRule>
  </conditionalFormatting>
  <conditionalFormatting sqref="M77">
    <cfRule type="expression" dxfId="1330" priority="73">
      <formula>C77=2</formula>
    </cfRule>
    <cfRule type="expression" dxfId="1329" priority="74">
      <formula>C77=1</formula>
    </cfRule>
  </conditionalFormatting>
  <conditionalFormatting sqref="M78">
    <cfRule type="expression" dxfId="1328" priority="71">
      <formula>C78=2</formula>
    </cfRule>
    <cfRule type="expression" dxfId="1327" priority="72">
      <formula>C78=1</formula>
    </cfRule>
  </conditionalFormatting>
  <conditionalFormatting sqref="M79">
    <cfRule type="expression" dxfId="1326" priority="69">
      <formula>C79=2</formula>
    </cfRule>
    <cfRule type="expression" dxfId="1325" priority="70">
      <formula>C79=1</formula>
    </cfRule>
  </conditionalFormatting>
  <conditionalFormatting sqref="M89">
    <cfRule type="expression" dxfId="1324" priority="67">
      <formula>C89=2</formula>
    </cfRule>
    <cfRule type="expression" dxfId="1323" priority="68">
      <formula>C89=1</formula>
    </cfRule>
  </conditionalFormatting>
  <conditionalFormatting sqref="M95">
    <cfRule type="expression" dxfId="1322" priority="65">
      <formula>C95=2</formula>
    </cfRule>
    <cfRule type="expression" dxfId="1321" priority="66">
      <formula>C95=1</formula>
    </cfRule>
  </conditionalFormatting>
  <conditionalFormatting sqref="M98">
    <cfRule type="expression" dxfId="1320" priority="63">
      <formula>C98=2</formula>
    </cfRule>
    <cfRule type="expression" dxfId="1319" priority="64">
      <formula>C98=1</formula>
    </cfRule>
  </conditionalFormatting>
  <conditionalFormatting sqref="M104">
    <cfRule type="expression" dxfId="1318" priority="61">
      <formula>C104=2</formula>
    </cfRule>
    <cfRule type="expression" dxfId="1317" priority="62">
      <formula>C104=1</formula>
    </cfRule>
  </conditionalFormatting>
  <conditionalFormatting sqref="M102">
    <cfRule type="expression" dxfId="1316" priority="59">
      <formula>C102=2</formula>
    </cfRule>
    <cfRule type="expression" dxfId="1315" priority="60">
      <formula>C102=1</formula>
    </cfRule>
  </conditionalFormatting>
  <conditionalFormatting sqref="M107:M115">
    <cfRule type="expression" dxfId="1314" priority="57">
      <formula>C107=2</formula>
    </cfRule>
    <cfRule type="expression" dxfId="1313" priority="58">
      <formula>C107=1</formula>
    </cfRule>
  </conditionalFormatting>
  <conditionalFormatting sqref="M125">
    <cfRule type="expression" dxfId="1312" priority="55">
      <formula>C125=2</formula>
    </cfRule>
    <cfRule type="expression" dxfId="1311" priority="56">
      <formula>C125=1</formula>
    </cfRule>
  </conditionalFormatting>
  <conditionalFormatting sqref="M132">
    <cfRule type="expression" dxfId="1310" priority="53">
      <formula>C132=2</formula>
    </cfRule>
    <cfRule type="expression" dxfId="1309" priority="54">
      <formula>C132=1</formula>
    </cfRule>
  </conditionalFormatting>
  <conditionalFormatting sqref="M134">
    <cfRule type="expression" dxfId="1308" priority="51">
      <formula>C134=2</formula>
    </cfRule>
    <cfRule type="expression" dxfId="1307" priority="52">
      <formula>C134=1</formula>
    </cfRule>
  </conditionalFormatting>
  <conditionalFormatting sqref="M28">
    <cfRule type="expression" dxfId="1306" priority="31">
      <formula>C28=2</formula>
    </cfRule>
    <cfRule type="expression" dxfId="1305" priority="32">
      <formula>C28=1</formula>
    </cfRule>
  </conditionalFormatting>
  <conditionalFormatting sqref="N16:N29 N44">
    <cfRule type="expression" dxfId="1304" priority="48">
      <formula>C16=0</formula>
    </cfRule>
    <cfRule type="expression" dxfId="1303" priority="50">
      <formula>C16=-1</formula>
    </cfRule>
  </conditionalFormatting>
  <conditionalFormatting sqref="M16:M19 M27">
    <cfRule type="expression" dxfId="1302" priority="47">
      <formula>C16=2</formula>
    </cfRule>
    <cfRule type="expression" dxfId="1301" priority="49">
      <formula>C16=1</formula>
    </cfRule>
  </conditionalFormatting>
  <conditionalFormatting sqref="M20">
    <cfRule type="expression" dxfId="1300" priority="45">
      <formula>C20=2</formula>
    </cfRule>
    <cfRule type="expression" dxfId="1299" priority="46">
      <formula>C20=1</formula>
    </cfRule>
  </conditionalFormatting>
  <conditionalFormatting sqref="M22">
    <cfRule type="expression" dxfId="1298" priority="43">
      <formula>C22=2</formula>
    </cfRule>
    <cfRule type="expression" dxfId="1297" priority="44">
      <formula>C22=1</formula>
    </cfRule>
  </conditionalFormatting>
  <conditionalFormatting sqref="M23">
    <cfRule type="expression" dxfId="1296" priority="41">
      <formula>C23=2</formula>
    </cfRule>
    <cfRule type="expression" dxfId="1295" priority="42">
      <formula>C23=1</formula>
    </cfRule>
  </conditionalFormatting>
  <conditionalFormatting sqref="M24">
    <cfRule type="expression" dxfId="1294" priority="39">
      <formula>C24=2</formula>
    </cfRule>
    <cfRule type="expression" dxfId="1293" priority="40">
      <formula>C24=1</formula>
    </cfRule>
  </conditionalFormatting>
  <conditionalFormatting sqref="M21">
    <cfRule type="expression" dxfId="1292" priority="37">
      <formula>C21=2</formula>
    </cfRule>
    <cfRule type="expression" dxfId="1291" priority="38">
      <formula>C21=1</formula>
    </cfRule>
  </conditionalFormatting>
  <conditionalFormatting sqref="M25">
    <cfRule type="expression" dxfId="1290" priority="35">
      <formula>C25=2</formula>
    </cfRule>
    <cfRule type="expression" dxfId="1289" priority="36">
      <formula>C25=1</formula>
    </cfRule>
  </conditionalFormatting>
  <conditionalFormatting sqref="M26">
    <cfRule type="expression" dxfId="1288" priority="33">
      <formula>C26=2</formula>
    </cfRule>
    <cfRule type="expression" dxfId="1287" priority="34">
      <formula>C26=1</formula>
    </cfRule>
  </conditionalFormatting>
  <conditionalFormatting sqref="M29">
    <cfRule type="expression" dxfId="1286" priority="29">
      <formula>C29=2</formula>
    </cfRule>
    <cfRule type="expression" dxfId="1285" priority="30">
      <formula>C29=1</formula>
    </cfRule>
  </conditionalFormatting>
  <conditionalFormatting sqref="M42">
    <cfRule type="expression" dxfId="1284" priority="9">
      <formula>C42=2</formula>
    </cfRule>
    <cfRule type="expression" dxfId="1283" priority="10">
      <formula>C42=1</formula>
    </cfRule>
  </conditionalFormatting>
  <conditionalFormatting sqref="N30:N43">
    <cfRule type="expression" dxfId="1282" priority="26">
      <formula>C30=0</formula>
    </cfRule>
    <cfRule type="expression" dxfId="1281" priority="28">
      <formula>C30=-1</formula>
    </cfRule>
  </conditionalFormatting>
  <conditionalFormatting sqref="M30:M33 M41">
    <cfRule type="expression" dxfId="1280" priority="25">
      <formula>C30=2</formula>
    </cfRule>
    <cfRule type="expression" dxfId="1279" priority="27">
      <formula>C30=1</formula>
    </cfRule>
  </conditionalFormatting>
  <conditionalFormatting sqref="M34">
    <cfRule type="expression" dxfId="1278" priority="23">
      <formula>C34=2</formula>
    </cfRule>
    <cfRule type="expression" dxfId="1277" priority="24">
      <formula>C34=1</formula>
    </cfRule>
  </conditionalFormatting>
  <conditionalFormatting sqref="M36">
    <cfRule type="expression" dxfId="1276" priority="21">
      <formula>C36=2</formula>
    </cfRule>
    <cfRule type="expression" dxfId="1275" priority="22">
      <formula>C36=1</formula>
    </cfRule>
  </conditionalFormatting>
  <conditionalFormatting sqref="M37">
    <cfRule type="expression" dxfId="1274" priority="19">
      <formula>C37=2</formula>
    </cfRule>
    <cfRule type="expression" dxfId="1273" priority="20">
      <formula>C37=1</formula>
    </cfRule>
  </conditionalFormatting>
  <conditionalFormatting sqref="M38">
    <cfRule type="expression" dxfId="1272" priority="17">
      <formula>C38=2</formula>
    </cfRule>
    <cfRule type="expression" dxfId="1271" priority="18">
      <formula>C38=1</formula>
    </cfRule>
  </conditionalFormatting>
  <conditionalFormatting sqref="M35">
    <cfRule type="expression" dxfId="1270" priority="15">
      <formula>C35=2</formula>
    </cfRule>
    <cfRule type="expression" dxfId="1269" priority="16">
      <formula>C35=1</formula>
    </cfRule>
  </conditionalFormatting>
  <conditionalFormatting sqref="M39">
    <cfRule type="expression" dxfId="1268" priority="13">
      <formula>C39=2</formula>
    </cfRule>
    <cfRule type="expression" dxfId="1267" priority="14">
      <formula>C39=1</formula>
    </cfRule>
  </conditionalFormatting>
  <conditionalFormatting sqref="M40">
    <cfRule type="expression" dxfId="1266" priority="11">
      <formula>C40=2</formula>
    </cfRule>
    <cfRule type="expression" dxfId="1265" priority="12">
      <formula>C40=1</formula>
    </cfRule>
  </conditionalFormatting>
  <conditionalFormatting sqref="M43">
    <cfRule type="expression" dxfId="1264" priority="7">
      <formula>C43=2</formula>
    </cfRule>
    <cfRule type="expression" dxfId="1263" priority="8">
      <formula>C43=1</formula>
    </cfRule>
  </conditionalFormatting>
  <conditionalFormatting sqref="M44">
    <cfRule type="expression" dxfId="1262" priority="5">
      <formula>C44=2</formula>
    </cfRule>
    <cfRule type="expression" dxfId="1261" priority="6">
      <formula>C44=1</formula>
    </cfRule>
  </conditionalFormatting>
  <conditionalFormatting sqref="N45">
    <cfRule type="expression" dxfId="1260" priority="3">
      <formula>C45=0</formula>
    </cfRule>
    <cfRule type="expression" dxfId="1259" priority="4">
      <formula>C45=-1</formula>
    </cfRule>
  </conditionalFormatting>
  <conditionalFormatting sqref="M45">
    <cfRule type="expression" dxfId="1258" priority="1">
      <formula>C45=2</formula>
    </cfRule>
    <cfRule type="expression" dxfId="1257" priority="2">
      <formula>C45=1</formula>
    </cfRule>
  </conditionalFormatting>
  <dataValidations count="6">
    <dataValidation type="list" allowBlank="1" showInputMessage="1" showErrorMessage="1" prompt="Select method of payment." sqref="A16:A23 I16:I215" xr:uid="{00000000-0002-0000-2100-000000000000}">
      <formula1>$A$15:$A$20</formula1>
    </dataValidation>
    <dataValidation type="list" allowBlank="1" showInputMessage="1" showErrorMessage="1" sqref="K16:K215" xr:uid="{00000000-0002-0000-2100-000001000000}">
      <formula1>$R$15:$R$119</formula1>
    </dataValidation>
    <dataValidation type="list" allowBlank="1" showInputMessage="1" showErrorMessage="1" sqref="E219" xr:uid="{00000000-0002-0000-2100-000002000000}">
      <formula1>$T$15:$T$106</formula1>
    </dataValidation>
    <dataValidation type="list" allowBlank="1" showInputMessage="1" showErrorMessage="1" promptTitle="Payment Accounts" sqref="O16:O215" xr:uid="{00000000-0002-0000-2100-000003000000}">
      <formula1>$E$15:$E$22</formula1>
    </dataValidation>
    <dataValidation type="list" allowBlank="1" showInputMessage="1" showErrorMessage="1" prompt="Select method of payment." sqref="A219:A225 A15 A116" xr:uid="{00000000-0002-0000-2100-000004000000}">
      <formula1>$A$15:$A$22</formula1>
    </dataValidation>
    <dataValidation type="list" allowBlank="1" showInputMessage="1" showErrorMessage="1" sqref="B116:B145 B14:B46 J16:J215 B216:B225" xr:uid="{00000000-0002-0000-2100-000005000000}">
      <formula1>$B$14:$B$46</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'Month02-Track'!K219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'Month02-Track'!K220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'Month02-Track'!K221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'Month02-Track'!K222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'Month02-Track'!K223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'Month02-Track'!K224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'Month02-Track'!K225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'Tab-06_Daily'!U12</f>
        <v>43160</v>
      </c>
      <c r="J13" s="423">
        <f>'Tab-06_Daily'!V12</f>
        <v>43190</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24">
        <f>VLOOKUP(AB14,AcctsM03,2,FALSE)</f>
        <v>0</v>
      </c>
      <c r="AD14" s="432" t="str">
        <f>'Tab-03_AD-M01'!B6</f>
        <v>Checking 2</v>
      </c>
      <c r="AE14" s="433">
        <f>VLOOKUP(AD14,AcctsM03,2,FALSE)</f>
        <v>0</v>
      </c>
      <c r="AF14" s="432" t="str">
        <f>'Tab-03_AD-M01'!B7</f>
        <v>Emergency Fund</v>
      </c>
      <c r="AG14" s="433">
        <f>VLOOKUP(AF14,AcctsM03,2,FALSE)</f>
        <v>0</v>
      </c>
      <c r="AH14" s="432" t="str">
        <f>'Tab-03_AD-M01'!B8</f>
        <v>Grocery Envelope</v>
      </c>
      <c r="AI14" s="433">
        <f>VLOOKUP(AH14,AcctsM03,2,FALSE)</f>
        <v>0</v>
      </c>
      <c r="AJ14" s="432" t="str">
        <f>'Tab-03_AD-M01'!B9</f>
        <v>Dining-Out Envelope</v>
      </c>
      <c r="AK14" s="433">
        <f>VLOOKUP(AJ14,AcctsM03,2,FALSE)</f>
        <v>0</v>
      </c>
      <c r="AL14" s="432" t="str">
        <f>'Tab-03_AD-M01'!B10</f>
        <v>Entertainment Envelope</v>
      </c>
      <c r="AM14" s="433">
        <f>VLOOKUP(AL14,AcctsM03,2,FALSE)</f>
        <v>0</v>
      </c>
      <c r="AN14" s="432" t="str">
        <f>'Tab-03_AD-M01'!B11</f>
        <v>Other account</v>
      </c>
      <c r="AO14" s="433">
        <f>VLOOKUP(AN14,AcctsM03,2,FALSE)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43160</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43161</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43162</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43163</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43164</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43165</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43166</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43167</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43168</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43169</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43170</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43171</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43172</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43173</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43174</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43175</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43176</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43177</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43178</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43179</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43180</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43181</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43182</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43183</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43184</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43185</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43186</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43187</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43188</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43189</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43190</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1256" priority="93">
      <formula>C52=2</formula>
    </cfRule>
    <cfRule type="expression" dxfId="1255" priority="94">
      <formula>C52=1</formula>
    </cfRule>
  </conditionalFormatting>
  <conditionalFormatting sqref="M46">
    <cfRule type="expression" dxfId="1254" priority="91">
      <formula>C46=2</formula>
    </cfRule>
    <cfRule type="expression" dxfId="1253" priority="92">
      <formula>C46=1</formula>
    </cfRule>
  </conditionalFormatting>
  <conditionalFormatting sqref="M53">
    <cfRule type="expression" dxfId="1252" priority="89">
      <formula>C53=2</formula>
    </cfRule>
    <cfRule type="expression" dxfId="1251" priority="90">
      <formula>C53=1</formula>
    </cfRule>
  </conditionalFormatting>
  <conditionalFormatting sqref="M55">
    <cfRule type="expression" dxfId="1250" priority="83">
      <formula>C55=2</formula>
    </cfRule>
    <cfRule type="expression" dxfId="1249" priority="84">
      <formula>C55=1</formula>
    </cfRule>
  </conditionalFormatting>
  <conditionalFormatting sqref="M56">
    <cfRule type="expression" dxfId="1248" priority="81">
      <formula>C56=2</formula>
    </cfRule>
    <cfRule type="expression" dxfId="1247" priority="82">
      <formula>C56=1</formula>
    </cfRule>
  </conditionalFormatting>
  <conditionalFormatting sqref="M57">
    <cfRule type="expression" dxfId="1246" priority="79">
      <formula>C57=2</formula>
    </cfRule>
    <cfRule type="expression" dxfId="1245" priority="80">
      <formula>C57=1</formula>
    </cfRule>
  </conditionalFormatting>
  <conditionalFormatting sqref="N46:N53 N55:N215">
    <cfRule type="expression" dxfId="1244" priority="124">
      <formula>C46=0</formula>
    </cfRule>
    <cfRule type="expression" dxfId="1243" priority="126">
      <formula>C46=-1</formula>
    </cfRule>
  </conditionalFormatting>
  <conditionalFormatting sqref="M58:M73 M47:M51 M80:M88 M90:M94 M96:M97 M99:M101 M103:M110 M116:M124 M126:M131 M133 M135:M215">
    <cfRule type="expression" dxfId="1242" priority="123">
      <formula>C47=2</formula>
    </cfRule>
    <cfRule type="expression" dxfId="1241" priority="125">
      <formula>C47=1</formula>
    </cfRule>
  </conditionalFormatting>
  <conditionalFormatting sqref="N54">
    <cfRule type="expression" dxfId="1240" priority="86">
      <formula>C54=0</formula>
    </cfRule>
    <cfRule type="expression" dxfId="1239" priority="88">
      <formula>C54=-1</formula>
    </cfRule>
  </conditionalFormatting>
  <conditionalFormatting sqref="M54">
    <cfRule type="expression" dxfId="1238" priority="85">
      <formula>C54=2</formula>
    </cfRule>
    <cfRule type="expression" dxfId="1237" priority="87">
      <formula>C54=1</formula>
    </cfRule>
  </conditionalFormatting>
  <conditionalFormatting sqref="M74:M75">
    <cfRule type="expression" dxfId="1236" priority="77">
      <formula>C74=2</formula>
    </cfRule>
    <cfRule type="expression" dxfId="1235" priority="78">
      <formula>C74=1</formula>
    </cfRule>
  </conditionalFormatting>
  <conditionalFormatting sqref="M76">
    <cfRule type="expression" dxfId="1234" priority="75">
      <formula>C76=2</formula>
    </cfRule>
    <cfRule type="expression" dxfId="1233" priority="76">
      <formula>C76=1</formula>
    </cfRule>
  </conditionalFormatting>
  <conditionalFormatting sqref="M77">
    <cfRule type="expression" dxfId="1232" priority="73">
      <formula>C77=2</formula>
    </cfRule>
    <cfRule type="expression" dxfId="1231" priority="74">
      <formula>C77=1</formula>
    </cfRule>
  </conditionalFormatting>
  <conditionalFormatting sqref="M78">
    <cfRule type="expression" dxfId="1230" priority="71">
      <formula>C78=2</formula>
    </cfRule>
    <cfRule type="expression" dxfId="1229" priority="72">
      <formula>C78=1</formula>
    </cfRule>
  </conditionalFormatting>
  <conditionalFormatting sqref="M79">
    <cfRule type="expression" dxfId="1228" priority="69">
      <formula>C79=2</formula>
    </cfRule>
    <cfRule type="expression" dxfId="1227" priority="70">
      <formula>C79=1</formula>
    </cfRule>
  </conditionalFormatting>
  <conditionalFormatting sqref="M89">
    <cfRule type="expression" dxfId="1226" priority="67">
      <formula>C89=2</formula>
    </cfRule>
    <cfRule type="expression" dxfId="1225" priority="68">
      <formula>C89=1</formula>
    </cfRule>
  </conditionalFormatting>
  <conditionalFormatting sqref="M95">
    <cfRule type="expression" dxfId="1224" priority="65">
      <formula>C95=2</formula>
    </cfRule>
    <cfRule type="expression" dxfId="1223" priority="66">
      <formula>C95=1</formula>
    </cfRule>
  </conditionalFormatting>
  <conditionalFormatting sqref="M98">
    <cfRule type="expression" dxfId="1222" priority="63">
      <formula>C98=2</formula>
    </cfRule>
    <cfRule type="expression" dxfId="1221" priority="64">
      <formula>C98=1</formula>
    </cfRule>
  </conditionalFormatting>
  <conditionalFormatting sqref="M104">
    <cfRule type="expression" dxfId="1220" priority="61">
      <formula>C104=2</formula>
    </cfRule>
    <cfRule type="expression" dxfId="1219" priority="62">
      <formula>C104=1</formula>
    </cfRule>
  </conditionalFormatting>
  <conditionalFormatting sqref="M102">
    <cfRule type="expression" dxfId="1218" priority="59">
      <formula>C102=2</formula>
    </cfRule>
    <cfRule type="expression" dxfId="1217" priority="60">
      <formula>C102=1</formula>
    </cfRule>
  </conditionalFormatting>
  <conditionalFormatting sqref="M107:M115">
    <cfRule type="expression" dxfId="1216" priority="57">
      <formula>C107=2</formula>
    </cfRule>
    <cfRule type="expression" dxfId="1215" priority="58">
      <formula>C107=1</formula>
    </cfRule>
  </conditionalFormatting>
  <conditionalFormatting sqref="M125">
    <cfRule type="expression" dxfId="1214" priority="55">
      <formula>C125=2</formula>
    </cfRule>
    <cfRule type="expression" dxfId="1213" priority="56">
      <formula>C125=1</formula>
    </cfRule>
  </conditionalFormatting>
  <conditionalFormatting sqref="M132">
    <cfRule type="expression" dxfId="1212" priority="53">
      <formula>C132=2</formula>
    </cfRule>
    <cfRule type="expression" dxfId="1211" priority="54">
      <formula>C132=1</formula>
    </cfRule>
  </conditionalFormatting>
  <conditionalFormatting sqref="M134">
    <cfRule type="expression" dxfId="1210" priority="51">
      <formula>C134=2</formula>
    </cfRule>
    <cfRule type="expression" dxfId="1209" priority="52">
      <formula>C134=1</formula>
    </cfRule>
  </conditionalFormatting>
  <conditionalFormatting sqref="M28">
    <cfRule type="expression" dxfId="1208" priority="31">
      <formula>C28=2</formula>
    </cfRule>
    <cfRule type="expression" dxfId="1207" priority="32">
      <formula>C28=1</formula>
    </cfRule>
  </conditionalFormatting>
  <conditionalFormatting sqref="N16:N29 N44">
    <cfRule type="expression" dxfId="1206" priority="48">
      <formula>C16=0</formula>
    </cfRule>
    <cfRule type="expression" dxfId="1205" priority="50">
      <formula>C16=-1</formula>
    </cfRule>
  </conditionalFormatting>
  <conditionalFormatting sqref="M16:M19 M27">
    <cfRule type="expression" dxfId="1204" priority="47">
      <formula>C16=2</formula>
    </cfRule>
    <cfRule type="expression" dxfId="1203" priority="49">
      <formula>C16=1</formula>
    </cfRule>
  </conditionalFormatting>
  <conditionalFormatting sqref="M20">
    <cfRule type="expression" dxfId="1202" priority="45">
      <formula>C20=2</formula>
    </cfRule>
    <cfRule type="expression" dxfId="1201" priority="46">
      <formula>C20=1</formula>
    </cfRule>
  </conditionalFormatting>
  <conditionalFormatting sqref="M22">
    <cfRule type="expression" dxfId="1200" priority="43">
      <formula>C22=2</formula>
    </cfRule>
    <cfRule type="expression" dxfId="1199" priority="44">
      <formula>C22=1</formula>
    </cfRule>
  </conditionalFormatting>
  <conditionalFormatting sqref="M23">
    <cfRule type="expression" dxfId="1198" priority="41">
      <formula>C23=2</formula>
    </cfRule>
    <cfRule type="expression" dxfId="1197" priority="42">
      <formula>C23=1</formula>
    </cfRule>
  </conditionalFormatting>
  <conditionalFormatting sqref="M24">
    <cfRule type="expression" dxfId="1196" priority="39">
      <formula>C24=2</formula>
    </cfRule>
    <cfRule type="expression" dxfId="1195" priority="40">
      <formula>C24=1</formula>
    </cfRule>
  </conditionalFormatting>
  <conditionalFormatting sqref="M21">
    <cfRule type="expression" dxfId="1194" priority="37">
      <formula>C21=2</formula>
    </cfRule>
    <cfRule type="expression" dxfId="1193" priority="38">
      <formula>C21=1</formula>
    </cfRule>
  </conditionalFormatting>
  <conditionalFormatting sqref="M25">
    <cfRule type="expression" dxfId="1192" priority="35">
      <formula>C25=2</formula>
    </cfRule>
    <cfRule type="expression" dxfId="1191" priority="36">
      <formula>C25=1</formula>
    </cfRule>
  </conditionalFormatting>
  <conditionalFormatting sqref="M26">
    <cfRule type="expression" dxfId="1190" priority="33">
      <formula>C26=2</formula>
    </cfRule>
    <cfRule type="expression" dxfId="1189" priority="34">
      <formula>C26=1</formula>
    </cfRule>
  </conditionalFormatting>
  <conditionalFormatting sqref="M29">
    <cfRule type="expression" dxfId="1188" priority="29">
      <formula>C29=2</formula>
    </cfRule>
    <cfRule type="expression" dxfId="1187" priority="30">
      <formula>C29=1</formula>
    </cfRule>
  </conditionalFormatting>
  <conditionalFormatting sqref="M42">
    <cfRule type="expression" dxfId="1186" priority="9">
      <formula>C42=2</formula>
    </cfRule>
    <cfRule type="expression" dxfId="1185" priority="10">
      <formula>C42=1</formula>
    </cfRule>
  </conditionalFormatting>
  <conditionalFormatting sqref="N30:N43">
    <cfRule type="expression" dxfId="1184" priority="26">
      <formula>C30=0</formula>
    </cfRule>
    <cfRule type="expression" dxfId="1183" priority="28">
      <formula>C30=-1</formula>
    </cfRule>
  </conditionalFormatting>
  <conditionalFormatting sqref="M30:M33 M41">
    <cfRule type="expression" dxfId="1182" priority="25">
      <formula>C30=2</formula>
    </cfRule>
    <cfRule type="expression" dxfId="1181" priority="27">
      <formula>C30=1</formula>
    </cfRule>
  </conditionalFormatting>
  <conditionalFormatting sqref="M34">
    <cfRule type="expression" dxfId="1180" priority="23">
      <formula>C34=2</formula>
    </cfRule>
    <cfRule type="expression" dxfId="1179" priority="24">
      <formula>C34=1</formula>
    </cfRule>
  </conditionalFormatting>
  <conditionalFormatting sqref="M36">
    <cfRule type="expression" dxfId="1178" priority="21">
      <formula>C36=2</formula>
    </cfRule>
    <cfRule type="expression" dxfId="1177" priority="22">
      <formula>C36=1</formula>
    </cfRule>
  </conditionalFormatting>
  <conditionalFormatting sqref="M37">
    <cfRule type="expression" dxfId="1176" priority="19">
      <formula>C37=2</formula>
    </cfRule>
    <cfRule type="expression" dxfId="1175" priority="20">
      <formula>C37=1</formula>
    </cfRule>
  </conditionalFormatting>
  <conditionalFormatting sqref="M38">
    <cfRule type="expression" dxfId="1174" priority="17">
      <formula>C38=2</formula>
    </cfRule>
    <cfRule type="expression" dxfId="1173" priority="18">
      <formula>C38=1</formula>
    </cfRule>
  </conditionalFormatting>
  <conditionalFormatting sqref="M35">
    <cfRule type="expression" dxfId="1172" priority="15">
      <formula>C35=2</formula>
    </cfRule>
    <cfRule type="expression" dxfId="1171" priority="16">
      <formula>C35=1</formula>
    </cfRule>
  </conditionalFormatting>
  <conditionalFormatting sqref="M39">
    <cfRule type="expression" dxfId="1170" priority="13">
      <formula>C39=2</formula>
    </cfRule>
    <cfRule type="expression" dxfId="1169" priority="14">
      <formula>C39=1</formula>
    </cfRule>
  </conditionalFormatting>
  <conditionalFormatting sqref="M40">
    <cfRule type="expression" dxfId="1168" priority="11">
      <formula>C40=2</formula>
    </cfRule>
    <cfRule type="expression" dxfId="1167" priority="12">
      <formula>C40=1</formula>
    </cfRule>
  </conditionalFormatting>
  <conditionalFormatting sqref="M43">
    <cfRule type="expression" dxfId="1166" priority="7">
      <formula>C43=2</formula>
    </cfRule>
    <cfRule type="expression" dxfId="1165" priority="8">
      <formula>C43=1</formula>
    </cfRule>
  </conditionalFormatting>
  <conditionalFormatting sqref="M44">
    <cfRule type="expression" dxfId="1164" priority="5">
      <formula>C44=2</formula>
    </cfRule>
    <cfRule type="expression" dxfId="1163" priority="6">
      <formula>C44=1</formula>
    </cfRule>
  </conditionalFormatting>
  <conditionalFormatting sqref="N45">
    <cfRule type="expression" dxfId="1162" priority="3">
      <formula>C45=0</formula>
    </cfRule>
    <cfRule type="expression" dxfId="1161" priority="4">
      <formula>C45=-1</formula>
    </cfRule>
  </conditionalFormatting>
  <conditionalFormatting sqref="M45">
    <cfRule type="expression" dxfId="1160" priority="1">
      <formula>C45=2</formula>
    </cfRule>
    <cfRule type="expression" dxfId="1159" priority="2">
      <formula>C45=1</formula>
    </cfRule>
  </conditionalFormatting>
  <dataValidations count="6">
    <dataValidation type="list" allowBlank="1" showInputMessage="1" showErrorMessage="1" sqref="B116:B145 B14:B46 B216:B225 J16:J215" xr:uid="{00000000-0002-0000-2200-000000000000}">
      <formula1>$B$14:$B$46</formula1>
    </dataValidation>
    <dataValidation type="list" allowBlank="1" showInputMessage="1" showErrorMessage="1" prompt="Select method of payment." sqref="A219:A225 A15 A116" xr:uid="{00000000-0002-0000-2200-000001000000}">
      <formula1>$A$15:$A$22</formula1>
    </dataValidation>
    <dataValidation type="list" allowBlank="1" showInputMessage="1" showErrorMessage="1" promptTitle="Payment Accounts" sqref="O16:O215" xr:uid="{00000000-0002-0000-2200-000002000000}">
      <formula1>$E$15:$E$22</formula1>
    </dataValidation>
    <dataValidation type="list" allowBlank="1" showInputMessage="1" showErrorMessage="1" sqref="E219" xr:uid="{00000000-0002-0000-2200-000003000000}">
      <formula1>$T$15:$T$106</formula1>
    </dataValidation>
    <dataValidation type="list" allowBlank="1" showInputMessage="1" showErrorMessage="1" sqref="K16:K215" xr:uid="{00000000-0002-0000-2200-000004000000}">
      <formula1>$R$15:$R$119</formula1>
    </dataValidation>
    <dataValidation type="list" allowBlank="1" showInputMessage="1" showErrorMessage="1" prompt="Select method of payment." sqref="A16:A23 I16:I215" xr:uid="{00000000-0002-0000-2200-000005000000}">
      <formula1>$A$15:$A$20</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'Month03-Track'!K219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'Month03-Track'!K220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'Month03-Track'!K221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'Month03-Track'!K222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'Month03-Track'!K223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'Month03-Track'!K224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'Month03-Track'!K225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'Tab-06_Daily'!U13</f>
        <v>43191</v>
      </c>
      <c r="J13" s="423">
        <f>'Tab-06_Daily'!V13</f>
        <v>43220</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VLOOKUP(AB14,AcctsM04,2,FALSE)</f>
        <v>0</v>
      </c>
      <c r="AD14" s="432" t="str">
        <f>'Tab-03_AD-M01'!B6</f>
        <v>Checking 2</v>
      </c>
      <c r="AE14" s="433">
        <f>VLOOKUP(AD14,AcctsM04,2,FALSE)</f>
        <v>0</v>
      </c>
      <c r="AF14" s="432" t="str">
        <f>'Tab-03_AD-M01'!B7</f>
        <v>Emergency Fund</v>
      </c>
      <c r="AG14" s="433">
        <f>VLOOKUP(AF14,AcctsM04,2,FALSE)</f>
        <v>0</v>
      </c>
      <c r="AH14" s="432" t="str">
        <f>'Tab-03_AD-M01'!B8</f>
        <v>Grocery Envelope</v>
      </c>
      <c r="AI14" s="433">
        <f>VLOOKUP(AH14,AcctsM04,2,FALSE)</f>
        <v>0</v>
      </c>
      <c r="AJ14" s="432" t="str">
        <f>'Tab-03_AD-M01'!B9</f>
        <v>Dining-Out Envelope</v>
      </c>
      <c r="AK14" s="433">
        <f>VLOOKUP(AJ14,AcctsM04,2,FALSE)</f>
        <v>0</v>
      </c>
      <c r="AL14" s="432" t="str">
        <f>'Tab-03_AD-M01'!B10</f>
        <v>Entertainment Envelope</v>
      </c>
      <c r="AM14" s="433">
        <f>VLOOKUP(AL14,AcctsM04,2,FALSE)</f>
        <v>0</v>
      </c>
      <c r="AN14" s="432" t="str">
        <f>'Tab-03_AD-M01'!B11</f>
        <v>Other account</v>
      </c>
      <c r="AO14" s="433">
        <f>VLOOKUP(AN14,AcctsM04,2,FALSE)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43191</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43192</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43193</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43194</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43195</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43196</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43197</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43198</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43199</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43200</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43201</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43202</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43203</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43204</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43205</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43206</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43207</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43208</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43209</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43210</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43211</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43212</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43213</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43214</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43215</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43216</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43217</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43218</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43219</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43220</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43221</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1158" priority="93">
      <formula>C52=2</formula>
    </cfRule>
    <cfRule type="expression" dxfId="1157" priority="94">
      <formula>C52=1</formula>
    </cfRule>
  </conditionalFormatting>
  <conditionalFormatting sqref="M46">
    <cfRule type="expression" dxfId="1156" priority="91">
      <formula>C46=2</formula>
    </cfRule>
    <cfRule type="expression" dxfId="1155" priority="92">
      <formula>C46=1</formula>
    </cfRule>
  </conditionalFormatting>
  <conditionalFormatting sqref="M53">
    <cfRule type="expression" dxfId="1154" priority="89">
      <formula>C53=2</formula>
    </cfRule>
    <cfRule type="expression" dxfId="1153" priority="90">
      <formula>C53=1</formula>
    </cfRule>
  </conditionalFormatting>
  <conditionalFormatting sqref="M55">
    <cfRule type="expression" dxfId="1152" priority="83">
      <formula>C55=2</formula>
    </cfRule>
    <cfRule type="expression" dxfId="1151" priority="84">
      <formula>C55=1</formula>
    </cfRule>
  </conditionalFormatting>
  <conditionalFormatting sqref="M56">
    <cfRule type="expression" dxfId="1150" priority="81">
      <formula>C56=2</formula>
    </cfRule>
    <cfRule type="expression" dxfId="1149" priority="82">
      <formula>C56=1</formula>
    </cfRule>
  </conditionalFormatting>
  <conditionalFormatting sqref="M57">
    <cfRule type="expression" dxfId="1148" priority="79">
      <formula>C57=2</formula>
    </cfRule>
    <cfRule type="expression" dxfId="1147" priority="80">
      <formula>C57=1</formula>
    </cfRule>
  </conditionalFormatting>
  <conditionalFormatting sqref="N46:N53 N55:N215">
    <cfRule type="expression" dxfId="1146" priority="96">
      <formula>C46=0</formula>
    </cfRule>
    <cfRule type="expression" dxfId="1145" priority="98">
      <formula>C46=-1</formula>
    </cfRule>
  </conditionalFormatting>
  <conditionalFormatting sqref="M58:M73 M47:M51 M80:M88 M90:M94 M96:M97 M99:M101 M103:M110 M116:M124 M126:M131 M133 M135:M215">
    <cfRule type="expression" dxfId="1144" priority="95">
      <formula>C47=2</formula>
    </cfRule>
    <cfRule type="expression" dxfId="1143" priority="97">
      <formula>C47=1</formula>
    </cfRule>
  </conditionalFormatting>
  <conditionalFormatting sqref="N54">
    <cfRule type="expression" dxfId="1142" priority="86">
      <formula>C54=0</formula>
    </cfRule>
    <cfRule type="expression" dxfId="1141" priority="88">
      <formula>C54=-1</formula>
    </cfRule>
  </conditionalFormatting>
  <conditionalFormatting sqref="M54">
    <cfRule type="expression" dxfId="1140" priority="85">
      <formula>C54=2</formula>
    </cfRule>
    <cfRule type="expression" dxfId="1139" priority="87">
      <formula>C54=1</formula>
    </cfRule>
  </conditionalFormatting>
  <conditionalFormatting sqref="M74:M75">
    <cfRule type="expression" dxfId="1138" priority="77">
      <formula>C74=2</formula>
    </cfRule>
    <cfRule type="expression" dxfId="1137" priority="78">
      <formula>C74=1</formula>
    </cfRule>
  </conditionalFormatting>
  <conditionalFormatting sqref="M76">
    <cfRule type="expression" dxfId="1136" priority="75">
      <formula>C76=2</formula>
    </cfRule>
    <cfRule type="expression" dxfId="1135" priority="76">
      <formula>C76=1</formula>
    </cfRule>
  </conditionalFormatting>
  <conditionalFormatting sqref="M77">
    <cfRule type="expression" dxfId="1134" priority="73">
      <formula>C77=2</formula>
    </cfRule>
    <cfRule type="expression" dxfId="1133" priority="74">
      <formula>C77=1</formula>
    </cfRule>
  </conditionalFormatting>
  <conditionalFormatting sqref="M78">
    <cfRule type="expression" dxfId="1132" priority="71">
      <formula>C78=2</formula>
    </cfRule>
    <cfRule type="expression" dxfId="1131" priority="72">
      <formula>C78=1</formula>
    </cfRule>
  </conditionalFormatting>
  <conditionalFormatting sqref="M79">
    <cfRule type="expression" dxfId="1130" priority="69">
      <formula>C79=2</formula>
    </cfRule>
    <cfRule type="expression" dxfId="1129" priority="70">
      <formula>C79=1</formula>
    </cfRule>
  </conditionalFormatting>
  <conditionalFormatting sqref="M89">
    <cfRule type="expression" dxfId="1128" priority="67">
      <formula>C89=2</formula>
    </cfRule>
    <cfRule type="expression" dxfId="1127" priority="68">
      <formula>C89=1</formula>
    </cfRule>
  </conditionalFormatting>
  <conditionalFormatting sqref="M95">
    <cfRule type="expression" dxfId="1126" priority="65">
      <formula>C95=2</formula>
    </cfRule>
    <cfRule type="expression" dxfId="1125" priority="66">
      <formula>C95=1</formula>
    </cfRule>
  </conditionalFormatting>
  <conditionalFormatting sqref="M98">
    <cfRule type="expression" dxfId="1124" priority="63">
      <formula>C98=2</formula>
    </cfRule>
    <cfRule type="expression" dxfId="1123" priority="64">
      <formula>C98=1</formula>
    </cfRule>
  </conditionalFormatting>
  <conditionalFormatting sqref="M104">
    <cfRule type="expression" dxfId="1122" priority="61">
      <formula>C104=2</formula>
    </cfRule>
    <cfRule type="expression" dxfId="1121" priority="62">
      <formula>C104=1</formula>
    </cfRule>
  </conditionalFormatting>
  <conditionalFormatting sqref="M102">
    <cfRule type="expression" dxfId="1120" priority="59">
      <formula>C102=2</formula>
    </cfRule>
    <cfRule type="expression" dxfId="1119" priority="60">
      <formula>C102=1</formula>
    </cfRule>
  </conditionalFormatting>
  <conditionalFormatting sqref="M107:M115">
    <cfRule type="expression" dxfId="1118" priority="57">
      <formula>C107=2</formula>
    </cfRule>
    <cfRule type="expression" dxfId="1117" priority="58">
      <formula>C107=1</formula>
    </cfRule>
  </conditionalFormatting>
  <conditionalFormatting sqref="M125">
    <cfRule type="expression" dxfId="1116" priority="55">
      <formula>C125=2</formula>
    </cfRule>
    <cfRule type="expression" dxfId="1115" priority="56">
      <formula>C125=1</formula>
    </cfRule>
  </conditionalFormatting>
  <conditionalFormatting sqref="M132">
    <cfRule type="expression" dxfId="1114" priority="53">
      <formula>C132=2</formula>
    </cfRule>
    <cfRule type="expression" dxfId="1113" priority="54">
      <formula>C132=1</formula>
    </cfRule>
  </conditionalFormatting>
  <conditionalFormatting sqref="M134">
    <cfRule type="expression" dxfId="1112" priority="51">
      <formula>C134=2</formula>
    </cfRule>
    <cfRule type="expression" dxfId="1111" priority="52">
      <formula>C134=1</formula>
    </cfRule>
  </conditionalFormatting>
  <conditionalFormatting sqref="M28">
    <cfRule type="expression" dxfId="1110" priority="31">
      <formula>C28=2</formula>
    </cfRule>
    <cfRule type="expression" dxfId="1109" priority="32">
      <formula>C28=1</formula>
    </cfRule>
  </conditionalFormatting>
  <conditionalFormatting sqref="N16:N29 N44">
    <cfRule type="expression" dxfId="1108" priority="48">
      <formula>C16=0</formula>
    </cfRule>
    <cfRule type="expression" dxfId="1107" priority="50">
      <formula>C16=-1</formula>
    </cfRule>
  </conditionalFormatting>
  <conditionalFormatting sqref="M16:M19 M27">
    <cfRule type="expression" dxfId="1106" priority="47">
      <formula>C16=2</formula>
    </cfRule>
    <cfRule type="expression" dxfId="1105" priority="49">
      <formula>C16=1</formula>
    </cfRule>
  </conditionalFormatting>
  <conditionalFormatting sqref="M20">
    <cfRule type="expression" dxfId="1104" priority="45">
      <formula>C20=2</formula>
    </cfRule>
    <cfRule type="expression" dxfId="1103" priority="46">
      <formula>C20=1</formula>
    </cfRule>
  </conditionalFormatting>
  <conditionalFormatting sqref="M22">
    <cfRule type="expression" dxfId="1102" priority="43">
      <formula>C22=2</formula>
    </cfRule>
    <cfRule type="expression" dxfId="1101" priority="44">
      <formula>C22=1</formula>
    </cfRule>
  </conditionalFormatting>
  <conditionalFormatting sqref="M23">
    <cfRule type="expression" dxfId="1100" priority="41">
      <formula>C23=2</formula>
    </cfRule>
    <cfRule type="expression" dxfId="1099" priority="42">
      <formula>C23=1</formula>
    </cfRule>
  </conditionalFormatting>
  <conditionalFormatting sqref="M24">
    <cfRule type="expression" dxfId="1098" priority="39">
      <formula>C24=2</formula>
    </cfRule>
    <cfRule type="expression" dxfId="1097" priority="40">
      <formula>C24=1</formula>
    </cfRule>
  </conditionalFormatting>
  <conditionalFormatting sqref="M21">
    <cfRule type="expression" dxfId="1096" priority="37">
      <formula>C21=2</formula>
    </cfRule>
    <cfRule type="expression" dxfId="1095" priority="38">
      <formula>C21=1</formula>
    </cfRule>
  </conditionalFormatting>
  <conditionalFormatting sqref="M25">
    <cfRule type="expression" dxfId="1094" priority="35">
      <formula>C25=2</formula>
    </cfRule>
    <cfRule type="expression" dxfId="1093" priority="36">
      <formula>C25=1</formula>
    </cfRule>
  </conditionalFormatting>
  <conditionalFormatting sqref="M26">
    <cfRule type="expression" dxfId="1092" priority="33">
      <formula>C26=2</formula>
    </cfRule>
    <cfRule type="expression" dxfId="1091" priority="34">
      <formula>C26=1</formula>
    </cfRule>
  </conditionalFormatting>
  <conditionalFormatting sqref="M29">
    <cfRule type="expression" dxfId="1090" priority="29">
      <formula>C29=2</formula>
    </cfRule>
    <cfRule type="expression" dxfId="1089" priority="30">
      <formula>C29=1</formula>
    </cfRule>
  </conditionalFormatting>
  <conditionalFormatting sqref="M42">
    <cfRule type="expression" dxfId="1088" priority="9">
      <formula>C42=2</formula>
    </cfRule>
    <cfRule type="expression" dxfId="1087" priority="10">
      <formula>C42=1</formula>
    </cfRule>
  </conditionalFormatting>
  <conditionalFormatting sqref="N30:N43">
    <cfRule type="expression" dxfId="1086" priority="26">
      <formula>C30=0</formula>
    </cfRule>
    <cfRule type="expression" dxfId="1085" priority="28">
      <formula>C30=-1</formula>
    </cfRule>
  </conditionalFormatting>
  <conditionalFormatting sqref="M30:M33 M41">
    <cfRule type="expression" dxfId="1084" priority="25">
      <formula>C30=2</formula>
    </cfRule>
    <cfRule type="expression" dxfId="1083" priority="27">
      <formula>C30=1</formula>
    </cfRule>
  </conditionalFormatting>
  <conditionalFormatting sqref="M34">
    <cfRule type="expression" dxfId="1082" priority="23">
      <formula>C34=2</formula>
    </cfRule>
    <cfRule type="expression" dxfId="1081" priority="24">
      <formula>C34=1</formula>
    </cfRule>
  </conditionalFormatting>
  <conditionalFormatting sqref="M36">
    <cfRule type="expression" dxfId="1080" priority="21">
      <formula>C36=2</formula>
    </cfRule>
    <cfRule type="expression" dxfId="1079" priority="22">
      <formula>C36=1</formula>
    </cfRule>
  </conditionalFormatting>
  <conditionalFormatting sqref="M37">
    <cfRule type="expression" dxfId="1078" priority="19">
      <formula>C37=2</formula>
    </cfRule>
    <cfRule type="expression" dxfId="1077" priority="20">
      <formula>C37=1</formula>
    </cfRule>
  </conditionalFormatting>
  <conditionalFormatting sqref="M38">
    <cfRule type="expression" dxfId="1076" priority="17">
      <formula>C38=2</formula>
    </cfRule>
    <cfRule type="expression" dxfId="1075" priority="18">
      <formula>C38=1</formula>
    </cfRule>
  </conditionalFormatting>
  <conditionalFormatting sqref="M35">
    <cfRule type="expression" dxfId="1074" priority="15">
      <formula>C35=2</formula>
    </cfRule>
    <cfRule type="expression" dxfId="1073" priority="16">
      <formula>C35=1</formula>
    </cfRule>
  </conditionalFormatting>
  <conditionalFormatting sqref="M39">
    <cfRule type="expression" dxfId="1072" priority="13">
      <formula>C39=2</formula>
    </cfRule>
    <cfRule type="expression" dxfId="1071" priority="14">
      <formula>C39=1</formula>
    </cfRule>
  </conditionalFormatting>
  <conditionalFormatting sqref="M40">
    <cfRule type="expression" dxfId="1070" priority="11">
      <formula>C40=2</formula>
    </cfRule>
    <cfRule type="expression" dxfId="1069" priority="12">
      <formula>C40=1</formula>
    </cfRule>
  </conditionalFormatting>
  <conditionalFormatting sqref="M43">
    <cfRule type="expression" dxfId="1068" priority="7">
      <formula>C43=2</formula>
    </cfRule>
    <cfRule type="expression" dxfId="1067" priority="8">
      <formula>C43=1</formula>
    </cfRule>
  </conditionalFormatting>
  <conditionalFormatting sqref="M44">
    <cfRule type="expression" dxfId="1066" priority="5">
      <formula>C44=2</formula>
    </cfRule>
    <cfRule type="expression" dxfId="1065" priority="6">
      <formula>C44=1</formula>
    </cfRule>
  </conditionalFormatting>
  <conditionalFormatting sqref="N45">
    <cfRule type="expression" dxfId="1064" priority="3">
      <formula>C45=0</formula>
    </cfRule>
    <cfRule type="expression" dxfId="1063" priority="4">
      <formula>C45=-1</formula>
    </cfRule>
  </conditionalFormatting>
  <conditionalFormatting sqref="M45">
    <cfRule type="expression" dxfId="1062" priority="1">
      <formula>C45=2</formula>
    </cfRule>
    <cfRule type="expression" dxfId="1061" priority="2">
      <formula>C45=1</formula>
    </cfRule>
  </conditionalFormatting>
  <dataValidations count="6">
    <dataValidation type="list" allowBlank="1" showInputMessage="1" showErrorMessage="1" prompt="Select method of payment." sqref="A16:A23 I16:I215" xr:uid="{00000000-0002-0000-2300-000000000000}">
      <formula1>$A$15:$A$20</formula1>
    </dataValidation>
    <dataValidation type="list" allowBlank="1" showInputMessage="1" showErrorMessage="1" sqref="K16:K215" xr:uid="{00000000-0002-0000-2300-000001000000}">
      <formula1>$R$15:$R$119</formula1>
    </dataValidation>
    <dataValidation type="list" allowBlank="1" showInputMessage="1" showErrorMessage="1" sqref="E219" xr:uid="{00000000-0002-0000-2300-000002000000}">
      <formula1>$T$15:$T$106</formula1>
    </dataValidation>
    <dataValidation type="list" allowBlank="1" showInputMessage="1" showErrorMessage="1" promptTitle="Payment Accounts" sqref="O16:O215" xr:uid="{00000000-0002-0000-2300-000003000000}">
      <formula1>$E$15:$E$22</formula1>
    </dataValidation>
    <dataValidation type="list" allowBlank="1" showInputMessage="1" showErrorMessage="1" prompt="Select method of payment." sqref="A219:A225 A15 A116" xr:uid="{00000000-0002-0000-2300-000004000000}">
      <formula1>$A$15:$A$22</formula1>
    </dataValidation>
    <dataValidation type="list" allowBlank="1" showInputMessage="1" showErrorMessage="1" sqref="B116:B145 B14:B46 B216:B225 J16:J215" xr:uid="{00000000-0002-0000-2300-000005000000}">
      <formula1>$B$14:$B$46</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applyStyles="1" summaryBelow="0"/>
  </sheetPr>
  <dimension ref="A1:AR240"/>
  <sheetViews>
    <sheetView showGridLines="0" topLeftCell="G1" zoomScaleSheetLayoutView="110" workbookViewId="0">
      <pane ySplit="1" topLeftCell="A2" activePane="bottomLeft" state="frozen"/>
      <selection activeCell="J205" sqref="J205"/>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'Month04-Track'!K219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'Month04-Track'!K220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'Month04-Track'!K221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'Month04-Track'!K222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'Month04-Track'!K223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'Month04-Track'!K224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'Month04-Track'!K225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'Tab-06_Daily'!U14</f>
        <v>43221</v>
      </c>
      <c r="J13" s="423">
        <f>'Tab-06_Daily'!V14</f>
        <v>43251</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VLOOKUP(AB14,AcctsM05,2,FALSE)</f>
        <v>0</v>
      </c>
      <c r="AD14" s="432" t="str">
        <f>'Tab-03_AD-M01'!B6</f>
        <v>Checking 2</v>
      </c>
      <c r="AE14" s="433">
        <f>VLOOKUP(AD14,AcctsM05,2,FALSE)</f>
        <v>0</v>
      </c>
      <c r="AF14" s="432" t="str">
        <f>'Tab-03_AD-M01'!B7</f>
        <v>Emergency Fund</v>
      </c>
      <c r="AG14" s="433">
        <f>VLOOKUP(AF14,AcctsM05,2,FALSE)</f>
        <v>0</v>
      </c>
      <c r="AH14" s="432" t="str">
        <f>'Tab-03_AD-M01'!B8</f>
        <v>Grocery Envelope</v>
      </c>
      <c r="AI14" s="433">
        <f>VLOOKUP(AH14,AcctsM05,2,FALSE)</f>
        <v>0</v>
      </c>
      <c r="AJ14" s="432" t="str">
        <f>'Tab-03_AD-M01'!B9</f>
        <v>Dining-Out Envelope</v>
      </c>
      <c r="AK14" s="433">
        <f>VLOOKUP(AJ14,AcctsM05,2,FALSE)</f>
        <v>0</v>
      </c>
      <c r="AL14" s="432" t="str">
        <f>'Tab-03_AD-M01'!B10</f>
        <v>Entertainment Envelope</v>
      </c>
      <c r="AM14" s="433">
        <f>VLOOKUP(AL14,AcctsM05,2,FALSE)</f>
        <v>0</v>
      </c>
      <c r="AN14" s="432" t="str">
        <f>'Tab-03_AD-M01'!B11</f>
        <v>Other account</v>
      </c>
      <c r="AO14" s="433">
        <f>VLOOKUP(AN14,AcctsM05,2,FALSE)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43221</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43222</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43223</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43224</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43225</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43226</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43227</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43228</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43229</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43230</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43231</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43232</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43233</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43234</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43235</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43236</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43237</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43238</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43239</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43240</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43241</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43242</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43243</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43244</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43245</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43246</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43247</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43248</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43249</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43250</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43251</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1060" priority="93">
      <formula>C52=2</formula>
    </cfRule>
    <cfRule type="expression" dxfId="1059" priority="94">
      <formula>C52=1</formula>
    </cfRule>
  </conditionalFormatting>
  <conditionalFormatting sqref="M46">
    <cfRule type="expression" dxfId="1058" priority="91">
      <formula>C46=2</formula>
    </cfRule>
    <cfRule type="expression" dxfId="1057" priority="92">
      <formula>C46=1</formula>
    </cfRule>
  </conditionalFormatting>
  <conditionalFormatting sqref="M53">
    <cfRule type="expression" dxfId="1056" priority="89">
      <formula>C53=2</formula>
    </cfRule>
    <cfRule type="expression" dxfId="1055" priority="90">
      <formula>C53=1</formula>
    </cfRule>
  </conditionalFormatting>
  <conditionalFormatting sqref="M55">
    <cfRule type="expression" dxfId="1054" priority="83">
      <formula>C55=2</formula>
    </cfRule>
    <cfRule type="expression" dxfId="1053" priority="84">
      <formula>C55=1</formula>
    </cfRule>
  </conditionalFormatting>
  <conditionalFormatting sqref="M56">
    <cfRule type="expression" dxfId="1052" priority="81">
      <formula>C56=2</formula>
    </cfRule>
    <cfRule type="expression" dxfId="1051" priority="82">
      <formula>C56=1</formula>
    </cfRule>
  </conditionalFormatting>
  <conditionalFormatting sqref="M57">
    <cfRule type="expression" dxfId="1050" priority="79">
      <formula>C57=2</formula>
    </cfRule>
    <cfRule type="expression" dxfId="1049" priority="80">
      <formula>C57=1</formula>
    </cfRule>
  </conditionalFormatting>
  <conditionalFormatting sqref="N46:N53 N55:N215">
    <cfRule type="expression" dxfId="1048" priority="96">
      <formula>C46=0</formula>
    </cfRule>
    <cfRule type="expression" dxfId="1047" priority="98">
      <formula>C46=-1</formula>
    </cfRule>
  </conditionalFormatting>
  <conditionalFormatting sqref="M58:M73 M47:M51 M80:M88 M90:M94 M96:M97 M99:M101 M103:M110 M116:M124 M126:M131 M133 M135:M215">
    <cfRule type="expression" dxfId="1046" priority="95">
      <formula>C47=2</formula>
    </cfRule>
    <cfRule type="expression" dxfId="1045" priority="97">
      <formula>C47=1</formula>
    </cfRule>
  </conditionalFormatting>
  <conditionalFormatting sqref="N54">
    <cfRule type="expression" dxfId="1044" priority="86">
      <formula>C54=0</formula>
    </cfRule>
    <cfRule type="expression" dxfId="1043" priority="88">
      <formula>C54=-1</formula>
    </cfRule>
  </conditionalFormatting>
  <conditionalFormatting sqref="M54">
    <cfRule type="expression" dxfId="1042" priority="85">
      <formula>C54=2</formula>
    </cfRule>
    <cfRule type="expression" dxfId="1041" priority="87">
      <formula>C54=1</formula>
    </cfRule>
  </conditionalFormatting>
  <conditionalFormatting sqref="M74:M75">
    <cfRule type="expression" dxfId="1040" priority="77">
      <formula>C74=2</formula>
    </cfRule>
    <cfRule type="expression" dxfId="1039" priority="78">
      <formula>C74=1</formula>
    </cfRule>
  </conditionalFormatting>
  <conditionalFormatting sqref="M76">
    <cfRule type="expression" dxfId="1038" priority="75">
      <formula>C76=2</formula>
    </cfRule>
    <cfRule type="expression" dxfId="1037" priority="76">
      <formula>C76=1</formula>
    </cfRule>
  </conditionalFormatting>
  <conditionalFormatting sqref="M77">
    <cfRule type="expression" dxfId="1036" priority="73">
      <formula>C77=2</formula>
    </cfRule>
    <cfRule type="expression" dxfId="1035" priority="74">
      <formula>C77=1</formula>
    </cfRule>
  </conditionalFormatting>
  <conditionalFormatting sqref="M78">
    <cfRule type="expression" dxfId="1034" priority="71">
      <formula>C78=2</formula>
    </cfRule>
    <cfRule type="expression" dxfId="1033" priority="72">
      <formula>C78=1</formula>
    </cfRule>
  </conditionalFormatting>
  <conditionalFormatting sqref="M79">
    <cfRule type="expression" dxfId="1032" priority="69">
      <formula>C79=2</formula>
    </cfRule>
    <cfRule type="expression" dxfId="1031" priority="70">
      <formula>C79=1</formula>
    </cfRule>
  </conditionalFormatting>
  <conditionalFormatting sqref="M89">
    <cfRule type="expression" dxfId="1030" priority="67">
      <formula>C89=2</formula>
    </cfRule>
    <cfRule type="expression" dxfId="1029" priority="68">
      <formula>C89=1</formula>
    </cfRule>
  </conditionalFormatting>
  <conditionalFormatting sqref="M95">
    <cfRule type="expression" dxfId="1028" priority="65">
      <formula>C95=2</formula>
    </cfRule>
    <cfRule type="expression" dxfId="1027" priority="66">
      <formula>C95=1</formula>
    </cfRule>
  </conditionalFormatting>
  <conditionalFormatting sqref="M98">
    <cfRule type="expression" dxfId="1026" priority="63">
      <formula>C98=2</formula>
    </cfRule>
    <cfRule type="expression" dxfId="1025" priority="64">
      <formula>C98=1</formula>
    </cfRule>
  </conditionalFormatting>
  <conditionalFormatting sqref="M104">
    <cfRule type="expression" dxfId="1024" priority="61">
      <formula>C104=2</formula>
    </cfRule>
    <cfRule type="expression" dxfId="1023" priority="62">
      <formula>C104=1</formula>
    </cfRule>
  </conditionalFormatting>
  <conditionalFormatting sqref="M102">
    <cfRule type="expression" dxfId="1022" priority="59">
      <formula>C102=2</formula>
    </cfRule>
    <cfRule type="expression" dxfId="1021" priority="60">
      <formula>C102=1</formula>
    </cfRule>
  </conditionalFormatting>
  <conditionalFormatting sqref="M107:M115">
    <cfRule type="expression" dxfId="1020" priority="57">
      <formula>C107=2</formula>
    </cfRule>
    <cfRule type="expression" dxfId="1019" priority="58">
      <formula>C107=1</formula>
    </cfRule>
  </conditionalFormatting>
  <conditionalFormatting sqref="M125">
    <cfRule type="expression" dxfId="1018" priority="55">
      <formula>C125=2</formula>
    </cfRule>
    <cfRule type="expression" dxfId="1017" priority="56">
      <formula>C125=1</formula>
    </cfRule>
  </conditionalFormatting>
  <conditionalFormatting sqref="M132">
    <cfRule type="expression" dxfId="1016" priority="53">
      <formula>C132=2</formula>
    </cfRule>
    <cfRule type="expression" dxfId="1015" priority="54">
      <formula>C132=1</formula>
    </cfRule>
  </conditionalFormatting>
  <conditionalFormatting sqref="M134">
    <cfRule type="expression" dxfId="1014" priority="51">
      <formula>C134=2</formula>
    </cfRule>
    <cfRule type="expression" dxfId="1013" priority="52">
      <formula>C134=1</formula>
    </cfRule>
  </conditionalFormatting>
  <conditionalFormatting sqref="M28">
    <cfRule type="expression" dxfId="1012" priority="31">
      <formula>C28=2</formula>
    </cfRule>
    <cfRule type="expression" dxfId="1011" priority="32">
      <formula>C28=1</formula>
    </cfRule>
  </conditionalFormatting>
  <conditionalFormatting sqref="N16:N29 N44">
    <cfRule type="expression" dxfId="1010" priority="48">
      <formula>C16=0</formula>
    </cfRule>
    <cfRule type="expression" dxfId="1009" priority="50">
      <formula>C16=-1</formula>
    </cfRule>
  </conditionalFormatting>
  <conditionalFormatting sqref="M16:M19 M27">
    <cfRule type="expression" dxfId="1008" priority="47">
      <formula>C16=2</formula>
    </cfRule>
    <cfRule type="expression" dxfId="1007" priority="49">
      <formula>C16=1</formula>
    </cfRule>
  </conditionalFormatting>
  <conditionalFormatting sqref="M20">
    <cfRule type="expression" dxfId="1006" priority="45">
      <formula>C20=2</formula>
    </cfRule>
    <cfRule type="expression" dxfId="1005" priority="46">
      <formula>C20=1</formula>
    </cfRule>
  </conditionalFormatting>
  <conditionalFormatting sqref="M22">
    <cfRule type="expression" dxfId="1004" priority="43">
      <formula>C22=2</formula>
    </cfRule>
    <cfRule type="expression" dxfId="1003" priority="44">
      <formula>C22=1</formula>
    </cfRule>
  </conditionalFormatting>
  <conditionalFormatting sqref="M23">
    <cfRule type="expression" dxfId="1002" priority="41">
      <formula>C23=2</formula>
    </cfRule>
    <cfRule type="expression" dxfId="1001" priority="42">
      <formula>C23=1</formula>
    </cfRule>
  </conditionalFormatting>
  <conditionalFormatting sqref="M24">
    <cfRule type="expression" dxfId="1000" priority="39">
      <formula>C24=2</formula>
    </cfRule>
    <cfRule type="expression" dxfId="999" priority="40">
      <formula>C24=1</formula>
    </cfRule>
  </conditionalFormatting>
  <conditionalFormatting sqref="M21">
    <cfRule type="expression" dxfId="998" priority="37">
      <formula>C21=2</formula>
    </cfRule>
    <cfRule type="expression" dxfId="997" priority="38">
      <formula>C21=1</formula>
    </cfRule>
  </conditionalFormatting>
  <conditionalFormatting sqref="M25">
    <cfRule type="expression" dxfId="996" priority="35">
      <formula>C25=2</formula>
    </cfRule>
    <cfRule type="expression" dxfId="995" priority="36">
      <formula>C25=1</formula>
    </cfRule>
  </conditionalFormatting>
  <conditionalFormatting sqref="M26">
    <cfRule type="expression" dxfId="994" priority="33">
      <formula>C26=2</formula>
    </cfRule>
    <cfRule type="expression" dxfId="993" priority="34">
      <formula>C26=1</formula>
    </cfRule>
  </conditionalFormatting>
  <conditionalFormatting sqref="M29">
    <cfRule type="expression" dxfId="992" priority="29">
      <formula>C29=2</formula>
    </cfRule>
    <cfRule type="expression" dxfId="991" priority="30">
      <formula>C29=1</formula>
    </cfRule>
  </conditionalFormatting>
  <conditionalFormatting sqref="M42">
    <cfRule type="expression" dxfId="990" priority="9">
      <formula>C42=2</formula>
    </cfRule>
    <cfRule type="expression" dxfId="989" priority="10">
      <formula>C42=1</formula>
    </cfRule>
  </conditionalFormatting>
  <conditionalFormatting sqref="N30:N43">
    <cfRule type="expression" dxfId="988" priority="26">
      <formula>C30=0</formula>
    </cfRule>
    <cfRule type="expression" dxfId="987" priority="28">
      <formula>C30=-1</formula>
    </cfRule>
  </conditionalFormatting>
  <conditionalFormatting sqref="M30:M33 M41">
    <cfRule type="expression" dxfId="986" priority="25">
      <formula>C30=2</formula>
    </cfRule>
    <cfRule type="expression" dxfId="985" priority="27">
      <formula>C30=1</formula>
    </cfRule>
  </conditionalFormatting>
  <conditionalFormatting sqref="M34">
    <cfRule type="expression" dxfId="984" priority="23">
      <formula>C34=2</formula>
    </cfRule>
    <cfRule type="expression" dxfId="983" priority="24">
      <formula>C34=1</formula>
    </cfRule>
  </conditionalFormatting>
  <conditionalFormatting sqref="M36">
    <cfRule type="expression" dxfId="982" priority="21">
      <formula>C36=2</formula>
    </cfRule>
    <cfRule type="expression" dxfId="981" priority="22">
      <formula>C36=1</formula>
    </cfRule>
  </conditionalFormatting>
  <conditionalFormatting sqref="M37">
    <cfRule type="expression" dxfId="980" priority="19">
      <formula>C37=2</formula>
    </cfRule>
    <cfRule type="expression" dxfId="979" priority="20">
      <formula>C37=1</formula>
    </cfRule>
  </conditionalFormatting>
  <conditionalFormatting sqref="M38">
    <cfRule type="expression" dxfId="978" priority="17">
      <formula>C38=2</formula>
    </cfRule>
    <cfRule type="expression" dxfId="977" priority="18">
      <formula>C38=1</formula>
    </cfRule>
  </conditionalFormatting>
  <conditionalFormatting sqref="M35">
    <cfRule type="expression" dxfId="976" priority="15">
      <formula>C35=2</formula>
    </cfRule>
    <cfRule type="expression" dxfId="975" priority="16">
      <formula>C35=1</formula>
    </cfRule>
  </conditionalFormatting>
  <conditionalFormatting sqref="M39">
    <cfRule type="expression" dxfId="974" priority="13">
      <formula>C39=2</formula>
    </cfRule>
    <cfRule type="expression" dxfId="973" priority="14">
      <formula>C39=1</formula>
    </cfRule>
  </conditionalFormatting>
  <conditionalFormatting sqref="M40">
    <cfRule type="expression" dxfId="972" priority="11">
      <formula>C40=2</formula>
    </cfRule>
    <cfRule type="expression" dxfId="971" priority="12">
      <formula>C40=1</formula>
    </cfRule>
  </conditionalFormatting>
  <conditionalFormatting sqref="M43">
    <cfRule type="expression" dxfId="970" priority="7">
      <formula>C43=2</formula>
    </cfRule>
    <cfRule type="expression" dxfId="969" priority="8">
      <formula>C43=1</formula>
    </cfRule>
  </conditionalFormatting>
  <conditionalFormatting sqref="M44">
    <cfRule type="expression" dxfId="968" priority="5">
      <formula>C44=2</formula>
    </cfRule>
    <cfRule type="expression" dxfId="967" priority="6">
      <formula>C44=1</formula>
    </cfRule>
  </conditionalFormatting>
  <conditionalFormatting sqref="N45">
    <cfRule type="expression" dxfId="966" priority="3">
      <formula>C45=0</formula>
    </cfRule>
    <cfRule type="expression" dxfId="965" priority="4">
      <formula>C45=-1</formula>
    </cfRule>
  </conditionalFormatting>
  <conditionalFormatting sqref="M45">
    <cfRule type="expression" dxfId="964" priority="1">
      <formula>C45=2</formula>
    </cfRule>
    <cfRule type="expression" dxfId="963" priority="2">
      <formula>C45=1</formula>
    </cfRule>
  </conditionalFormatting>
  <dataValidations count="6">
    <dataValidation type="list" allowBlank="1" showInputMessage="1" showErrorMessage="1" sqref="B116:B145 B14:B46 B216:B225 J16:J215" xr:uid="{00000000-0002-0000-2400-000000000000}">
      <formula1>$B$14:$B$46</formula1>
    </dataValidation>
    <dataValidation type="list" allowBlank="1" showInputMessage="1" showErrorMessage="1" prompt="Select method of payment." sqref="A219:A225 A15 A116" xr:uid="{00000000-0002-0000-2400-000001000000}">
      <formula1>$A$15:$A$22</formula1>
    </dataValidation>
    <dataValidation type="list" allowBlank="1" showInputMessage="1" showErrorMessage="1" promptTitle="Payment Accounts" sqref="O16:O215" xr:uid="{00000000-0002-0000-2400-000002000000}">
      <formula1>$E$15:$E$22</formula1>
    </dataValidation>
    <dataValidation type="list" allowBlank="1" showInputMessage="1" showErrorMessage="1" sqref="E219" xr:uid="{00000000-0002-0000-2400-000003000000}">
      <formula1>$T$15:$T$106</formula1>
    </dataValidation>
    <dataValidation type="list" allowBlank="1" showInputMessage="1" showErrorMessage="1" sqref="K16:K215" xr:uid="{00000000-0002-0000-2400-000004000000}">
      <formula1>$R$15:$R$119</formula1>
    </dataValidation>
    <dataValidation type="list" allowBlank="1" showInputMessage="1" showErrorMessage="1" prompt="Select method of payment." sqref="A16:A23 I16:I215" xr:uid="{00000000-0002-0000-2400-000005000000}">
      <formula1>$A$15:$A$20</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applyStyles="1" summaryBelow="0"/>
  </sheetPr>
  <dimension ref="A1:AR240"/>
  <sheetViews>
    <sheetView showGridLines="0" topLeftCell="G1" zoomScaleSheetLayoutView="110" workbookViewId="0">
      <pane ySplit="1" topLeftCell="A2" activePane="bottomLeft" state="frozen"/>
      <selection activeCell="J214" sqref="J214"/>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'Month05-Track'!K219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'Month05-Track'!K220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'Month05-Track'!K221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'Month05-Track'!K222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'Month05-Track'!K223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'Month05-Track'!K224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'Month05-Track'!K225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'Tab-06_Daily'!U15</f>
        <v>43252</v>
      </c>
      <c r="J13" s="423">
        <f>'Tab-06_Daily'!V15</f>
        <v>43281</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VLOOKUP(AB14,AcctsM06,2,FALSE)</f>
        <v>0</v>
      </c>
      <c r="AD14" s="432" t="str">
        <f>'Tab-03_AD-M01'!B6</f>
        <v>Checking 2</v>
      </c>
      <c r="AE14" s="433">
        <f>VLOOKUP(AD14,AcctsM06,2,FALSE)</f>
        <v>0</v>
      </c>
      <c r="AF14" s="432" t="str">
        <f>'Tab-03_AD-M01'!B7</f>
        <v>Emergency Fund</v>
      </c>
      <c r="AG14" s="433">
        <f>VLOOKUP(AF14,AcctsM06,2,FALSE)</f>
        <v>0</v>
      </c>
      <c r="AH14" s="432" t="str">
        <f>'Tab-03_AD-M01'!B8</f>
        <v>Grocery Envelope</v>
      </c>
      <c r="AI14" s="433">
        <f>VLOOKUP(AH14,AcctsM06,2,FALSE)</f>
        <v>0</v>
      </c>
      <c r="AJ14" s="432" t="str">
        <f>'Tab-03_AD-M01'!B9</f>
        <v>Dining-Out Envelope</v>
      </c>
      <c r="AK14" s="433">
        <f>VLOOKUP(AJ14,AcctsM06,2,FALSE)</f>
        <v>0</v>
      </c>
      <c r="AL14" s="432" t="str">
        <f>'Tab-03_AD-M01'!B10</f>
        <v>Entertainment Envelope</v>
      </c>
      <c r="AM14" s="433">
        <f>VLOOKUP(AL14,AcctsM06,2,FALSE)</f>
        <v>0</v>
      </c>
      <c r="AN14" s="432" t="str">
        <f>'Tab-03_AD-M01'!B11</f>
        <v>Other account</v>
      </c>
      <c r="AO14" s="433">
        <f>VLOOKUP(AN14,AcctsM06,2,FALSE)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43252</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43253</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43254</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43255</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43256</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43257</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43258</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43259</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43260</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43261</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43262</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43263</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43264</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43265</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43266</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43267</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43268</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43269</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43270</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43271</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43272</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43273</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43274</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43275</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43276</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43277</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43278</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43279</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43280</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43281</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43282</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962" priority="93">
      <formula>C52=2</formula>
    </cfRule>
    <cfRule type="expression" dxfId="961" priority="94">
      <formula>C52=1</formula>
    </cfRule>
  </conditionalFormatting>
  <conditionalFormatting sqref="M46">
    <cfRule type="expression" dxfId="960" priority="91">
      <formula>C46=2</formula>
    </cfRule>
    <cfRule type="expression" dxfId="959" priority="92">
      <formula>C46=1</formula>
    </cfRule>
  </conditionalFormatting>
  <conditionalFormatting sqref="M53">
    <cfRule type="expression" dxfId="958" priority="89">
      <formula>C53=2</formula>
    </cfRule>
    <cfRule type="expression" dxfId="957" priority="90">
      <formula>C53=1</formula>
    </cfRule>
  </conditionalFormatting>
  <conditionalFormatting sqref="M55">
    <cfRule type="expression" dxfId="956" priority="83">
      <formula>C55=2</formula>
    </cfRule>
    <cfRule type="expression" dxfId="955" priority="84">
      <formula>C55=1</formula>
    </cfRule>
  </conditionalFormatting>
  <conditionalFormatting sqref="M56">
    <cfRule type="expression" dxfId="954" priority="81">
      <formula>C56=2</formula>
    </cfRule>
    <cfRule type="expression" dxfId="953" priority="82">
      <formula>C56=1</formula>
    </cfRule>
  </conditionalFormatting>
  <conditionalFormatting sqref="M57">
    <cfRule type="expression" dxfId="952" priority="79">
      <formula>C57=2</formula>
    </cfRule>
    <cfRule type="expression" dxfId="951" priority="80">
      <formula>C57=1</formula>
    </cfRule>
  </conditionalFormatting>
  <conditionalFormatting sqref="N46:N53 N55:N215">
    <cfRule type="expression" dxfId="950" priority="96">
      <formula>C46=0</formula>
    </cfRule>
    <cfRule type="expression" dxfId="949" priority="98">
      <formula>C46=-1</formula>
    </cfRule>
  </conditionalFormatting>
  <conditionalFormatting sqref="M58:M73 M47:M51 M80:M88 M90:M94 M96:M97 M99:M101 M103:M110 M116:M124 M126:M131 M133 M135:M215">
    <cfRule type="expression" dxfId="948" priority="95">
      <formula>C47=2</formula>
    </cfRule>
    <cfRule type="expression" dxfId="947" priority="97">
      <formula>C47=1</formula>
    </cfRule>
  </conditionalFormatting>
  <conditionalFormatting sqref="N54">
    <cfRule type="expression" dxfId="946" priority="86">
      <formula>C54=0</formula>
    </cfRule>
    <cfRule type="expression" dxfId="945" priority="88">
      <formula>C54=-1</formula>
    </cfRule>
  </conditionalFormatting>
  <conditionalFormatting sqref="M54">
    <cfRule type="expression" dxfId="944" priority="85">
      <formula>C54=2</formula>
    </cfRule>
    <cfRule type="expression" dxfId="943" priority="87">
      <formula>C54=1</formula>
    </cfRule>
  </conditionalFormatting>
  <conditionalFormatting sqref="M74:M75">
    <cfRule type="expression" dxfId="942" priority="77">
      <formula>C74=2</formula>
    </cfRule>
    <cfRule type="expression" dxfId="941" priority="78">
      <formula>C74=1</formula>
    </cfRule>
  </conditionalFormatting>
  <conditionalFormatting sqref="M76">
    <cfRule type="expression" dxfId="940" priority="75">
      <formula>C76=2</formula>
    </cfRule>
    <cfRule type="expression" dxfId="939" priority="76">
      <formula>C76=1</formula>
    </cfRule>
  </conditionalFormatting>
  <conditionalFormatting sqref="M77">
    <cfRule type="expression" dxfId="938" priority="73">
      <formula>C77=2</formula>
    </cfRule>
    <cfRule type="expression" dxfId="937" priority="74">
      <formula>C77=1</formula>
    </cfRule>
  </conditionalFormatting>
  <conditionalFormatting sqref="M78">
    <cfRule type="expression" dxfId="936" priority="71">
      <formula>C78=2</formula>
    </cfRule>
    <cfRule type="expression" dxfId="935" priority="72">
      <formula>C78=1</formula>
    </cfRule>
  </conditionalFormatting>
  <conditionalFormatting sqref="M79">
    <cfRule type="expression" dxfId="934" priority="69">
      <formula>C79=2</formula>
    </cfRule>
    <cfRule type="expression" dxfId="933" priority="70">
      <formula>C79=1</formula>
    </cfRule>
  </conditionalFormatting>
  <conditionalFormatting sqref="M89">
    <cfRule type="expression" dxfId="932" priority="67">
      <formula>C89=2</formula>
    </cfRule>
    <cfRule type="expression" dxfId="931" priority="68">
      <formula>C89=1</formula>
    </cfRule>
  </conditionalFormatting>
  <conditionalFormatting sqref="M95">
    <cfRule type="expression" dxfId="930" priority="65">
      <formula>C95=2</formula>
    </cfRule>
    <cfRule type="expression" dxfId="929" priority="66">
      <formula>C95=1</formula>
    </cfRule>
  </conditionalFormatting>
  <conditionalFormatting sqref="M98">
    <cfRule type="expression" dxfId="928" priority="63">
      <formula>C98=2</formula>
    </cfRule>
    <cfRule type="expression" dxfId="927" priority="64">
      <formula>C98=1</formula>
    </cfRule>
  </conditionalFormatting>
  <conditionalFormatting sqref="M104">
    <cfRule type="expression" dxfId="926" priority="61">
      <formula>C104=2</formula>
    </cfRule>
    <cfRule type="expression" dxfId="925" priority="62">
      <formula>C104=1</formula>
    </cfRule>
  </conditionalFormatting>
  <conditionalFormatting sqref="M102">
    <cfRule type="expression" dxfId="924" priority="59">
      <formula>C102=2</formula>
    </cfRule>
    <cfRule type="expression" dxfId="923" priority="60">
      <formula>C102=1</formula>
    </cfRule>
  </conditionalFormatting>
  <conditionalFormatting sqref="M107:M115">
    <cfRule type="expression" dxfId="922" priority="57">
      <formula>C107=2</formula>
    </cfRule>
    <cfRule type="expression" dxfId="921" priority="58">
      <formula>C107=1</formula>
    </cfRule>
  </conditionalFormatting>
  <conditionalFormatting sqref="M125">
    <cfRule type="expression" dxfId="920" priority="55">
      <formula>C125=2</formula>
    </cfRule>
    <cfRule type="expression" dxfId="919" priority="56">
      <formula>C125=1</formula>
    </cfRule>
  </conditionalFormatting>
  <conditionalFormatting sqref="M132">
    <cfRule type="expression" dxfId="918" priority="53">
      <formula>C132=2</formula>
    </cfRule>
    <cfRule type="expression" dxfId="917" priority="54">
      <formula>C132=1</formula>
    </cfRule>
  </conditionalFormatting>
  <conditionalFormatting sqref="M134">
    <cfRule type="expression" dxfId="916" priority="51">
      <formula>C134=2</formula>
    </cfRule>
    <cfRule type="expression" dxfId="915" priority="52">
      <formula>C134=1</formula>
    </cfRule>
  </conditionalFormatting>
  <conditionalFormatting sqref="M28">
    <cfRule type="expression" dxfId="914" priority="31">
      <formula>C28=2</formula>
    </cfRule>
    <cfRule type="expression" dxfId="913" priority="32">
      <formula>C28=1</formula>
    </cfRule>
  </conditionalFormatting>
  <conditionalFormatting sqref="N16:N29 N44">
    <cfRule type="expression" dxfId="912" priority="48">
      <formula>C16=0</formula>
    </cfRule>
    <cfRule type="expression" dxfId="911" priority="50">
      <formula>C16=-1</formula>
    </cfRule>
  </conditionalFormatting>
  <conditionalFormatting sqref="M16:M19 M27">
    <cfRule type="expression" dxfId="910" priority="47">
      <formula>C16=2</formula>
    </cfRule>
    <cfRule type="expression" dxfId="909" priority="49">
      <formula>C16=1</formula>
    </cfRule>
  </conditionalFormatting>
  <conditionalFormatting sqref="M20">
    <cfRule type="expression" dxfId="908" priority="45">
      <formula>C20=2</formula>
    </cfRule>
    <cfRule type="expression" dxfId="907" priority="46">
      <formula>C20=1</formula>
    </cfRule>
  </conditionalFormatting>
  <conditionalFormatting sqref="M22">
    <cfRule type="expression" dxfId="906" priority="43">
      <formula>C22=2</formula>
    </cfRule>
    <cfRule type="expression" dxfId="905" priority="44">
      <formula>C22=1</formula>
    </cfRule>
  </conditionalFormatting>
  <conditionalFormatting sqref="M23">
    <cfRule type="expression" dxfId="904" priority="41">
      <formula>C23=2</formula>
    </cfRule>
    <cfRule type="expression" dxfId="903" priority="42">
      <formula>C23=1</formula>
    </cfRule>
  </conditionalFormatting>
  <conditionalFormatting sqref="M24">
    <cfRule type="expression" dxfId="902" priority="39">
      <formula>C24=2</formula>
    </cfRule>
    <cfRule type="expression" dxfId="901" priority="40">
      <formula>C24=1</formula>
    </cfRule>
  </conditionalFormatting>
  <conditionalFormatting sqref="M21">
    <cfRule type="expression" dxfId="900" priority="37">
      <formula>C21=2</formula>
    </cfRule>
    <cfRule type="expression" dxfId="899" priority="38">
      <formula>C21=1</formula>
    </cfRule>
  </conditionalFormatting>
  <conditionalFormatting sqref="M25">
    <cfRule type="expression" dxfId="898" priority="35">
      <formula>C25=2</formula>
    </cfRule>
    <cfRule type="expression" dxfId="897" priority="36">
      <formula>C25=1</formula>
    </cfRule>
  </conditionalFormatting>
  <conditionalFormatting sqref="M26">
    <cfRule type="expression" dxfId="896" priority="33">
      <formula>C26=2</formula>
    </cfRule>
    <cfRule type="expression" dxfId="895" priority="34">
      <formula>C26=1</formula>
    </cfRule>
  </conditionalFormatting>
  <conditionalFormatting sqref="M29">
    <cfRule type="expression" dxfId="894" priority="29">
      <formula>C29=2</formula>
    </cfRule>
    <cfRule type="expression" dxfId="893" priority="30">
      <formula>C29=1</formula>
    </cfRule>
  </conditionalFormatting>
  <conditionalFormatting sqref="M42">
    <cfRule type="expression" dxfId="892" priority="9">
      <formula>C42=2</formula>
    </cfRule>
    <cfRule type="expression" dxfId="891" priority="10">
      <formula>C42=1</formula>
    </cfRule>
  </conditionalFormatting>
  <conditionalFormatting sqref="N30:N43">
    <cfRule type="expression" dxfId="890" priority="26">
      <formula>C30=0</formula>
    </cfRule>
    <cfRule type="expression" dxfId="889" priority="28">
      <formula>C30=-1</formula>
    </cfRule>
  </conditionalFormatting>
  <conditionalFormatting sqref="M30:M33 M41">
    <cfRule type="expression" dxfId="888" priority="25">
      <formula>C30=2</formula>
    </cfRule>
    <cfRule type="expression" dxfId="887" priority="27">
      <formula>C30=1</formula>
    </cfRule>
  </conditionalFormatting>
  <conditionalFormatting sqref="M34">
    <cfRule type="expression" dxfId="886" priority="23">
      <formula>C34=2</formula>
    </cfRule>
    <cfRule type="expression" dxfId="885" priority="24">
      <formula>C34=1</formula>
    </cfRule>
  </conditionalFormatting>
  <conditionalFormatting sqref="M36">
    <cfRule type="expression" dxfId="884" priority="21">
      <formula>C36=2</formula>
    </cfRule>
    <cfRule type="expression" dxfId="883" priority="22">
      <formula>C36=1</formula>
    </cfRule>
  </conditionalFormatting>
  <conditionalFormatting sqref="M37">
    <cfRule type="expression" dxfId="882" priority="19">
      <formula>C37=2</formula>
    </cfRule>
    <cfRule type="expression" dxfId="881" priority="20">
      <formula>C37=1</formula>
    </cfRule>
  </conditionalFormatting>
  <conditionalFormatting sqref="M38">
    <cfRule type="expression" dxfId="880" priority="17">
      <formula>C38=2</formula>
    </cfRule>
    <cfRule type="expression" dxfId="879" priority="18">
      <formula>C38=1</formula>
    </cfRule>
  </conditionalFormatting>
  <conditionalFormatting sqref="M35">
    <cfRule type="expression" dxfId="878" priority="15">
      <formula>C35=2</formula>
    </cfRule>
    <cfRule type="expression" dxfId="877" priority="16">
      <formula>C35=1</formula>
    </cfRule>
  </conditionalFormatting>
  <conditionalFormatting sqref="M39">
    <cfRule type="expression" dxfId="876" priority="13">
      <formula>C39=2</formula>
    </cfRule>
    <cfRule type="expression" dxfId="875" priority="14">
      <formula>C39=1</formula>
    </cfRule>
  </conditionalFormatting>
  <conditionalFormatting sqref="M40">
    <cfRule type="expression" dxfId="874" priority="11">
      <formula>C40=2</formula>
    </cfRule>
    <cfRule type="expression" dxfId="873" priority="12">
      <formula>C40=1</formula>
    </cfRule>
  </conditionalFormatting>
  <conditionalFormatting sqref="M43">
    <cfRule type="expression" dxfId="872" priority="7">
      <formula>C43=2</formula>
    </cfRule>
    <cfRule type="expression" dxfId="871" priority="8">
      <formula>C43=1</formula>
    </cfRule>
  </conditionalFormatting>
  <conditionalFormatting sqref="M44">
    <cfRule type="expression" dxfId="870" priority="5">
      <formula>C44=2</formula>
    </cfRule>
    <cfRule type="expression" dxfId="869" priority="6">
      <formula>C44=1</formula>
    </cfRule>
  </conditionalFormatting>
  <conditionalFormatting sqref="N45">
    <cfRule type="expression" dxfId="868" priority="3">
      <formula>C45=0</formula>
    </cfRule>
    <cfRule type="expression" dxfId="867" priority="4">
      <formula>C45=-1</formula>
    </cfRule>
  </conditionalFormatting>
  <conditionalFormatting sqref="M45">
    <cfRule type="expression" dxfId="866" priority="1">
      <formula>C45=2</formula>
    </cfRule>
    <cfRule type="expression" dxfId="865" priority="2">
      <formula>C45=1</formula>
    </cfRule>
  </conditionalFormatting>
  <dataValidations count="6">
    <dataValidation type="list" allowBlank="1" showInputMessage="1" showErrorMessage="1" prompt="Select method of payment." sqref="A16:A23 I16:I215" xr:uid="{00000000-0002-0000-2500-000000000000}">
      <formula1>$A$15:$A$20</formula1>
    </dataValidation>
    <dataValidation type="list" allowBlank="1" showInputMessage="1" showErrorMessage="1" sqref="K16:K215" xr:uid="{00000000-0002-0000-2500-000001000000}">
      <formula1>$R$15:$R$119</formula1>
    </dataValidation>
    <dataValidation type="list" allowBlank="1" showInputMessage="1" showErrorMessage="1" sqref="E219" xr:uid="{00000000-0002-0000-2500-000002000000}">
      <formula1>$T$15:$T$106</formula1>
    </dataValidation>
    <dataValidation type="list" allowBlank="1" showInputMessage="1" showErrorMessage="1" promptTitle="Payment Accounts" sqref="O16:O215" xr:uid="{00000000-0002-0000-2500-000003000000}">
      <formula1>$E$15:$E$22</formula1>
    </dataValidation>
    <dataValidation type="list" allowBlank="1" showInputMessage="1" showErrorMessage="1" prompt="Select method of payment." sqref="A219:A225 A15 A116" xr:uid="{00000000-0002-0000-2500-000004000000}">
      <formula1>$A$15:$A$22</formula1>
    </dataValidation>
    <dataValidation type="list" allowBlank="1" showInputMessage="1" showErrorMessage="1" sqref="B116:B145 B14:B46 B216:B225 J16:J215" xr:uid="{00000000-0002-0000-2500-000005000000}">
      <formula1>$B$14:$B$46</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'Month06-Track'!K219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'Month06-Track'!K220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'Month06-Track'!K221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'Month06-Track'!K222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'Month06-Track'!K223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'Month06-Track'!K224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'Month06-Track'!K225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'Tab-06_Daily'!U16</f>
        <v>43282</v>
      </c>
      <c r="J13" s="423">
        <f>'Tab-06_Daily'!V16</f>
        <v>43312</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VLOOKUP(AB14,AcctsM07,2,FALSE)</f>
        <v>0</v>
      </c>
      <c r="AD14" s="432" t="str">
        <f>'Tab-03_AD-M01'!B6</f>
        <v>Checking 2</v>
      </c>
      <c r="AE14" s="433">
        <f>VLOOKUP(AD14,AcctsM07,2,FALSE)</f>
        <v>0</v>
      </c>
      <c r="AF14" s="432" t="str">
        <f>'Tab-03_AD-M01'!B7</f>
        <v>Emergency Fund</v>
      </c>
      <c r="AG14" s="433">
        <f>VLOOKUP(AF14,AcctsM07,2,FALSE)</f>
        <v>0</v>
      </c>
      <c r="AH14" s="432" t="str">
        <f>'Tab-03_AD-M01'!B8</f>
        <v>Grocery Envelope</v>
      </c>
      <c r="AI14" s="433">
        <f>VLOOKUP(AH14,AcctsM07,2,FALSE)</f>
        <v>0</v>
      </c>
      <c r="AJ14" s="432" t="str">
        <f>'Tab-03_AD-M01'!B9</f>
        <v>Dining-Out Envelope</v>
      </c>
      <c r="AK14" s="433">
        <f>VLOOKUP(AJ14,AcctsM07,2,FALSE)</f>
        <v>0</v>
      </c>
      <c r="AL14" s="432" t="str">
        <f>'Tab-03_AD-M01'!B10</f>
        <v>Entertainment Envelope</v>
      </c>
      <c r="AM14" s="433">
        <f>VLOOKUP(AL14,AcctsM07,2,FALSE)</f>
        <v>0</v>
      </c>
      <c r="AN14" s="432" t="str">
        <f>'Tab-03_AD-M01'!B11</f>
        <v>Other account</v>
      </c>
      <c r="AO14" s="433">
        <f>VLOOKUP(AN14,AcctsM07,2,FALSE)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43282</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43283</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43284</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43285</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43286</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43287</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43288</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43289</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43290</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43291</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43292</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43293</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43294</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43295</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43296</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43297</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43298</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43299</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43300</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43301</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43302</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43303</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43304</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43305</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43306</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43307</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43308</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43309</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43310</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43311</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43312</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864" priority="93">
      <formula>C52=2</formula>
    </cfRule>
    <cfRule type="expression" dxfId="863" priority="94">
      <formula>C52=1</formula>
    </cfRule>
  </conditionalFormatting>
  <conditionalFormatting sqref="M46">
    <cfRule type="expression" dxfId="862" priority="91">
      <formula>C46=2</formula>
    </cfRule>
    <cfRule type="expression" dxfId="861" priority="92">
      <formula>C46=1</formula>
    </cfRule>
  </conditionalFormatting>
  <conditionalFormatting sqref="M53">
    <cfRule type="expression" dxfId="860" priority="89">
      <formula>C53=2</formula>
    </cfRule>
    <cfRule type="expression" dxfId="859" priority="90">
      <formula>C53=1</formula>
    </cfRule>
  </conditionalFormatting>
  <conditionalFormatting sqref="M55">
    <cfRule type="expression" dxfId="858" priority="83">
      <formula>C55=2</formula>
    </cfRule>
    <cfRule type="expression" dxfId="857" priority="84">
      <formula>C55=1</formula>
    </cfRule>
  </conditionalFormatting>
  <conditionalFormatting sqref="M56">
    <cfRule type="expression" dxfId="856" priority="81">
      <formula>C56=2</formula>
    </cfRule>
    <cfRule type="expression" dxfId="855" priority="82">
      <formula>C56=1</formula>
    </cfRule>
  </conditionalFormatting>
  <conditionalFormatting sqref="M57">
    <cfRule type="expression" dxfId="854" priority="79">
      <formula>C57=2</formula>
    </cfRule>
    <cfRule type="expression" dxfId="853" priority="80">
      <formula>C57=1</formula>
    </cfRule>
  </conditionalFormatting>
  <conditionalFormatting sqref="N46:N53 N55:N215">
    <cfRule type="expression" dxfId="852" priority="96">
      <formula>C46=0</formula>
    </cfRule>
    <cfRule type="expression" dxfId="851" priority="98">
      <formula>C46=-1</formula>
    </cfRule>
  </conditionalFormatting>
  <conditionalFormatting sqref="M58:M73 M47:M51 M80:M88 M90:M94 M96:M97 M99:M101 M103:M110 M116:M124 M126:M131 M133 M135:M215">
    <cfRule type="expression" dxfId="850" priority="95">
      <formula>C47=2</formula>
    </cfRule>
    <cfRule type="expression" dxfId="849" priority="97">
      <formula>C47=1</formula>
    </cfRule>
  </conditionalFormatting>
  <conditionalFormatting sqref="N54">
    <cfRule type="expression" dxfId="848" priority="86">
      <formula>C54=0</formula>
    </cfRule>
    <cfRule type="expression" dxfId="847" priority="88">
      <formula>C54=-1</formula>
    </cfRule>
  </conditionalFormatting>
  <conditionalFormatting sqref="M54">
    <cfRule type="expression" dxfId="846" priority="85">
      <formula>C54=2</formula>
    </cfRule>
    <cfRule type="expression" dxfId="845" priority="87">
      <formula>C54=1</formula>
    </cfRule>
  </conditionalFormatting>
  <conditionalFormatting sqref="M74:M75">
    <cfRule type="expression" dxfId="844" priority="77">
      <formula>C74=2</formula>
    </cfRule>
    <cfRule type="expression" dxfId="843" priority="78">
      <formula>C74=1</formula>
    </cfRule>
  </conditionalFormatting>
  <conditionalFormatting sqref="M76">
    <cfRule type="expression" dxfId="842" priority="75">
      <formula>C76=2</formula>
    </cfRule>
    <cfRule type="expression" dxfId="841" priority="76">
      <formula>C76=1</formula>
    </cfRule>
  </conditionalFormatting>
  <conditionalFormatting sqref="M77">
    <cfRule type="expression" dxfId="840" priority="73">
      <formula>C77=2</formula>
    </cfRule>
    <cfRule type="expression" dxfId="839" priority="74">
      <formula>C77=1</formula>
    </cfRule>
  </conditionalFormatting>
  <conditionalFormatting sqref="M78">
    <cfRule type="expression" dxfId="838" priority="71">
      <formula>C78=2</formula>
    </cfRule>
    <cfRule type="expression" dxfId="837" priority="72">
      <formula>C78=1</formula>
    </cfRule>
  </conditionalFormatting>
  <conditionalFormatting sqref="M79">
    <cfRule type="expression" dxfId="836" priority="69">
      <formula>C79=2</formula>
    </cfRule>
    <cfRule type="expression" dxfId="835" priority="70">
      <formula>C79=1</formula>
    </cfRule>
  </conditionalFormatting>
  <conditionalFormatting sqref="M89">
    <cfRule type="expression" dxfId="834" priority="67">
      <formula>C89=2</formula>
    </cfRule>
    <cfRule type="expression" dxfId="833" priority="68">
      <formula>C89=1</formula>
    </cfRule>
  </conditionalFormatting>
  <conditionalFormatting sqref="M95">
    <cfRule type="expression" dxfId="832" priority="65">
      <formula>C95=2</formula>
    </cfRule>
    <cfRule type="expression" dxfId="831" priority="66">
      <formula>C95=1</formula>
    </cfRule>
  </conditionalFormatting>
  <conditionalFormatting sqref="M98">
    <cfRule type="expression" dxfId="830" priority="63">
      <formula>C98=2</formula>
    </cfRule>
    <cfRule type="expression" dxfId="829" priority="64">
      <formula>C98=1</formula>
    </cfRule>
  </conditionalFormatting>
  <conditionalFormatting sqref="M104">
    <cfRule type="expression" dxfId="828" priority="61">
      <formula>C104=2</formula>
    </cfRule>
    <cfRule type="expression" dxfId="827" priority="62">
      <formula>C104=1</formula>
    </cfRule>
  </conditionalFormatting>
  <conditionalFormatting sqref="M102">
    <cfRule type="expression" dxfId="826" priority="59">
      <formula>C102=2</formula>
    </cfRule>
    <cfRule type="expression" dxfId="825" priority="60">
      <formula>C102=1</formula>
    </cfRule>
  </conditionalFormatting>
  <conditionalFormatting sqref="M107:M115">
    <cfRule type="expression" dxfId="824" priority="57">
      <formula>C107=2</formula>
    </cfRule>
    <cfRule type="expression" dxfId="823" priority="58">
      <formula>C107=1</formula>
    </cfRule>
  </conditionalFormatting>
  <conditionalFormatting sqref="M125">
    <cfRule type="expression" dxfId="822" priority="55">
      <formula>C125=2</formula>
    </cfRule>
    <cfRule type="expression" dxfId="821" priority="56">
      <formula>C125=1</formula>
    </cfRule>
  </conditionalFormatting>
  <conditionalFormatting sqref="M132">
    <cfRule type="expression" dxfId="820" priority="53">
      <formula>C132=2</formula>
    </cfRule>
    <cfRule type="expression" dxfId="819" priority="54">
      <formula>C132=1</formula>
    </cfRule>
  </conditionalFormatting>
  <conditionalFormatting sqref="M134">
    <cfRule type="expression" dxfId="818" priority="51">
      <formula>C134=2</formula>
    </cfRule>
    <cfRule type="expression" dxfId="817" priority="52">
      <formula>C134=1</formula>
    </cfRule>
  </conditionalFormatting>
  <conditionalFormatting sqref="M28">
    <cfRule type="expression" dxfId="816" priority="31">
      <formula>C28=2</formula>
    </cfRule>
    <cfRule type="expression" dxfId="815" priority="32">
      <formula>C28=1</formula>
    </cfRule>
  </conditionalFormatting>
  <conditionalFormatting sqref="N16:N29 N44">
    <cfRule type="expression" dxfId="814" priority="48">
      <formula>C16=0</formula>
    </cfRule>
    <cfRule type="expression" dxfId="813" priority="50">
      <formula>C16=-1</formula>
    </cfRule>
  </conditionalFormatting>
  <conditionalFormatting sqref="M16:M19 M27">
    <cfRule type="expression" dxfId="812" priority="47">
      <formula>C16=2</formula>
    </cfRule>
    <cfRule type="expression" dxfId="811" priority="49">
      <formula>C16=1</formula>
    </cfRule>
  </conditionalFormatting>
  <conditionalFormatting sqref="M20">
    <cfRule type="expression" dxfId="810" priority="45">
      <formula>C20=2</formula>
    </cfRule>
    <cfRule type="expression" dxfId="809" priority="46">
      <formula>C20=1</formula>
    </cfRule>
  </conditionalFormatting>
  <conditionalFormatting sqref="M22">
    <cfRule type="expression" dxfId="808" priority="43">
      <formula>C22=2</formula>
    </cfRule>
    <cfRule type="expression" dxfId="807" priority="44">
      <formula>C22=1</formula>
    </cfRule>
  </conditionalFormatting>
  <conditionalFormatting sqref="M23">
    <cfRule type="expression" dxfId="806" priority="41">
      <formula>C23=2</formula>
    </cfRule>
    <cfRule type="expression" dxfId="805" priority="42">
      <formula>C23=1</formula>
    </cfRule>
  </conditionalFormatting>
  <conditionalFormatting sqref="M24">
    <cfRule type="expression" dxfId="804" priority="39">
      <formula>C24=2</formula>
    </cfRule>
    <cfRule type="expression" dxfId="803" priority="40">
      <formula>C24=1</formula>
    </cfRule>
  </conditionalFormatting>
  <conditionalFormatting sqref="M21">
    <cfRule type="expression" dxfId="802" priority="37">
      <formula>C21=2</formula>
    </cfRule>
    <cfRule type="expression" dxfId="801" priority="38">
      <formula>C21=1</formula>
    </cfRule>
  </conditionalFormatting>
  <conditionalFormatting sqref="M25">
    <cfRule type="expression" dxfId="800" priority="35">
      <formula>C25=2</formula>
    </cfRule>
    <cfRule type="expression" dxfId="799" priority="36">
      <formula>C25=1</formula>
    </cfRule>
  </conditionalFormatting>
  <conditionalFormatting sqref="M26">
    <cfRule type="expression" dxfId="798" priority="33">
      <formula>C26=2</formula>
    </cfRule>
    <cfRule type="expression" dxfId="797" priority="34">
      <formula>C26=1</formula>
    </cfRule>
  </conditionalFormatting>
  <conditionalFormatting sqref="M29">
    <cfRule type="expression" dxfId="796" priority="29">
      <formula>C29=2</formula>
    </cfRule>
    <cfRule type="expression" dxfId="795" priority="30">
      <formula>C29=1</formula>
    </cfRule>
  </conditionalFormatting>
  <conditionalFormatting sqref="M42">
    <cfRule type="expression" dxfId="794" priority="9">
      <formula>C42=2</formula>
    </cfRule>
    <cfRule type="expression" dxfId="793" priority="10">
      <formula>C42=1</formula>
    </cfRule>
  </conditionalFormatting>
  <conditionalFormatting sqref="N30:N43">
    <cfRule type="expression" dxfId="792" priority="26">
      <formula>C30=0</formula>
    </cfRule>
    <cfRule type="expression" dxfId="791" priority="28">
      <formula>C30=-1</formula>
    </cfRule>
  </conditionalFormatting>
  <conditionalFormatting sqref="M30:M33 M41">
    <cfRule type="expression" dxfId="790" priority="25">
      <formula>C30=2</formula>
    </cfRule>
    <cfRule type="expression" dxfId="789" priority="27">
      <formula>C30=1</formula>
    </cfRule>
  </conditionalFormatting>
  <conditionalFormatting sqref="M34">
    <cfRule type="expression" dxfId="788" priority="23">
      <formula>C34=2</formula>
    </cfRule>
    <cfRule type="expression" dxfId="787" priority="24">
      <formula>C34=1</formula>
    </cfRule>
  </conditionalFormatting>
  <conditionalFormatting sqref="M36">
    <cfRule type="expression" dxfId="786" priority="21">
      <formula>C36=2</formula>
    </cfRule>
    <cfRule type="expression" dxfId="785" priority="22">
      <formula>C36=1</formula>
    </cfRule>
  </conditionalFormatting>
  <conditionalFormatting sqref="M37">
    <cfRule type="expression" dxfId="784" priority="19">
      <formula>C37=2</formula>
    </cfRule>
    <cfRule type="expression" dxfId="783" priority="20">
      <formula>C37=1</formula>
    </cfRule>
  </conditionalFormatting>
  <conditionalFormatting sqref="M38">
    <cfRule type="expression" dxfId="782" priority="17">
      <formula>C38=2</formula>
    </cfRule>
    <cfRule type="expression" dxfId="781" priority="18">
      <formula>C38=1</formula>
    </cfRule>
  </conditionalFormatting>
  <conditionalFormatting sqref="M35">
    <cfRule type="expression" dxfId="780" priority="15">
      <formula>C35=2</formula>
    </cfRule>
    <cfRule type="expression" dxfId="779" priority="16">
      <formula>C35=1</formula>
    </cfRule>
  </conditionalFormatting>
  <conditionalFormatting sqref="M39">
    <cfRule type="expression" dxfId="778" priority="13">
      <formula>C39=2</formula>
    </cfRule>
    <cfRule type="expression" dxfId="777" priority="14">
      <formula>C39=1</formula>
    </cfRule>
  </conditionalFormatting>
  <conditionalFormatting sqref="M40">
    <cfRule type="expression" dxfId="776" priority="11">
      <formula>C40=2</formula>
    </cfRule>
    <cfRule type="expression" dxfId="775" priority="12">
      <formula>C40=1</formula>
    </cfRule>
  </conditionalFormatting>
  <conditionalFormatting sqref="M43">
    <cfRule type="expression" dxfId="774" priority="7">
      <formula>C43=2</formula>
    </cfRule>
    <cfRule type="expression" dxfId="773" priority="8">
      <formula>C43=1</formula>
    </cfRule>
  </conditionalFormatting>
  <conditionalFormatting sqref="M44">
    <cfRule type="expression" dxfId="772" priority="5">
      <formula>C44=2</formula>
    </cfRule>
    <cfRule type="expression" dxfId="771" priority="6">
      <formula>C44=1</formula>
    </cfRule>
  </conditionalFormatting>
  <conditionalFormatting sqref="N45">
    <cfRule type="expression" dxfId="770" priority="3">
      <formula>C45=0</formula>
    </cfRule>
    <cfRule type="expression" dxfId="769" priority="4">
      <formula>C45=-1</formula>
    </cfRule>
  </conditionalFormatting>
  <conditionalFormatting sqref="M45">
    <cfRule type="expression" dxfId="768" priority="1">
      <formula>C45=2</formula>
    </cfRule>
    <cfRule type="expression" dxfId="767" priority="2">
      <formula>C45=1</formula>
    </cfRule>
  </conditionalFormatting>
  <dataValidations count="6">
    <dataValidation type="list" allowBlank="1" showInputMessage="1" showErrorMessage="1" sqref="B116:B145 B14:B46 B216:B225 J16:J215" xr:uid="{00000000-0002-0000-2600-000000000000}">
      <formula1>$B$14:$B$46</formula1>
    </dataValidation>
    <dataValidation type="list" allowBlank="1" showInputMessage="1" showErrorMessage="1" prompt="Select method of payment." sqref="A219:A225 A15 A116" xr:uid="{00000000-0002-0000-2600-000001000000}">
      <formula1>$A$15:$A$22</formula1>
    </dataValidation>
    <dataValidation type="list" allowBlank="1" showInputMessage="1" showErrorMessage="1" promptTitle="Payment Accounts" sqref="O16:O215" xr:uid="{00000000-0002-0000-2600-000002000000}">
      <formula1>$E$15:$E$22</formula1>
    </dataValidation>
    <dataValidation type="list" allowBlank="1" showInputMessage="1" showErrorMessage="1" sqref="E219" xr:uid="{00000000-0002-0000-2600-000003000000}">
      <formula1>$T$15:$T$106</formula1>
    </dataValidation>
    <dataValidation type="list" allowBlank="1" showInputMessage="1" showErrorMessage="1" sqref="K16:K215" xr:uid="{00000000-0002-0000-2600-000004000000}">
      <formula1>$R$15:$R$119</formula1>
    </dataValidation>
    <dataValidation type="list" allowBlank="1" showInputMessage="1" showErrorMessage="1" prompt="Select method of payment." sqref="A16:A23 I16:I215" xr:uid="{00000000-0002-0000-2600-000005000000}">
      <formula1>$A$15:$A$20</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B1:L65"/>
  <sheetViews>
    <sheetView showGridLines="0" showRowColHeaders="0" zoomScale="130" zoomScaleNormal="130" zoomScaleSheetLayoutView="100" zoomScalePageLayoutView="130" workbookViewId="0">
      <pane xSplit="1" ySplit="1" topLeftCell="B2" activePane="bottomRight" state="frozen"/>
      <selection pane="topRight" activeCell="B1" sqref="B1"/>
      <selection pane="bottomLeft" activeCell="A2" sqref="A2"/>
      <selection pane="bottomRight" activeCell="B4" sqref="B4"/>
    </sheetView>
  </sheetViews>
  <sheetFormatPr baseColWidth="10" defaultColWidth="9.1640625" defaultRowHeight="14"/>
  <cols>
    <col min="1" max="1" width="3.33203125" style="174" customWidth="1"/>
    <col min="2" max="2" width="11.33203125" style="174" customWidth="1"/>
    <col min="3" max="3" width="10.83203125" style="174" customWidth="1"/>
    <col min="4" max="4" width="8.33203125" style="174" customWidth="1"/>
    <col min="5" max="9" width="9.1640625" style="174"/>
    <col min="10" max="10" width="11.5" style="174" customWidth="1"/>
    <col min="11" max="16384" width="9.1640625" style="174"/>
  </cols>
  <sheetData>
    <row r="1" spans="2:12" ht="30" customHeight="1"/>
    <row r="2" spans="2:12" ht="30" customHeight="1">
      <c r="B2" s="21" t="s">
        <v>740</v>
      </c>
      <c r="F2" s="191"/>
      <c r="I2" s="192" t="str">
        <f>Intro!L3</f>
        <v>Version 4.0.9 Revised 2015-0128</v>
      </c>
    </row>
    <row r="3" spans="2:12" ht="8" customHeight="1">
      <c r="F3" s="191"/>
    </row>
    <row r="4" spans="2:12" ht="18.75" customHeight="1">
      <c r="B4" s="193"/>
    </row>
    <row r="5" spans="2:12" ht="3" customHeight="1">
      <c r="L5" s="189"/>
    </row>
    <row r="6" spans="2:12" ht="15">
      <c r="B6" s="194"/>
      <c r="C6" s="195"/>
      <c r="D6" s="195"/>
      <c r="E6" s="195"/>
      <c r="F6" s="195"/>
      <c r="G6" s="195"/>
      <c r="H6" s="195"/>
      <c r="I6" s="195"/>
      <c r="J6" s="195"/>
      <c r="L6" s="196"/>
    </row>
    <row r="7" spans="2:12" ht="15">
      <c r="B7" s="197"/>
      <c r="C7" s="195"/>
      <c r="D7" s="195"/>
      <c r="E7" s="195"/>
      <c r="F7" s="195"/>
      <c r="G7" s="195"/>
      <c r="H7" s="195"/>
      <c r="I7" s="195"/>
      <c r="J7" s="195"/>
      <c r="L7" s="198"/>
    </row>
    <row r="8" spans="2:12" ht="15">
      <c r="B8" s="197"/>
      <c r="C8" s="195"/>
      <c r="D8" s="195"/>
      <c r="E8" s="195"/>
      <c r="F8" s="195"/>
      <c r="G8" s="195"/>
      <c r="H8" s="195"/>
      <c r="I8" s="195"/>
      <c r="J8" s="195"/>
      <c r="L8" s="196"/>
    </row>
    <row r="9" spans="2:12" ht="15">
      <c r="B9" s="194"/>
      <c r="C9" s="195"/>
      <c r="D9" s="195"/>
      <c r="E9" s="195"/>
      <c r="F9" s="195"/>
      <c r="G9" s="195"/>
      <c r="H9" s="195"/>
      <c r="I9" s="195"/>
      <c r="J9" s="195"/>
      <c r="L9" s="196"/>
    </row>
    <row r="10" spans="2:12" ht="15">
      <c r="C10" s="195"/>
      <c r="D10" s="195"/>
      <c r="E10" s="195"/>
      <c r="F10" s="195"/>
      <c r="G10" s="195"/>
      <c r="H10" s="195"/>
      <c r="I10" s="195"/>
      <c r="J10" s="195"/>
      <c r="L10" s="196"/>
    </row>
    <row r="11" spans="2:12" ht="15">
      <c r="B11" s="173" t="s">
        <v>661</v>
      </c>
      <c r="C11" s="195"/>
      <c r="D11" s="195"/>
      <c r="E11" s="195"/>
      <c r="F11" s="195"/>
      <c r="G11" s="195"/>
      <c r="H11" s="195"/>
      <c r="I11" s="195"/>
      <c r="J11" s="195"/>
      <c r="L11" s="196"/>
    </row>
    <row r="12" spans="2:12" ht="15">
      <c r="B12" s="174" t="s">
        <v>409</v>
      </c>
      <c r="C12" s="195"/>
      <c r="D12" s="195"/>
      <c r="E12" s="195"/>
      <c r="F12" s="195"/>
      <c r="G12" s="195"/>
      <c r="H12" s="195"/>
      <c r="I12" s="195"/>
      <c r="J12" s="195"/>
      <c r="L12" s="198"/>
    </row>
    <row r="13" spans="2:12" ht="15">
      <c r="B13" s="174" t="s">
        <v>410</v>
      </c>
      <c r="C13" s="195"/>
      <c r="D13" s="195"/>
      <c r="E13" s="195"/>
      <c r="F13" s="195"/>
      <c r="G13" s="195"/>
      <c r="H13" s="195"/>
      <c r="I13" s="195"/>
      <c r="J13" s="195"/>
      <c r="L13" s="196"/>
    </row>
    <row r="14" spans="2:12" ht="15">
      <c r="B14" s="174" t="s">
        <v>411</v>
      </c>
      <c r="C14" s="195"/>
      <c r="D14" s="195"/>
      <c r="E14" s="195"/>
      <c r="F14" s="195"/>
      <c r="G14" s="195"/>
      <c r="H14" s="195"/>
      <c r="I14" s="195"/>
      <c r="J14" s="195"/>
      <c r="L14" s="196"/>
    </row>
    <row r="15" spans="2:12" ht="15">
      <c r="B15" s="174" t="s">
        <v>412</v>
      </c>
      <c r="C15" s="195"/>
      <c r="D15" s="195"/>
      <c r="E15" s="195"/>
      <c r="F15" s="195"/>
      <c r="G15" s="195"/>
      <c r="H15" s="195"/>
      <c r="I15" s="195"/>
      <c r="J15" s="195"/>
      <c r="L15" s="196"/>
    </row>
    <row r="16" spans="2:12" ht="30" customHeight="1" thickBot="1">
      <c r="B16" s="2" t="s">
        <v>215</v>
      </c>
      <c r="C16" s="2"/>
      <c r="D16" s="2"/>
      <c r="E16" s="2"/>
      <c r="F16" s="2"/>
      <c r="G16" s="2"/>
      <c r="H16" s="2"/>
      <c r="I16" s="2"/>
      <c r="J16" s="2"/>
    </row>
    <row r="17" spans="2:10" ht="15" customHeight="1">
      <c r="B17" s="956" t="s">
        <v>786</v>
      </c>
      <c r="C17" s="957"/>
      <c r="D17" s="957"/>
      <c r="E17" s="957"/>
      <c r="F17" s="957"/>
      <c r="G17" s="957"/>
      <c r="H17" s="957"/>
      <c r="I17" s="957"/>
      <c r="J17" s="958"/>
    </row>
    <row r="18" spans="2:10" ht="12.75" customHeight="1">
      <c r="B18" s="959"/>
      <c r="C18" s="960"/>
      <c r="D18" s="960"/>
      <c r="E18" s="960"/>
      <c r="F18" s="960"/>
      <c r="G18" s="960"/>
      <c r="H18" s="960"/>
      <c r="I18" s="960"/>
      <c r="J18" s="961"/>
    </row>
    <row r="19" spans="2:10" ht="12.75" customHeight="1">
      <c r="B19" s="959"/>
      <c r="C19" s="960"/>
      <c r="D19" s="960"/>
      <c r="E19" s="960"/>
      <c r="F19" s="960"/>
      <c r="G19" s="960"/>
      <c r="H19" s="960"/>
      <c r="I19" s="960"/>
      <c r="J19" s="961"/>
    </row>
    <row r="20" spans="2:10" ht="115.5" customHeight="1" thickBot="1">
      <c r="B20" s="962"/>
      <c r="C20" s="963"/>
      <c r="D20" s="963"/>
      <c r="E20" s="963"/>
      <c r="F20" s="963"/>
      <c r="G20" s="963"/>
      <c r="H20" s="963"/>
      <c r="I20" s="963"/>
      <c r="J20" s="964"/>
    </row>
    <row r="21" spans="2:10" ht="18.75" customHeight="1" thickBot="1">
      <c r="B21" s="175" t="s">
        <v>408</v>
      </c>
      <c r="C21" s="184"/>
      <c r="D21" s="900"/>
      <c r="E21" s="185"/>
      <c r="F21" s="185"/>
      <c r="G21" s="185"/>
      <c r="H21" s="185"/>
      <c r="I21" s="185"/>
      <c r="J21" s="186"/>
    </row>
    <row r="22" spans="2:10" ht="37.5" customHeight="1" thickBot="1">
      <c r="B22" s="187"/>
      <c r="C22" s="176"/>
      <c r="D22" s="966" t="s">
        <v>231</v>
      </c>
      <c r="E22" s="966"/>
      <c r="F22" s="966"/>
      <c r="G22" s="966"/>
      <c r="H22" s="966"/>
      <c r="I22" s="967"/>
      <c r="J22" s="177" t="s">
        <v>6</v>
      </c>
    </row>
    <row r="23" spans="2:10" ht="30" customHeight="1" thickBot="1">
      <c r="B23" s="188"/>
      <c r="C23" s="178" t="s">
        <v>7</v>
      </c>
      <c r="D23" s="952"/>
      <c r="E23" s="953"/>
      <c r="F23" s="953"/>
      <c r="G23" s="953"/>
      <c r="H23" s="953"/>
      <c r="I23" s="954"/>
      <c r="J23" s="179"/>
    </row>
    <row r="24" spans="2:10" ht="30" customHeight="1" thickBot="1">
      <c r="B24" s="188"/>
      <c r="C24" s="180" t="s">
        <v>8</v>
      </c>
      <c r="D24" s="968"/>
      <c r="E24" s="969"/>
      <c r="F24" s="969"/>
      <c r="G24" s="969"/>
      <c r="H24" s="969"/>
      <c r="I24" s="970"/>
      <c r="J24" s="179"/>
    </row>
    <row r="25" spans="2:10" ht="30" customHeight="1" thickBot="1">
      <c r="B25" s="187"/>
      <c r="C25" s="181" t="s">
        <v>9</v>
      </c>
      <c r="D25" s="952"/>
      <c r="E25" s="953"/>
      <c r="F25" s="953"/>
      <c r="G25" s="953"/>
      <c r="H25" s="953"/>
      <c r="I25" s="954"/>
      <c r="J25" s="179"/>
    </row>
    <row r="26" spans="2:10" ht="30" customHeight="1" thickBot="1">
      <c r="B26" s="187"/>
      <c r="C26" s="181" t="s">
        <v>10</v>
      </c>
      <c r="D26" s="952"/>
      <c r="E26" s="953"/>
      <c r="F26" s="953"/>
      <c r="G26" s="953"/>
      <c r="H26" s="953"/>
      <c r="I26" s="954"/>
      <c r="J26" s="179"/>
    </row>
    <row r="27" spans="2:10" ht="30" customHeight="1" thickBot="1">
      <c r="B27" s="187"/>
      <c r="C27" s="181" t="s">
        <v>11</v>
      </c>
      <c r="D27" s="952"/>
      <c r="E27" s="953"/>
      <c r="F27" s="953"/>
      <c r="G27" s="953"/>
      <c r="H27" s="953"/>
      <c r="I27" s="954"/>
      <c r="J27" s="179"/>
    </row>
    <row r="28" spans="2:10" ht="30" customHeight="1" thickBot="1">
      <c r="B28" s="188"/>
      <c r="C28" s="181" t="s">
        <v>12</v>
      </c>
      <c r="D28" s="952"/>
      <c r="E28" s="953"/>
      <c r="F28" s="953"/>
      <c r="G28" s="953"/>
      <c r="H28" s="953"/>
      <c r="I28" s="954"/>
      <c r="J28" s="179"/>
    </row>
    <row r="29" spans="2:10" ht="30" customHeight="1" thickBot="1">
      <c r="B29" s="188"/>
      <c r="C29" s="181" t="s">
        <v>13</v>
      </c>
      <c r="D29" s="952"/>
      <c r="E29" s="953"/>
      <c r="F29" s="953"/>
      <c r="G29" s="953"/>
      <c r="H29" s="953"/>
      <c r="I29" s="954"/>
      <c r="J29" s="179"/>
    </row>
    <row r="30" spans="2:10" ht="30" customHeight="1" thickBot="1">
      <c r="B30" s="187"/>
      <c r="C30" s="181" t="s">
        <v>14</v>
      </c>
      <c r="D30" s="952"/>
      <c r="E30" s="953"/>
      <c r="F30" s="953"/>
      <c r="G30" s="953"/>
      <c r="H30" s="953"/>
      <c r="I30" s="954"/>
      <c r="J30" s="179"/>
    </row>
    <row r="31" spans="2:10" ht="30" customHeight="1" thickBot="1">
      <c r="B31" s="187"/>
      <c r="C31" s="181" t="s">
        <v>15</v>
      </c>
      <c r="D31" s="952"/>
      <c r="E31" s="953"/>
      <c r="F31" s="953"/>
      <c r="G31" s="953"/>
      <c r="H31" s="953"/>
      <c r="I31" s="954"/>
      <c r="J31" s="179"/>
    </row>
    <row r="32" spans="2:10" ht="30" customHeight="1" thickBot="1">
      <c r="B32" s="187"/>
      <c r="C32" s="181" t="s">
        <v>16</v>
      </c>
      <c r="D32" s="952"/>
      <c r="E32" s="953"/>
      <c r="F32" s="953"/>
      <c r="G32" s="953"/>
      <c r="H32" s="953"/>
      <c r="I32" s="954"/>
      <c r="J32" s="179"/>
    </row>
    <row r="33" spans="2:10" ht="35.25" customHeight="1" thickBot="1">
      <c r="C33" s="2" t="s">
        <v>716</v>
      </c>
      <c r="D33" s="2"/>
      <c r="E33" s="2"/>
      <c r="F33" s="2"/>
      <c r="G33" s="2"/>
      <c r="H33" s="2"/>
      <c r="I33" s="955"/>
      <c r="J33" s="182" t="s">
        <v>6</v>
      </c>
    </row>
    <row r="34" spans="2:10" ht="30" customHeight="1" thickBot="1">
      <c r="B34" s="188"/>
      <c r="C34" s="181" t="s">
        <v>7</v>
      </c>
      <c r="D34" s="952"/>
      <c r="E34" s="953"/>
      <c r="F34" s="953"/>
      <c r="G34" s="953"/>
      <c r="H34" s="953"/>
      <c r="I34" s="954"/>
      <c r="J34" s="179"/>
    </row>
    <row r="35" spans="2:10" ht="30" customHeight="1" thickBot="1">
      <c r="B35" s="188"/>
      <c r="C35" s="181" t="s">
        <v>8</v>
      </c>
      <c r="D35" s="952"/>
      <c r="E35" s="953"/>
      <c r="F35" s="953"/>
      <c r="G35" s="953"/>
      <c r="H35" s="953"/>
      <c r="I35" s="954"/>
      <c r="J35" s="179"/>
    </row>
    <row r="36" spans="2:10" ht="30" customHeight="1" thickBot="1">
      <c r="B36" s="189"/>
      <c r="C36" s="181" t="s">
        <v>9</v>
      </c>
      <c r="D36" s="952"/>
      <c r="E36" s="953"/>
      <c r="F36" s="953"/>
      <c r="G36" s="953"/>
      <c r="H36" s="953"/>
      <c r="I36" s="954"/>
      <c r="J36" s="179"/>
    </row>
    <row r="37" spans="2:10" ht="30" customHeight="1" thickBot="1">
      <c r="B37" s="189"/>
      <c r="C37" s="181" t="s">
        <v>10</v>
      </c>
      <c r="D37" s="952"/>
      <c r="E37" s="953"/>
      <c r="F37" s="953"/>
      <c r="G37" s="953"/>
      <c r="H37" s="953"/>
      <c r="I37" s="954"/>
      <c r="J37" s="179"/>
    </row>
    <row r="38" spans="2:10" ht="30" customHeight="1" thickBot="1">
      <c r="B38" s="189"/>
      <c r="C38" s="181" t="s">
        <v>11</v>
      </c>
      <c r="D38" s="952"/>
      <c r="E38" s="953"/>
      <c r="F38" s="953"/>
      <c r="G38" s="953"/>
      <c r="H38" s="953"/>
      <c r="I38" s="954"/>
      <c r="J38" s="179"/>
    </row>
    <row r="39" spans="2:10" ht="30" customHeight="1" thickBot="1">
      <c r="B39" s="188"/>
      <c r="C39" s="181" t="s">
        <v>12</v>
      </c>
      <c r="D39" s="952"/>
      <c r="E39" s="953"/>
      <c r="F39" s="953"/>
      <c r="G39" s="953"/>
      <c r="H39" s="953"/>
      <c r="I39" s="954"/>
      <c r="J39" s="179"/>
    </row>
    <row r="40" spans="2:10" ht="30" customHeight="1" thickBot="1">
      <c r="B40" s="188"/>
      <c r="C40" s="181" t="s">
        <v>13</v>
      </c>
      <c r="D40" s="952"/>
      <c r="E40" s="953"/>
      <c r="F40" s="953"/>
      <c r="G40" s="953"/>
      <c r="H40" s="953"/>
      <c r="I40" s="954"/>
      <c r="J40" s="179"/>
    </row>
    <row r="41" spans="2:10" ht="30" customHeight="1" thickBot="1">
      <c r="B41" s="187"/>
      <c r="C41" s="181" t="s">
        <v>14</v>
      </c>
      <c r="D41" s="952"/>
      <c r="E41" s="953"/>
      <c r="F41" s="953"/>
      <c r="G41" s="953"/>
      <c r="H41" s="953"/>
      <c r="I41" s="954"/>
      <c r="J41" s="179"/>
    </row>
    <row r="42" spans="2:10" ht="30" customHeight="1" thickBot="1">
      <c r="B42" s="187"/>
      <c r="C42" s="181" t="s">
        <v>15</v>
      </c>
      <c r="D42" s="952"/>
      <c r="E42" s="953"/>
      <c r="F42" s="953"/>
      <c r="G42" s="953"/>
      <c r="H42" s="953"/>
      <c r="I42" s="954"/>
      <c r="J42" s="179"/>
    </row>
    <row r="43" spans="2:10" ht="30" customHeight="1" thickBot="1">
      <c r="B43" s="187"/>
      <c r="C43" s="181" t="s">
        <v>16</v>
      </c>
      <c r="D43" s="952"/>
      <c r="E43" s="953"/>
      <c r="F43" s="953"/>
      <c r="G43" s="953"/>
      <c r="H43" s="953"/>
      <c r="I43" s="954"/>
      <c r="J43" s="179"/>
    </row>
    <row r="44" spans="2:10">
      <c r="B44" s="189"/>
      <c r="C44" s="183"/>
      <c r="D44" s="183"/>
      <c r="E44" s="183"/>
      <c r="F44" s="183"/>
      <c r="G44" s="183"/>
      <c r="H44" s="183"/>
      <c r="I44" s="183"/>
      <c r="J44" s="183"/>
    </row>
    <row r="45" spans="2:10" ht="44" customHeight="1">
      <c r="B45" s="187"/>
      <c r="C45" s="965" t="s">
        <v>393</v>
      </c>
      <c r="D45" s="965"/>
      <c r="E45" s="965"/>
      <c r="F45" s="965"/>
      <c r="G45" s="965"/>
      <c r="H45" s="965"/>
      <c r="I45" s="965"/>
      <c r="J45" s="965"/>
    </row>
    <row r="46" spans="2:10" ht="30" customHeight="1">
      <c r="C46" s="183"/>
      <c r="D46" s="183"/>
      <c r="E46" s="183"/>
      <c r="F46" s="183"/>
      <c r="G46" s="183"/>
      <c r="H46" s="183"/>
      <c r="I46" s="183"/>
      <c r="J46" s="183"/>
    </row>
    <row r="47" spans="2:10" ht="30" customHeight="1">
      <c r="C47" s="183"/>
      <c r="D47" s="183"/>
      <c r="E47" s="183"/>
      <c r="F47" s="183"/>
      <c r="G47" s="183"/>
      <c r="H47" s="183"/>
      <c r="I47" s="183"/>
      <c r="J47" s="183"/>
    </row>
    <row r="48" spans="2:10" ht="30" customHeight="1">
      <c r="C48" s="183"/>
      <c r="D48" s="183"/>
      <c r="E48" s="183"/>
      <c r="F48" s="183"/>
      <c r="G48" s="183"/>
      <c r="H48" s="183"/>
      <c r="I48" s="183"/>
      <c r="J48" s="183"/>
    </row>
    <row r="49" spans="3:10" ht="30" customHeight="1">
      <c r="C49" s="183"/>
      <c r="D49" s="183"/>
      <c r="E49" s="183"/>
      <c r="F49" s="183"/>
      <c r="G49" s="183"/>
      <c r="H49" s="183"/>
      <c r="I49" s="183"/>
      <c r="J49" s="183"/>
    </row>
    <row r="50" spans="3:10" ht="30" customHeight="1">
      <c r="C50" s="183"/>
      <c r="D50" s="183"/>
      <c r="E50" s="183"/>
      <c r="F50" s="183"/>
      <c r="G50" s="183"/>
      <c r="H50" s="183"/>
      <c r="I50" s="183"/>
      <c r="J50" s="183"/>
    </row>
    <row r="51" spans="3:10" ht="30" customHeight="1">
      <c r="C51" s="183"/>
      <c r="D51" s="183"/>
      <c r="E51" s="183"/>
      <c r="F51" s="183"/>
      <c r="G51" s="183"/>
      <c r="H51" s="183"/>
      <c r="I51" s="183"/>
      <c r="J51" s="183"/>
    </row>
    <row r="52" spans="3:10" ht="30" customHeight="1">
      <c r="C52" s="183"/>
      <c r="D52" s="183"/>
      <c r="E52" s="183"/>
      <c r="F52" s="183"/>
      <c r="G52" s="183"/>
      <c r="H52" s="183"/>
      <c r="I52" s="183"/>
      <c r="J52" s="183"/>
    </row>
    <row r="53" spans="3:10" ht="30" customHeight="1">
      <c r="C53" s="183"/>
      <c r="D53" s="183"/>
      <c r="E53" s="183"/>
      <c r="F53" s="183"/>
      <c r="G53" s="183"/>
      <c r="H53" s="183"/>
      <c r="I53" s="183"/>
      <c r="J53" s="183"/>
    </row>
    <row r="54" spans="3:10" ht="30" customHeight="1">
      <c r="C54" s="183"/>
      <c r="D54" s="183"/>
      <c r="E54" s="183"/>
      <c r="F54" s="183"/>
      <c r="G54" s="183"/>
      <c r="H54" s="183"/>
      <c r="I54" s="183"/>
      <c r="J54" s="183"/>
    </row>
    <row r="55" spans="3:10" ht="30" customHeight="1"/>
    <row r="56" spans="3:10" ht="30" customHeight="1"/>
    <row r="57" spans="3:10" ht="30" customHeight="1"/>
    <row r="58" spans="3:10" ht="30" customHeight="1"/>
    <row r="59" spans="3:10" ht="30" customHeight="1"/>
    <row r="60" spans="3:10" ht="30" customHeight="1"/>
    <row r="61" spans="3:10" ht="30" customHeight="1"/>
    <row r="62" spans="3:10" ht="30" customHeight="1"/>
    <row r="63" spans="3:10" ht="30" customHeight="1"/>
    <row r="64" spans="3:10" ht="30" customHeight="1"/>
    <row r="65" ht="30" customHeight="1"/>
  </sheetData>
  <sheetProtection password="D20A" sheet="1" objects="1" scenarios="1"/>
  <customSheetViews>
    <customSheetView guid="{43ADE452-16C1-48AF-BAAE-CBF08858B664}" showGridLines="0" showRowCol="0" printArea="1">
      <pane xSplit="1" ySplit="1" topLeftCell="B5" activePane="bottomRight" state="frozenSplit"/>
      <selection pane="bottomRight"/>
      <pageMargins left="0.48" right="0.48" top="0.25" bottom="0.5" header="0.18" footer="0.5"/>
      <pageSetup scale="57" orientation="portrait" verticalDpi="2400" r:id="rId1"/>
      <headerFooter alignWithMargins="0"/>
    </customSheetView>
    <customSheetView guid="{3D49E59F-0664-4008-BC41-60EB5048CD87}" showPageBreaks="1" showGridLines="0" showRowCol="0" fitToPage="1" printArea="1">
      <pane xSplit="1" ySplit="1" topLeftCell="B2" activePane="bottomRight" state="frozenSplit"/>
      <selection pane="bottomRight" activeCell="K9" sqref="K9"/>
      <rowBreaks count="1" manualBreakCount="1">
        <brk id="32" max="9" man="1"/>
      </rowBreaks>
      <pageMargins left="0.48" right="0.48" top="0.25" bottom="0.5" header="0.18" footer="0.5"/>
      <pageSetup fitToHeight="0" orientation="portrait" verticalDpi="2400" r:id="rId2"/>
      <headerFooter alignWithMargins="0"/>
    </customSheetView>
    <customSheetView guid="{9611838A-1C53-47F1-8140-A6F69DDCF4B6}" showPageBreaks="1" showGridLines="0" showRowCol="0" fitToPage="1" printArea="1" view="pageBreakPreview">
      <pane xSplit="1" ySplit="1" topLeftCell="B2" activePane="bottomRight" state="frozenSplit"/>
      <selection pane="bottomRight" activeCell="B4" sqref="B4"/>
      <rowBreaks count="1" manualBreakCount="1">
        <brk id="32" max="9" man="1"/>
      </rowBreaks>
      <pageMargins left="0.48" right="0.48" top="0.25" bottom="0.5" header="0.18" footer="0.5"/>
      <pageSetup fitToHeight="0" orientation="portrait" verticalDpi="2400" r:id="rId3"/>
      <headerFooter alignWithMargins="0"/>
    </customSheetView>
  </customSheetViews>
  <mergeCells count="25">
    <mergeCell ref="C45:J45"/>
    <mergeCell ref="D22:I22"/>
    <mergeCell ref="D43:I43"/>
    <mergeCell ref="D28:I28"/>
    <mergeCell ref="D41:I41"/>
    <mergeCell ref="D29:I29"/>
    <mergeCell ref="D30:I30"/>
    <mergeCell ref="D23:I23"/>
    <mergeCell ref="D24:I24"/>
    <mergeCell ref="D25:I25"/>
    <mergeCell ref="D26:I26"/>
    <mergeCell ref="D27:I27"/>
    <mergeCell ref="D34:I34"/>
    <mergeCell ref="D35:I35"/>
    <mergeCell ref="B16:J16"/>
    <mergeCell ref="D32:I32"/>
    <mergeCell ref="D31:I31"/>
    <mergeCell ref="D42:I42"/>
    <mergeCell ref="D38:I38"/>
    <mergeCell ref="D39:I39"/>
    <mergeCell ref="C33:I33"/>
    <mergeCell ref="D40:I40"/>
    <mergeCell ref="B17:J20"/>
    <mergeCell ref="D37:I37"/>
    <mergeCell ref="D36:I36"/>
  </mergeCells>
  <phoneticPr fontId="2" type="noConversion"/>
  <pageMargins left="0.48" right="0.48" top="0.25" bottom="0.5" header="0.18" footer="0.5"/>
  <pageSetup scale="57" orientation="portrait" verticalDpi="2400" r:id="rId4"/>
  <headerFooter alignWithMargins="0"/>
  <drawing r:id="rId5"/>
  <legacyDrawing r:id="rId6"/>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'Month07-Track'!K219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'Month07-Track'!K220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'Month07-Track'!K221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'Month07-Track'!K222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'Month07-Track'!K223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'Month07-Track'!K224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'Month07-Track'!K225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'Tab-06_Daily'!U17</f>
        <v>43313</v>
      </c>
      <c r="J13" s="423">
        <f>'Tab-06_Daily'!V17</f>
        <v>43343</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VLOOKUP(AB14,AcctsM08,2,FALSE)</f>
        <v>0</v>
      </c>
      <c r="AD14" s="432" t="str">
        <f>'Tab-03_AD-M01'!B6</f>
        <v>Checking 2</v>
      </c>
      <c r="AE14" s="433">
        <f>VLOOKUP(AD14,AcctsM08,2,FALSE)</f>
        <v>0</v>
      </c>
      <c r="AF14" s="432" t="str">
        <f>'Tab-03_AD-M01'!B7</f>
        <v>Emergency Fund</v>
      </c>
      <c r="AG14" s="433">
        <f>VLOOKUP(AF14,AcctsM08,2,FALSE)</f>
        <v>0</v>
      </c>
      <c r="AH14" s="432" t="str">
        <f>'Tab-03_AD-M01'!B8</f>
        <v>Grocery Envelope</v>
      </c>
      <c r="AI14" s="433">
        <f>VLOOKUP(AH14,AcctsM08,2,FALSE)</f>
        <v>0</v>
      </c>
      <c r="AJ14" s="432" t="str">
        <f>'Tab-03_AD-M01'!B9</f>
        <v>Dining-Out Envelope</v>
      </c>
      <c r="AK14" s="433">
        <f>VLOOKUP(AJ14,AcctsM08,2,FALSE)</f>
        <v>0</v>
      </c>
      <c r="AL14" s="432" t="str">
        <f>'Tab-03_AD-M01'!B10</f>
        <v>Entertainment Envelope</v>
      </c>
      <c r="AM14" s="433">
        <f>VLOOKUP(AL14,AcctsM08,2,FALSE)</f>
        <v>0</v>
      </c>
      <c r="AN14" s="432" t="str">
        <f>'Tab-03_AD-M01'!B11</f>
        <v>Other account</v>
      </c>
      <c r="AO14" s="433">
        <f>VLOOKUP(AN14,AcctsM08,2,FALSE)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43313</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43314</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43315</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43316</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43317</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43318</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43319</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43320</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43321</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43322</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43323</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43324</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43325</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43326</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43327</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43328</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43329</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43330</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43331</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43332</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43333</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43334</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43335</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43336</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43337</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43338</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43339</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43340</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43341</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43342</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43343</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766" priority="93">
      <formula>C52=2</formula>
    </cfRule>
    <cfRule type="expression" dxfId="765" priority="94">
      <formula>C52=1</formula>
    </cfRule>
  </conditionalFormatting>
  <conditionalFormatting sqref="M46">
    <cfRule type="expression" dxfId="764" priority="91">
      <formula>C46=2</formula>
    </cfRule>
    <cfRule type="expression" dxfId="763" priority="92">
      <formula>C46=1</formula>
    </cfRule>
  </conditionalFormatting>
  <conditionalFormatting sqref="M53">
    <cfRule type="expression" dxfId="762" priority="89">
      <formula>C53=2</formula>
    </cfRule>
    <cfRule type="expression" dxfId="761" priority="90">
      <formula>C53=1</formula>
    </cfRule>
  </conditionalFormatting>
  <conditionalFormatting sqref="M55">
    <cfRule type="expression" dxfId="760" priority="83">
      <formula>C55=2</formula>
    </cfRule>
    <cfRule type="expression" dxfId="759" priority="84">
      <formula>C55=1</formula>
    </cfRule>
  </conditionalFormatting>
  <conditionalFormatting sqref="M56">
    <cfRule type="expression" dxfId="758" priority="81">
      <formula>C56=2</formula>
    </cfRule>
    <cfRule type="expression" dxfId="757" priority="82">
      <formula>C56=1</formula>
    </cfRule>
  </conditionalFormatting>
  <conditionalFormatting sqref="M57">
    <cfRule type="expression" dxfId="756" priority="79">
      <formula>C57=2</formula>
    </cfRule>
    <cfRule type="expression" dxfId="755" priority="80">
      <formula>C57=1</formula>
    </cfRule>
  </conditionalFormatting>
  <conditionalFormatting sqref="N46:N53 N55:N215">
    <cfRule type="expression" dxfId="754" priority="96">
      <formula>C46=0</formula>
    </cfRule>
    <cfRule type="expression" dxfId="753" priority="98">
      <formula>C46=-1</formula>
    </cfRule>
  </conditionalFormatting>
  <conditionalFormatting sqref="M58:M73 M47:M51 M80:M88 M90:M94 M96:M97 M99:M101 M103:M110 M116:M124 M126:M131 M133 M135:M215">
    <cfRule type="expression" dxfId="752" priority="95">
      <formula>C47=2</formula>
    </cfRule>
    <cfRule type="expression" dxfId="751" priority="97">
      <formula>C47=1</formula>
    </cfRule>
  </conditionalFormatting>
  <conditionalFormatting sqref="N54">
    <cfRule type="expression" dxfId="750" priority="86">
      <formula>C54=0</formula>
    </cfRule>
    <cfRule type="expression" dxfId="749" priority="88">
      <formula>C54=-1</formula>
    </cfRule>
  </conditionalFormatting>
  <conditionalFormatting sqref="M54">
    <cfRule type="expression" dxfId="748" priority="85">
      <formula>C54=2</formula>
    </cfRule>
    <cfRule type="expression" dxfId="747" priority="87">
      <formula>C54=1</formula>
    </cfRule>
  </conditionalFormatting>
  <conditionalFormatting sqref="M74:M75">
    <cfRule type="expression" dxfId="746" priority="77">
      <formula>C74=2</formula>
    </cfRule>
    <cfRule type="expression" dxfId="745" priority="78">
      <formula>C74=1</formula>
    </cfRule>
  </conditionalFormatting>
  <conditionalFormatting sqref="M76">
    <cfRule type="expression" dxfId="744" priority="75">
      <formula>C76=2</formula>
    </cfRule>
    <cfRule type="expression" dxfId="743" priority="76">
      <formula>C76=1</formula>
    </cfRule>
  </conditionalFormatting>
  <conditionalFormatting sqref="M77">
    <cfRule type="expression" dxfId="742" priority="73">
      <formula>C77=2</formula>
    </cfRule>
    <cfRule type="expression" dxfId="741" priority="74">
      <formula>C77=1</formula>
    </cfRule>
  </conditionalFormatting>
  <conditionalFormatting sqref="M78">
    <cfRule type="expression" dxfId="740" priority="71">
      <formula>C78=2</formula>
    </cfRule>
    <cfRule type="expression" dxfId="739" priority="72">
      <formula>C78=1</formula>
    </cfRule>
  </conditionalFormatting>
  <conditionalFormatting sqref="M79">
    <cfRule type="expression" dxfId="738" priority="69">
      <formula>C79=2</formula>
    </cfRule>
    <cfRule type="expression" dxfId="737" priority="70">
      <formula>C79=1</formula>
    </cfRule>
  </conditionalFormatting>
  <conditionalFormatting sqref="M89">
    <cfRule type="expression" dxfId="736" priority="67">
      <formula>C89=2</formula>
    </cfRule>
    <cfRule type="expression" dxfId="735" priority="68">
      <formula>C89=1</formula>
    </cfRule>
  </conditionalFormatting>
  <conditionalFormatting sqref="M95">
    <cfRule type="expression" dxfId="734" priority="65">
      <formula>C95=2</formula>
    </cfRule>
    <cfRule type="expression" dxfId="733" priority="66">
      <formula>C95=1</formula>
    </cfRule>
  </conditionalFormatting>
  <conditionalFormatting sqref="M98">
    <cfRule type="expression" dxfId="732" priority="63">
      <formula>C98=2</formula>
    </cfRule>
    <cfRule type="expression" dxfId="731" priority="64">
      <formula>C98=1</formula>
    </cfRule>
  </conditionalFormatting>
  <conditionalFormatting sqref="M104">
    <cfRule type="expression" dxfId="730" priority="61">
      <formula>C104=2</formula>
    </cfRule>
    <cfRule type="expression" dxfId="729" priority="62">
      <formula>C104=1</formula>
    </cfRule>
  </conditionalFormatting>
  <conditionalFormatting sqref="M102">
    <cfRule type="expression" dxfId="728" priority="59">
      <formula>C102=2</formula>
    </cfRule>
    <cfRule type="expression" dxfId="727" priority="60">
      <formula>C102=1</formula>
    </cfRule>
  </conditionalFormatting>
  <conditionalFormatting sqref="M107:M115">
    <cfRule type="expression" dxfId="726" priority="57">
      <formula>C107=2</formula>
    </cfRule>
    <cfRule type="expression" dxfId="725" priority="58">
      <formula>C107=1</formula>
    </cfRule>
  </conditionalFormatting>
  <conditionalFormatting sqref="M125">
    <cfRule type="expression" dxfId="724" priority="55">
      <formula>C125=2</formula>
    </cfRule>
    <cfRule type="expression" dxfId="723" priority="56">
      <formula>C125=1</formula>
    </cfRule>
  </conditionalFormatting>
  <conditionalFormatting sqref="M132">
    <cfRule type="expression" dxfId="722" priority="53">
      <formula>C132=2</formula>
    </cfRule>
    <cfRule type="expression" dxfId="721" priority="54">
      <formula>C132=1</formula>
    </cfRule>
  </conditionalFormatting>
  <conditionalFormatting sqref="M134">
    <cfRule type="expression" dxfId="720" priority="51">
      <formula>C134=2</formula>
    </cfRule>
    <cfRule type="expression" dxfId="719" priority="52">
      <formula>C134=1</formula>
    </cfRule>
  </conditionalFormatting>
  <conditionalFormatting sqref="M28">
    <cfRule type="expression" dxfId="718" priority="31">
      <formula>C28=2</formula>
    </cfRule>
    <cfRule type="expression" dxfId="717" priority="32">
      <formula>C28=1</formula>
    </cfRule>
  </conditionalFormatting>
  <conditionalFormatting sqref="N16:N29 N44">
    <cfRule type="expression" dxfId="716" priority="48">
      <formula>C16=0</formula>
    </cfRule>
    <cfRule type="expression" dxfId="715" priority="50">
      <formula>C16=-1</formula>
    </cfRule>
  </conditionalFormatting>
  <conditionalFormatting sqref="M16:M19 M27">
    <cfRule type="expression" dxfId="714" priority="47">
      <formula>C16=2</formula>
    </cfRule>
    <cfRule type="expression" dxfId="713" priority="49">
      <formula>C16=1</formula>
    </cfRule>
  </conditionalFormatting>
  <conditionalFormatting sqref="M20">
    <cfRule type="expression" dxfId="712" priority="45">
      <formula>C20=2</formula>
    </cfRule>
    <cfRule type="expression" dxfId="711" priority="46">
      <formula>C20=1</formula>
    </cfRule>
  </conditionalFormatting>
  <conditionalFormatting sqref="M22">
    <cfRule type="expression" dxfId="710" priority="43">
      <formula>C22=2</formula>
    </cfRule>
    <cfRule type="expression" dxfId="709" priority="44">
      <formula>C22=1</formula>
    </cfRule>
  </conditionalFormatting>
  <conditionalFormatting sqref="M23">
    <cfRule type="expression" dxfId="708" priority="41">
      <formula>C23=2</formula>
    </cfRule>
    <cfRule type="expression" dxfId="707" priority="42">
      <formula>C23=1</formula>
    </cfRule>
  </conditionalFormatting>
  <conditionalFormatting sqref="M24">
    <cfRule type="expression" dxfId="706" priority="39">
      <formula>C24=2</formula>
    </cfRule>
    <cfRule type="expression" dxfId="705" priority="40">
      <formula>C24=1</formula>
    </cfRule>
  </conditionalFormatting>
  <conditionalFormatting sqref="M21">
    <cfRule type="expression" dxfId="704" priority="37">
      <formula>C21=2</formula>
    </cfRule>
    <cfRule type="expression" dxfId="703" priority="38">
      <formula>C21=1</formula>
    </cfRule>
  </conditionalFormatting>
  <conditionalFormatting sqref="M25">
    <cfRule type="expression" dxfId="702" priority="35">
      <formula>C25=2</formula>
    </cfRule>
    <cfRule type="expression" dxfId="701" priority="36">
      <formula>C25=1</formula>
    </cfRule>
  </conditionalFormatting>
  <conditionalFormatting sqref="M26">
    <cfRule type="expression" dxfId="700" priority="33">
      <formula>C26=2</formula>
    </cfRule>
    <cfRule type="expression" dxfId="699" priority="34">
      <formula>C26=1</formula>
    </cfRule>
  </conditionalFormatting>
  <conditionalFormatting sqref="M29">
    <cfRule type="expression" dxfId="698" priority="29">
      <formula>C29=2</formula>
    </cfRule>
    <cfRule type="expression" dxfId="697" priority="30">
      <formula>C29=1</formula>
    </cfRule>
  </conditionalFormatting>
  <conditionalFormatting sqref="M42">
    <cfRule type="expression" dxfId="696" priority="9">
      <formula>C42=2</formula>
    </cfRule>
    <cfRule type="expression" dxfId="695" priority="10">
      <formula>C42=1</formula>
    </cfRule>
  </conditionalFormatting>
  <conditionalFormatting sqref="N30:N43">
    <cfRule type="expression" dxfId="694" priority="26">
      <formula>C30=0</formula>
    </cfRule>
    <cfRule type="expression" dxfId="693" priority="28">
      <formula>C30=-1</formula>
    </cfRule>
  </conditionalFormatting>
  <conditionalFormatting sqref="M30:M33 M41">
    <cfRule type="expression" dxfId="692" priority="25">
      <formula>C30=2</formula>
    </cfRule>
    <cfRule type="expression" dxfId="691" priority="27">
      <formula>C30=1</formula>
    </cfRule>
  </conditionalFormatting>
  <conditionalFormatting sqref="M34">
    <cfRule type="expression" dxfId="690" priority="23">
      <formula>C34=2</formula>
    </cfRule>
    <cfRule type="expression" dxfId="689" priority="24">
      <formula>C34=1</formula>
    </cfRule>
  </conditionalFormatting>
  <conditionalFormatting sqref="M36">
    <cfRule type="expression" dxfId="688" priority="21">
      <formula>C36=2</formula>
    </cfRule>
    <cfRule type="expression" dxfId="687" priority="22">
      <formula>C36=1</formula>
    </cfRule>
  </conditionalFormatting>
  <conditionalFormatting sqref="M37">
    <cfRule type="expression" dxfId="686" priority="19">
      <formula>C37=2</formula>
    </cfRule>
    <cfRule type="expression" dxfId="685" priority="20">
      <formula>C37=1</formula>
    </cfRule>
  </conditionalFormatting>
  <conditionalFormatting sqref="M38">
    <cfRule type="expression" dxfId="684" priority="17">
      <formula>C38=2</formula>
    </cfRule>
    <cfRule type="expression" dxfId="683" priority="18">
      <formula>C38=1</formula>
    </cfRule>
  </conditionalFormatting>
  <conditionalFormatting sqref="M35">
    <cfRule type="expression" dxfId="682" priority="15">
      <formula>C35=2</formula>
    </cfRule>
    <cfRule type="expression" dxfId="681" priority="16">
      <formula>C35=1</formula>
    </cfRule>
  </conditionalFormatting>
  <conditionalFormatting sqref="M39">
    <cfRule type="expression" dxfId="680" priority="13">
      <formula>C39=2</formula>
    </cfRule>
    <cfRule type="expression" dxfId="679" priority="14">
      <formula>C39=1</formula>
    </cfRule>
  </conditionalFormatting>
  <conditionalFormatting sqref="M40">
    <cfRule type="expression" dxfId="678" priority="11">
      <formula>C40=2</formula>
    </cfRule>
    <cfRule type="expression" dxfId="677" priority="12">
      <formula>C40=1</formula>
    </cfRule>
  </conditionalFormatting>
  <conditionalFormatting sqref="M43">
    <cfRule type="expression" dxfId="676" priority="7">
      <formula>C43=2</formula>
    </cfRule>
    <cfRule type="expression" dxfId="675" priority="8">
      <formula>C43=1</formula>
    </cfRule>
  </conditionalFormatting>
  <conditionalFormatting sqref="M44">
    <cfRule type="expression" dxfId="674" priority="5">
      <formula>C44=2</formula>
    </cfRule>
    <cfRule type="expression" dxfId="673" priority="6">
      <formula>C44=1</formula>
    </cfRule>
  </conditionalFormatting>
  <conditionalFormatting sqref="N45">
    <cfRule type="expression" dxfId="672" priority="3">
      <formula>C45=0</formula>
    </cfRule>
    <cfRule type="expression" dxfId="671" priority="4">
      <formula>C45=-1</formula>
    </cfRule>
  </conditionalFormatting>
  <conditionalFormatting sqref="M45">
    <cfRule type="expression" dxfId="670" priority="1">
      <formula>C45=2</formula>
    </cfRule>
    <cfRule type="expression" dxfId="669" priority="2">
      <formula>C45=1</formula>
    </cfRule>
  </conditionalFormatting>
  <dataValidations count="6">
    <dataValidation type="list" allowBlank="1" showInputMessage="1" showErrorMessage="1" prompt="Select method of payment." sqref="A16:A23 I16:I215" xr:uid="{00000000-0002-0000-2700-000000000000}">
      <formula1>$A$15:$A$20</formula1>
    </dataValidation>
    <dataValidation type="list" allowBlank="1" showInputMessage="1" showErrorMessage="1" sqref="K16:K215" xr:uid="{00000000-0002-0000-2700-000001000000}">
      <formula1>$R$15:$R$119</formula1>
    </dataValidation>
    <dataValidation type="list" allowBlank="1" showInputMessage="1" showErrorMessage="1" sqref="E219" xr:uid="{00000000-0002-0000-2700-000002000000}">
      <formula1>$T$15:$T$106</formula1>
    </dataValidation>
    <dataValidation type="list" allowBlank="1" showInputMessage="1" showErrorMessage="1" promptTitle="Payment Accounts" sqref="O16:O215" xr:uid="{00000000-0002-0000-2700-000003000000}">
      <formula1>$E$15:$E$22</formula1>
    </dataValidation>
    <dataValidation type="list" allowBlank="1" showInputMessage="1" showErrorMessage="1" prompt="Select method of payment." sqref="A219:A225 A15 A116" xr:uid="{00000000-0002-0000-2700-000004000000}">
      <formula1>$A$15:$A$22</formula1>
    </dataValidation>
    <dataValidation type="list" allowBlank="1" showInputMessage="1" showErrorMessage="1" sqref="B116:B145 B14:B46 B216:B225 J16:J215" xr:uid="{00000000-0002-0000-2700-000005000000}">
      <formula1>$B$14:$B$46</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'Month08-Track'!K219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'Month08-Track'!K220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'Month08-Track'!K221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'Month08-Track'!K222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'Month08-Track'!K223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'Month08-Track'!K224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'Month08-Track'!K225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'Tab-06_Daily'!U18</f>
        <v>43344</v>
      </c>
      <c r="J13" s="423">
        <f>'Tab-06_Daily'!V18</f>
        <v>43373</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VLOOKUP(AB14,AcctsM09,2,FALSE)</f>
        <v>0</v>
      </c>
      <c r="AD14" s="432" t="str">
        <f>'Tab-03_AD-M01'!B6</f>
        <v>Checking 2</v>
      </c>
      <c r="AE14" s="433">
        <f>VLOOKUP(AD14,AcctsM09,2,FALSE)</f>
        <v>0</v>
      </c>
      <c r="AF14" s="432" t="str">
        <f>'Tab-03_AD-M01'!B7</f>
        <v>Emergency Fund</v>
      </c>
      <c r="AG14" s="433">
        <f>VLOOKUP(AF14,AcctsM09,2,FALSE)</f>
        <v>0</v>
      </c>
      <c r="AH14" s="432" t="str">
        <f>'Tab-03_AD-M01'!B8</f>
        <v>Grocery Envelope</v>
      </c>
      <c r="AI14" s="433">
        <f>VLOOKUP(AH14,AcctsM09,2,FALSE)</f>
        <v>0</v>
      </c>
      <c r="AJ14" s="432" t="str">
        <f>'Tab-03_AD-M01'!B9</f>
        <v>Dining-Out Envelope</v>
      </c>
      <c r="AK14" s="433">
        <f>VLOOKUP(AJ14,AcctsM09,2,FALSE)</f>
        <v>0</v>
      </c>
      <c r="AL14" s="432" t="str">
        <f>'Tab-03_AD-M01'!B10</f>
        <v>Entertainment Envelope</v>
      </c>
      <c r="AM14" s="433">
        <f>VLOOKUP(AL14,AcctsM09,2,FALSE)</f>
        <v>0</v>
      </c>
      <c r="AN14" s="432" t="str">
        <f>'Tab-03_AD-M01'!B11</f>
        <v>Other account</v>
      </c>
      <c r="AO14" s="433">
        <f>VLOOKUP(AN14,AcctsM09,2,FALSE)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43344</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43345</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43346</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43347</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43348</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43349</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43350</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43351</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43352</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43353</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43354</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43355</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43356</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43357</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43358</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43359</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43360</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43361</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43362</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43363</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43364</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43365</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43366</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43367</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43368</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43369</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43370</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43371</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43372</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43373</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43374</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668" priority="93">
      <formula>C52=2</formula>
    </cfRule>
    <cfRule type="expression" dxfId="667" priority="94">
      <formula>C52=1</formula>
    </cfRule>
  </conditionalFormatting>
  <conditionalFormatting sqref="M46">
    <cfRule type="expression" dxfId="666" priority="91">
      <formula>C46=2</formula>
    </cfRule>
    <cfRule type="expression" dxfId="665" priority="92">
      <formula>C46=1</formula>
    </cfRule>
  </conditionalFormatting>
  <conditionalFormatting sqref="M53">
    <cfRule type="expression" dxfId="664" priority="89">
      <formula>C53=2</formula>
    </cfRule>
    <cfRule type="expression" dxfId="663" priority="90">
      <formula>C53=1</formula>
    </cfRule>
  </conditionalFormatting>
  <conditionalFormatting sqref="M55">
    <cfRule type="expression" dxfId="662" priority="83">
      <formula>C55=2</formula>
    </cfRule>
    <cfRule type="expression" dxfId="661" priority="84">
      <formula>C55=1</formula>
    </cfRule>
  </conditionalFormatting>
  <conditionalFormatting sqref="M56">
    <cfRule type="expression" dxfId="660" priority="81">
      <formula>C56=2</formula>
    </cfRule>
    <cfRule type="expression" dxfId="659" priority="82">
      <formula>C56=1</formula>
    </cfRule>
  </conditionalFormatting>
  <conditionalFormatting sqref="M57">
    <cfRule type="expression" dxfId="658" priority="79">
      <formula>C57=2</formula>
    </cfRule>
    <cfRule type="expression" dxfId="657" priority="80">
      <formula>C57=1</formula>
    </cfRule>
  </conditionalFormatting>
  <conditionalFormatting sqref="N46:N53 N55:N215">
    <cfRule type="expression" dxfId="656" priority="96">
      <formula>C46=0</formula>
    </cfRule>
    <cfRule type="expression" dxfId="655" priority="98">
      <formula>C46=-1</formula>
    </cfRule>
  </conditionalFormatting>
  <conditionalFormatting sqref="M58:M73 M47:M51 M80:M88 M90:M94 M96:M97 M99:M101 M103:M110 M116:M124 M126:M131 M133 M135:M215">
    <cfRule type="expression" dxfId="654" priority="95">
      <formula>C47=2</formula>
    </cfRule>
    <cfRule type="expression" dxfId="653" priority="97">
      <formula>C47=1</formula>
    </cfRule>
  </conditionalFormatting>
  <conditionalFormatting sqref="N54">
    <cfRule type="expression" dxfId="652" priority="86">
      <formula>C54=0</formula>
    </cfRule>
    <cfRule type="expression" dxfId="651" priority="88">
      <formula>C54=-1</formula>
    </cfRule>
  </conditionalFormatting>
  <conditionalFormatting sqref="M54">
    <cfRule type="expression" dxfId="650" priority="85">
      <formula>C54=2</formula>
    </cfRule>
    <cfRule type="expression" dxfId="649" priority="87">
      <formula>C54=1</formula>
    </cfRule>
  </conditionalFormatting>
  <conditionalFormatting sqref="M74:M75">
    <cfRule type="expression" dxfId="648" priority="77">
      <formula>C74=2</formula>
    </cfRule>
    <cfRule type="expression" dxfId="647" priority="78">
      <formula>C74=1</formula>
    </cfRule>
  </conditionalFormatting>
  <conditionalFormatting sqref="M76">
    <cfRule type="expression" dxfId="646" priority="75">
      <formula>C76=2</formula>
    </cfRule>
    <cfRule type="expression" dxfId="645" priority="76">
      <formula>C76=1</formula>
    </cfRule>
  </conditionalFormatting>
  <conditionalFormatting sqref="M77">
    <cfRule type="expression" dxfId="644" priority="73">
      <formula>C77=2</formula>
    </cfRule>
    <cfRule type="expression" dxfId="643" priority="74">
      <formula>C77=1</formula>
    </cfRule>
  </conditionalFormatting>
  <conditionalFormatting sqref="M78">
    <cfRule type="expression" dxfId="642" priority="71">
      <formula>C78=2</formula>
    </cfRule>
    <cfRule type="expression" dxfId="641" priority="72">
      <formula>C78=1</formula>
    </cfRule>
  </conditionalFormatting>
  <conditionalFormatting sqref="M79">
    <cfRule type="expression" dxfId="640" priority="69">
      <formula>C79=2</formula>
    </cfRule>
    <cfRule type="expression" dxfId="639" priority="70">
      <formula>C79=1</formula>
    </cfRule>
  </conditionalFormatting>
  <conditionalFormatting sqref="M89">
    <cfRule type="expression" dxfId="638" priority="67">
      <formula>C89=2</formula>
    </cfRule>
    <cfRule type="expression" dxfId="637" priority="68">
      <formula>C89=1</formula>
    </cfRule>
  </conditionalFormatting>
  <conditionalFormatting sqref="M95">
    <cfRule type="expression" dxfId="636" priority="65">
      <formula>C95=2</formula>
    </cfRule>
    <cfRule type="expression" dxfId="635" priority="66">
      <formula>C95=1</formula>
    </cfRule>
  </conditionalFormatting>
  <conditionalFormatting sqref="M98">
    <cfRule type="expression" dxfId="634" priority="63">
      <formula>C98=2</formula>
    </cfRule>
    <cfRule type="expression" dxfId="633" priority="64">
      <formula>C98=1</formula>
    </cfRule>
  </conditionalFormatting>
  <conditionalFormatting sqref="M104">
    <cfRule type="expression" dxfId="632" priority="61">
      <formula>C104=2</formula>
    </cfRule>
    <cfRule type="expression" dxfId="631" priority="62">
      <formula>C104=1</formula>
    </cfRule>
  </conditionalFormatting>
  <conditionalFormatting sqref="M102">
    <cfRule type="expression" dxfId="630" priority="59">
      <formula>C102=2</formula>
    </cfRule>
    <cfRule type="expression" dxfId="629" priority="60">
      <formula>C102=1</formula>
    </cfRule>
  </conditionalFormatting>
  <conditionalFormatting sqref="M107:M115">
    <cfRule type="expression" dxfId="628" priority="57">
      <formula>C107=2</formula>
    </cfRule>
    <cfRule type="expression" dxfId="627" priority="58">
      <formula>C107=1</formula>
    </cfRule>
  </conditionalFormatting>
  <conditionalFormatting sqref="M125">
    <cfRule type="expression" dxfId="626" priority="55">
      <formula>C125=2</formula>
    </cfRule>
    <cfRule type="expression" dxfId="625" priority="56">
      <formula>C125=1</formula>
    </cfRule>
  </conditionalFormatting>
  <conditionalFormatting sqref="M132">
    <cfRule type="expression" dxfId="624" priority="53">
      <formula>C132=2</formula>
    </cfRule>
    <cfRule type="expression" dxfId="623" priority="54">
      <formula>C132=1</formula>
    </cfRule>
  </conditionalFormatting>
  <conditionalFormatting sqref="M134">
    <cfRule type="expression" dxfId="622" priority="51">
      <formula>C134=2</formula>
    </cfRule>
    <cfRule type="expression" dxfId="621" priority="52">
      <formula>C134=1</formula>
    </cfRule>
  </conditionalFormatting>
  <conditionalFormatting sqref="M28">
    <cfRule type="expression" dxfId="620" priority="31">
      <formula>C28=2</formula>
    </cfRule>
    <cfRule type="expression" dxfId="619" priority="32">
      <formula>C28=1</formula>
    </cfRule>
  </conditionalFormatting>
  <conditionalFormatting sqref="N16:N29 N44">
    <cfRule type="expression" dxfId="618" priority="48">
      <formula>C16=0</formula>
    </cfRule>
    <cfRule type="expression" dxfId="617" priority="50">
      <formula>C16=-1</formula>
    </cfRule>
  </conditionalFormatting>
  <conditionalFormatting sqref="M16:M19 M27">
    <cfRule type="expression" dxfId="616" priority="47">
      <formula>C16=2</formula>
    </cfRule>
    <cfRule type="expression" dxfId="615" priority="49">
      <formula>C16=1</formula>
    </cfRule>
  </conditionalFormatting>
  <conditionalFormatting sqref="M20">
    <cfRule type="expression" dxfId="614" priority="45">
      <formula>C20=2</formula>
    </cfRule>
    <cfRule type="expression" dxfId="613" priority="46">
      <formula>C20=1</formula>
    </cfRule>
  </conditionalFormatting>
  <conditionalFormatting sqref="M22">
    <cfRule type="expression" dxfId="612" priority="43">
      <formula>C22=2</formula>
    </cfRule>
    <cfRule type="expression" dxfId="611" priority="44">
      <formula>C22=1</formula>
    </cfRule>
  </conditionalFormatting>
  <conditionalFormatting sqref="M23">
    <cfRule type="expression" dxfId="610" priority="41">
      <formula>C23=2</formula>
    </cfRule>
    <cfRule type="expression" dxfId="609" priority="42">
      <formula>C23=1</formula>
    </cfRule>
  </conditionalFormatting>
  <conditionalFormatting sqref="M24">
    <cfRule type="expression" dxfId="608" priority="39">
      <formula>C24=2</formula>
    </cfRule>
    <cfRule type="expression" dxfId="607" priority="40">
      <formula>C24=1</formula>
    </cfRule>
  </conditionalFormatting>
  <conditionalFormatting sqref="M21">
    <cfRule type="expression" dxfId="606" priority="37">
      <formula>C21=2</formula>
    </cfRule>
    <cfRule type="expression" dxfId="605" priority="38">
      <formula>C21=1</formula>
    </cfRule>
  </conditionalFormatting>
  <conditionalFormatting sqref="M25">
    <cfRule type="expression" dxfId="604" priority="35">
      <formula>C25=2</formula>
    </cfRule>
    <cfRule type="expression" dxfId="603" priority="36">
      <formula>C25=1</formula>
    </cfRule>
  </conditionalFormatting>
  <conditionalFormatting sqref="M26">
    <cfRule type="expression" dxfId="602" priority="33">
      <formula>C26=2</formula>
    </cfRule>
    <cfRule type="expression" dxfId="601" priority="34">
      <formula>C26=1</formula>
    </cfRule>
  </conditionalFormatting>
  <conditionalFormatting sqref="M29">
    <cfRule type="expression" dxfId="600" priority="29">
      <formula>C29=2</formula>
    </cfRule>
    <cfRule type="expression" dxfId="599" priority="30">
      <formula>C29=1</formula>
    </cfRule>
  </conditionalFormatting>
  <conditionalFormatting sqref="M42">
    <cfRule type="expression" dxfId="598" priority="9">
      <formula>C42=2</formula>
    </cfRule>
    <cfRule type="expression" dxfId="597" priority="10">
      <formula>C42=1</formula>
    </cfRule>
  </conditionalFormatting>
  <conditionalFormatting sqref="N30:N43">
    <cfRule type="expression" dxfId="596" priority="26">
      <formula>C30=0</formula>
    </cfRule>
    <cfRule type="expression" dxfId="595" priority="28">
      <formula>C30=-1</formula>
    </cfRule>
  </conditionalFormatting>
  <conditionalFormatting sqref="M30:M33 M41">
    <cfRule type="expression" dxfId="594" priority="25">
      <formula>C30=2</formula>
    </cfRule>
    <cfRule type="expression" dxfId="593" priority="27">
      <formula>C30=1</formula>
    </cfRule>
  </conditionalFormatting>
  <conditionalFormatting sqref="M34">
    <cfRule type="expression" dxfId="592" priority="23">
      <formula>C34=2</formula>
    </cfRule>
    <cfRule type="expression" dxfId="591" priority="24">
      <formula>C34=1</formula>
    </cfRule>
  </conditionalFormatting>
  <conditionalFormatting sqref="M36">
    <cfRule type="expression" dxfId="590" priority="21">
      <formula>C36=2</formula>
    </cfRule>
    <cfRule type="expression" dxfId="589" priority="22">
      <formula>C36=1</formula>
    </cfRule>
  </conditionalFormatting>
  <conditionalFormatting sqref="M37">
    <cfRule type="expression" dxfId="588" priority="19">
      <formula>C37=2</formula>
    </cfRule>
    <cfRule type="expression" dxfId="587" priority="20">
      <formula>C37=1</formula>
    </cfRule>
  </conditionalFormatting>
  <conditionalFormatting sqref="M38">
    <cfRule type="expression" dxfId="586" priority="17">
      <formula>C38=2</formula>
    </cfRule>
    <cfRule type="expression" dxfId="585" priority="18">
      <formula>C38=1</formula>
    </cfRule>
  </conditionalFormatting>
  <conditionalFormatting sqref="M35">
    <cfRule type="expression" dxfId="584" priority="15">
      <formula>C35=2</formula>
    </cfRule>
    <cfRule type="expression" dxfId="583" priority="16">
      <formula>C35=1</formula>
    </cfRule>
  </conditionalFormatting>
  <conditionalFormatting sqref="M39">
    <cfRule type="expression" dxfId="582" priority="13">
      <formula>C39=2</formula>
    </cfRule>
    <cfRule type="expression" dxfId="581" priority="14">
      <formula>C39=1</formula>
    </cfRule>
  </conditionalFormatting>
  <conditionalFormatting sqref="M40">
    <cfRule type="expression" dxfId="580" priority="11">
      <formula>C40=2</formula>
    </cfRule>
    <cfRule type="expression" dxfId="579" priority="12">
      <formula>C40=1</formula>
    </cfRule>
  </conditionalFormatting>
  <conditionalFormatting sqref="M43">
    <cfRule type="expression" dxfId="578" priority="7">
      <formula>C43=2</formula>
    </cfRule>
    <cfRule type="expression" dxfId="577" priority="8">
      <formula>C43=1</formula>
    </cfRule>
  </conditionalFormatting>
  <conditionalFormatting sqref="M44">
    <cfRule type="expression" dxfId="576" priority="5">
      <formula>C44=2</formula>
    </cfRule>
    <cfRule type="expression" dxfId="575" priority="6">
      <formula>C44=1</formula>
    </cfRule>
  </conditionalFormatting>
  <conditionalFormatting sqref="N45">
    <cfRule type="expression" dxfId="574" priority="3">
      <formula>C45=0</formula>
    </cfRule>
    <cfRule type="expression" dxfId="573" priority="4">
      <formula>C45=-1</formula>
    </cfRule>
  </conditionalFormatting>
  <conditionalFormatting sqref="M45">
    <cfRule type="expression" dxfId="572" priority="1">
      <formula>C45=2</formula>
    </cfRule>
    <cfRule type="expression" dxfId="571" priority="2">
      <formula>C45=1</formula>
    </cfRule>
  </conditionalFormatting>
  <dataValidations count="6">
    <dataValidation type="list" allowBlank="1" showInputMessage="1" showErrorMessage="1" sqref="B116:B145 B14:B46 B216:B225 J16:J215" xr:uid="{00000000-0002-0000-2800-000000000000}">
      <formula1>$B$14:$B$46</formula1>
    </dataValidation>
    <dataValidation type="list" allowBlank="1" showInputMessage="1" showErrorMessage="1" prompt="Select method of payment." sqref="A219:A225 A15 A116" xr:uid="{00000000-0002-0000-2800-000001000000}">
      <formula1>$A$15:$A$22</formula1>
    </dataValidation>
    <dataValidation type="list" allowBlank="1" showInputMessage="1" showErrorMessage="1" promptTitle="Payment Accounts" sqref="O16:O215" xr:uid="{00000000-0002-0000-2800-000002000000}">
      <formula1>$E$15:$E$22</formula1>
    </dataValidation>
    <dataValidation type="list" allowBlank="1" showInputMessage="1" showErrorMessage="1" sqref="E219" xr:uid="{00000000-0002-0000-2800-000003000000}">
      <formula1>$T$15:$T$106</formula1>
    </dataValidation>
    <dataValidation type="list" allowBlank="1" showInputMessage="1" showErrorMessage="1" sqref="K16:K215" xr:uid="{00000000-0002-0000-2800-000004000000}">
      <formula1>$R$15:$R$119</formula1>
    </dataValidation>
    <dataValidation type="list" allowBlank="1" showInputMessage="1" showErrorMessage="1" prompt="Select method of payment." sqref="A16:A23 I16:I215" xr:uid="{00000000-0002-0000-2800-000005000000}">
      <formula1>$A$15:$A$20</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'Month09-Track'!K219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'Month09-Track'!K220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'Month09-Track'!K221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'Month09-Track'!K222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'Month09-Track'!K223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'Month09-Track'!K224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'Month09-Track'!K225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'Tab-06_Daily'!U19</f>
        <v>43374</v>
      </c>
      <c r="J13" s="423">
        <f>'Tab-06_Daily'!V19</f>
        <v>43404</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VLOOKUP(AB14,AcctsM10,2,FALSE)</f>
        <v>0</v>
      </c>
      <c r="AD14" s="432" t="str">
        <f>'Tab-03_AD-M01'!B6</f>
        <v>Checking 2</v>
      </c>
      <c r="AE14" s="433">
        <f>VLOOKUP(AD14,AcctsM10,2,FALSE)</f>
        <v>0</v>
      </c>
      <c r="AF14" s="432" t="str">
        <f>'Tab-03_AD-M01'!B7</f>
        <v>Emergency Fund</v>
      </c>
      <c r="AG14" s="433">
        <f>VLOOKUP(AF14,AcctsM10,2,FALSE)</f>
        <v>0</v>
      </c>
      <c r="AH14" s="432" t="str">
        <f>'Tab-03_AD-M01'!B8</f>
        <v>Grocery Envelope</v>
      </c>
      <c r="AI14" s="433">
        <f>VLOOKUP(AH14,AcctsM10,2,FALSE)</f>
        <v>0</v>
      </c>
      <c r="AJ14" s="432" t="str">
        <f>'Tab-03_AD-M01'!B9</f>
        <v>Dining-Out Envelope</v>
      </c>
      <c r="AK14" s="433">
        <f>VLOOKUP(AJ14,AcctsM10,2,FALSE)</f>
        <v>0</v>
      </c>
      <c r="AL14" s="432" t="str">
        <f>'Tab-03_AD-M01'!B10</f>
        <v>Entertainment Envelope</v>
      </c>
      <c r="AM14" s="433">
        <f>VLOOKUP(AL14,AcctsM10,2,FALSE)</f>
        <v>0</v>
      </c>
      <c r="AN14" s="432" t="str">
        <f>'Tab-03_AD-M01'!B11</f>
        <v>Other account</v>
      </c>
      <c r="AO14" s="433">
        <f>VLOOKUP(AN14,AcctsM10,2,FALSE)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43374</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43375</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43376</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43377</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43378</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43379</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43380</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43381</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43382</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43383</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43384</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43385</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43386</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43387</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43388</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43389</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43390</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43391</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43392</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43393</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43394</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43395</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43396</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43397</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43398</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43399</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43400</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43401</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43402</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43403</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43404</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570" priority="93">
      <formula>C52=2</formula>
    </cfRule>
    <cfRule type="expression" dxfId="569" priority="94">
      <formula>C52=1</formula>
    </cfRule>
  </conditionalFormatting>
  <conditionalFormatting sqref="M46">
    <cfRule type="expression" dxfId="568" priority="91">
      <formula>C46=2</formula>
    </cfRule>
    <cfRule type="expression" dxfId="567" priority="92">
      <formula>C46=1</formula>
    </cfRule>
  </conditionalFormatting>
  <conditionalFormatting sqref="M53">
    <cfRule type="expression" dxfId="566" priority="89">
      <formula>C53=2</formula>
    </cfRule>
    <cfRule type="expression" dxfId="565" priority="90">
      <formula>C53=1</formula>
    </cfRule>
  </conditionalFormatting>
  <conditionalFormatting sqref="M55">
    <cfRule type="expression" dxfId="564" priority="83">
      <formula>C55=2</formula>
    </cfRule>
    <cfRule type="expression" dxfId="563" priority="84">
      <formula>C55=1</formula>
    </cfRule>
  </conditionalFormatting>
  <conditionalFormatting sqref="M56">
    <cfRule type="expression" dxfId="562" priority="81">
      <formula>C56=2</formula>
    </cfRule>
    <cfRule type="expression" dxfId="561" priority="82">
      <formula>C56=1</formula>
    </cfRule>
  </conditionalFormatting>
  <conditionalFormatting sqref="M57">
    <cfRule type="expression" dxfId="560" priority="79">
      <formula>C57=2</formula>
    </cfRule>
    <cfRule type="expression" dxfId="559" priority="80">
      <formula>C57=1</formula>
    </cfRule>
  </conditionalFormatting>
  <conditionalFormatting sqref="N46:N53 N55:N215">
    <cfRule type="expression" dxfId="558" priority="96">
      <formula>C46=0</formula>
    </cfRule>
    <cfRule type="expression" dxfId="557" priority="98">
      <formula>C46=-1</formula>
    </cfRule>
  </conditionalFormatting>
  <conditionalFormatting sqref="M58:M73 M47:M51 M80:M88 M90:M94 M96:M97 M99:M101 M103:M110 M116:M124 M126:M131 M133 M135:M215">
    <cfRule type="expression" dxfId="556" priority="95">
      <formula>C47=2</formula>
    </cfRule>
    <cfRule type="expression" dxfId="555" priority="97">
      <formula>C47=1</formula>
    </cfRule>
  </conditionalFormatting>
  <conditionalFormatting sqref="N54">
    <cfRule type="expression" dxfId="554" priority="86">
      <formula>C54=0</formula>
    </cfRule>
    <cfRule type="expression" dxfId="553" priority="88">
      <formula>C54=-1</formula>
    </cfRule>
  </conditionalFormatting>
  <conditionalFormatting sqref="M54">
    <cfRule type="expression" dxfId="552" priority="85">
      <formula>C54=2</formula>
    </cfRule>
    <cfRule type="expression" dxfId="551" priority="87">
      <formula>C54=1</formula>
    </cfRule>
  </conditionalFormatting>
  <conditionalFormatting sqref="M74:M75">
    <cfRule type="expression" dxfId="550" priority="77">
      <formula>C74=2</formula>
    </cfRule>
    <cfRule type="expression" dxfId="549" priority="78">
      <formula>C74=1</formula>
    </cfRule>
  </conditionalFormatting>
  <conditionalFormatting sqref="M76">
    <cfRule type="expression" dxfId="548" priority="75">
      <formula>C76=2</formula>
    </cfRule>
    <cfRule type="expression" dxfId="547" priority="76">
      <formula>C76=1</formula>
    </cfRule>
  </conditionalFormatting>
  <conditionalFormatting sqref="M77">
    <cfRule type="expression" dxfId="546" priority="73">
      <formula>C77=2</formula>
    </cfRule>
    <cfRule type="expression" dxfId="545" priority="74">
      <formula>C77=1</formula>
    </cfRule>
  </conditionalFormatting>
  <conditionalFormatting sqref="M78">
    <cfRule type="expression" dxfId="544" priority="71">
      <formula>C78=2</formula>
    </cfRule>
    <cfRule type="expression" dxfId="543" priority="72">
      <formula>C78=1</formula>
    </cfRule>
  </conditionalFormatting>
  <conditionalFormatting sqref="M79">
    <cfRule type="expression" dxfId="542" priority="69">
      <formula>C79=2</formula>
    </cfRule>
    <cfRule type="expression" dxfId="541" priority="70">
      <formula>C79=1</formula>
    </cfRule>
  </conditionalFormatting>
  <conditionalFormatting sqref="M89">
    <cfRule type="expression" dxfId="540" priority="67">
      <formula>C89=2</formula>
    </cfRule>
    <cfRule type="expression" dxfId="539" priority="68">
      <formula>C89=1</formula>
    </cfRule>
  </conditionalFormatting>
  <conditionalFormatting sqref="M95">
    <cfRule type="expression" dxfId="538" priority="65">
      <formula>C95=2</formula>
    </cfRule>
    <cfRule type="expression" dxfId="537" priority="66">
      <formula>C95=1</formula>
    </cfRule>
  </conditionalFormatting>
  <conditionalFormatting sqref="M98">
    <cfRule type="expression" dxfId="536" priority="63">
      <formula>C98=2</formula>
    </cfRule>
    <cfRule type="expression" dxfId="535" priority="64">
      <formula>C98=1</formula>
    </cfRule>
  </conditionalFormatting>
  <conditionalFormatting sqref="M104">
    <cfRule type="expression" dxfId="534" priority="61">
      <formula>C104=2</formula>
    </cfRule>
    <cfRule type="expression" dxfId="533" priority="62">
      <formula>C104=1</formula>
    </cfRule>
  </conditionalFormatting>
  <conditionalFormatting sqref="M102">
    <cfRule type="expression" dxfId="532" priority="59">
      <formula>C102=2</formula>
    </cfRule>
    <cfRule type="expression" dxfId="531" priority="60">
      <formula>C102=1</formula>
    </cfRule>
  </conditionalFormatting>
  <conditionalFormatting sqref="M107:M115">
    <cfRule type="expression" dxfId="530" priority="57">
      <formula>C107=2</formula>
    </cfRule>
    <cfRule type="expression" dxfId="529" priority="58">
      <formula>C107=1</formula>
    </cfRule>
  </conditionalFormatting>
  <conditionalFormatting sqref="M125">
    <cfRule type="expression" dxfId="528" priority="55">
      <formula>C125=2</formula>
    </cfRule>
    <cfRule type="expression" dxfId="527" priority="56">
      <formula>C125=1</formula>
    </cfRule>
  </conditionalFormatting>
  <conditionalFormatting sqref="M132">
    <cfRule type="expression" dxfId="526" priority="53">
      <formula>C132=2</formula>
    </cfRule>
    <cfRule type="expression" dxfId="525" priority="54">
      <formula>C132=1</formula>
    </cfRule>
  </conditionalFormatting>
  <conditionalFormatting sqref="M134">
    <cfRule type="expression" dxfId="524" priority="51">
      <formula>C134=2</formula>
    </cfRule>
    <cfRule type="expression" dxfId="523" priority="52">
      <formula>C134=1</formula>
    </cfRule>
  </conditionalFormatting>
  <conditionalFormatting sqref="M28">
    <cfRule type="expression" dxfId="522" priority="31">
      <formula>C28=2</formula>
    </cfRule>
    <cfRule type="expression" dxfId="521" priority="32">
      <formula>C28=1</formula>
    </cfRule>
  </conditionalFormatting>
  <conditionalFormatting sqref="N16:N29 N44">
    <cfRule type="expression" dxfId="520" priority="48">
      <formula>C16=0</formula>
    </cfRule>
    <cfRule type="expression" dxfId="519" priority="50">
      <formula>C16=-1</formula>
    </cfRule>
  </conditionalFormatting>
  <conditionalFormatting sqref="M16:M19 M27">
    <cfRule type="expression" dxfId="518" priority="47">
      <formula>C16=2</formula>
    </cfRule>
    <cfRule type="expression" dxfId="517" priority="49">
      <formula>C16=1</formula>
    </cfRule>
  </conditionalFormatting>
  <conditionalFormatting sqref="M20">
    <cfRule type="expression" dxfId="516" priority="45">
      <formula>C20=2</formula>
    </cfRule>
    <cfRule type="expression" dxfId="515" priority="46">
      <formula>C20=1</formula>
    </cfRule>
  </conditionalFormatting>
  <conditionalFormatting sqref="M22">
    <cfRule type="expression" dxfId="514" priority="43">
      <formula>C22=2</formula>
    </cfRule>
    <cfRule type="expression" dxfId="513" priority="44">
      <formula>C22=1</formula>
    </cfRule>
  </conditionalFormatting>
  <conditionalFormatting sqref="M23">
    <cfRule type="expression" dxfId="512" priority="41">
      <formula>C23=2</formula>
    </cfRule>
    <cfRule type="expression" dxfId="511" priority="42">
      <formula>C23=1</formula>
    </cfRule>
  </conditionalFormatting>
  <conditionalFormatting sqref="M24">
    <cfRule type="expression" dxfId="510" priority="39">
      <formula>C24=2</formula>
    </cfRule>
    <cfRule type="expression" dxfId="509" priority="40">
      <formula>C24=1</formula>
    </cfRule>
  </conditionalFormatting>
  <conditionalFormatting sqref="M21">
    <cfRule type="expression" dxfId="508" priority="37">
      <formula>C21=2</formula>
    </cfRule>
    <cfRule type="expression" dxfId="507" priority="38">
      <formula>C21=1</formula>
    </cfRule>
  </conditionalFormatting>
  <conditionalFormatting sqref="M25">
    <cfRule type="expression" dxfId="506" priority="35">
      <formula>C25=2</formula>
    </cfRule>
    <cfRule type="expression" dxfId="505" priority="36">
      <formula>C25=1</formula>
    </cfRule>
  </conditionalFormatting>
  <conditionalFormatting sqref="M26">
    <cfRule type="expression" dxfId="504" priority="33">
      <formula>C26=2</formula>
    </cfRule>
    <cfRule type="expression" dxfId="503" priority="34">
      <formula>C26=1</formula>
    </cfRule>
  </conditionalFormatting>
  <conditionalFormatting sqref="M29">
    <cfRule type="expression" dxfId="502" priority="29">
      <formula>C29=2</formula>
    </cfRule>
    <cfRule type="expression" dxfId="501" priority="30">
      <formula>C29=1</formula>
    </cfRule>
  </conditionalFormatting>
  <conditionalFormatting sqref="M42">
    <cfRule type="expression" dxfId="500" priority="9">
      <formula>C42=2</formula>
    </cfRule>
    <cfRule type="expression" dxfId="499" priority="10">
      <formula>C42=1</formula>
    </cfRule>
  </conditionalFormatting>
  <conditionalFormatting sqref="N30:N43">
    <cfRule type="expression" dxfId="498" priority="26">
      <formula>C30=0</formula>
    </cfRule>
    <cfRule type="expression" dxfId="497" priority="28">
      <formula>C30=-1</formula>
    </cfRule>
  </conditionalFormatting>
  <conditionalFormatting sqref="M30:M33 M41">
    <cfRule type="expression" dxfId="496" priority="25">
      <formula>C30=2</formula>
    </cfRule>
    <cfRule type="expression" dxfId="495" priority="27">
      <formula>C30=1</formula>
    </cfRule>
  </conditionalFormatting>
  <conditionalFormatting sqref="M34">
    <cfRule type="expression" dxfId="494" priority="23">
      <formula>C34=2</formula>
    </cfRule>
    <cfRule type="expression" dxfId="493" priority="24">
      <formula>C34=1</formula>
    </cfRule>
  </conditionalFormatting>
  <conditionalFormatting sqref="M36">
    <cfRule type="expression" dxfId="492" priority="21">
      <formula>C36=2</formula>
    </cfRule>
    <cfRule type="expression" dxfId="491" priority="22">
      <formula>C36=1</formula>
    </cfRule>
  </conditionalFormatting>
  <conditionalFormatting sqref="M37">
    <cfRule type="expression" dxfId="490" priority="19">
      <formula>C37=2</formula>
    </cfRule>
    <cfRule type="expression" dxfId="489" priority="20">
      <formula>C37=1</formula>
    </cfRule>
  </conditionalFormatting>
  <conditionalFormatting sqref="M38">
    <cfRule type="expression" dxfId="488" priority="17">
      <formula>C38=2</formula>
    </cfRule>
    <cfRule type="expression" dxfId="487" priority="18">
      <formula>C38=1</formula>
    </cfRule>
  </conditionalFormatting>
  <conditionalFormatting sqref="M35">
    <cfRule type="expression" dxfId="486" priority="15">
      <formula>C35=2</formula>
    </cfRule>
    <cfRule type="expression" dxfId="485" priority="16">
      <formula>C35=1</formula>
    </cfRule>
  </conditionalFormatting>
  <conditionalFormatting sqref="M39">
    <cfRule type="expression" dxfId="484" priority="13">
      <formula>C39=2</formula>
    </cfRule>
    <cfRule type="expression" dxfId="483" priority="14">
      <formula>C39=1</formula>
    </cfRule>
  </conditionalFormatting>
  <conditionalFormatting sqref="M40">
    <cfRule type="expression" dxfId="482" priority="11">
      <formula>C40=2</formula>
    </cfRule>
    <cfRule type="expression" dxfId="481" priority="12">
      <formula>C40=1</formula>
    </cfRule>
  </conditionalFormatting>
  <conditionalFormatting sqref="M43">
    <cfRule type="expression" dxfId="480" priority="7">
      <formula>C43=2</formula>
    </cfRule>
    <cfRule type="expression" dxfId="479" priority="8">
      <formula>C43=1</formula>
    </cfRule>
  </conditionalFormatting>
  <conditionalFormatting sqref="M44">
    <cfRule type="expression" dxfId="478" priority="5">
      <formula>C44=2</formula>
    </cfRule>
    <cfRule type="expression" dxfId="477" priority="6">
      <formula>C44=1</formula>
    </cfRule>
  </conditionalFormatting>
  <conditionalFormatting sqref="N45">
    <cfRule type="expression" dxfId="476" priority="3">
      <formula>C45=0</formula>
    </cfRule>
    <cfRule type="expression" dxfId="475" priority="4">
      <formula>C45=-1</formula>
    </cfRule>
  </conditionalFormatting>
  <conditionalFormatting sqref="M45">
    <cfRule type="expression" dxfId="474" priority="1">
      <formula>C45=2</formula>
    </cfRule>
    <cfRule type="expression" dxfId="473" priority="2">
      <formula>C45=1</formula>
    </cfRule>
  </conditionalFormatting>
  <dataValidations count="6">
    <dataValidation type="list" allowBlank="1" showInputMessage="1" showErrorMessage="1" prompt="Select method of payment." sqref="A16:A23 I16:I215" xr:uid="{00000000-0002-0000-2900-000000000000}">
      <formula1>$A$15:$A$20</formula1>
    </dataValidation>
    <dataValidation type="list" allowBlank="1" showInputMessage="1" showErrorMessage="1" sqref="K16:K215" xr:uid="{00000000-0002-0000-2900-000001000000}">
      <formula1>$R$15:$R$119</formula1>
    </dataValidation>
    <dataValidation type="list" allowBlank="1" showInputMessage="1" showErrorMessage="1" sqref="E219" xr:uid="{00000000-0002-0000-2900-000002000000}">
      <formula1>$T$15:$T$106</formula1>
    </dataValidation>
    <dataValidation type="list" allowBlank="1" showInputMessage="1" showErrorMessage="1" promptTitle="Payment Accounts" sqref="O16:O215" xr:uid="{00000000-0002-0000-2900-000003000000}">
      <formula1>$E$15:$E$22</formula1>
    </dataValidation>
    <dataValidation type="list" allowBlank="1" showInputMessage="1" showErrorMessage="1" prompt="Select method of payment." sqref="A219:A225 A15 A116" xr:uid="{00000000-0002-0000-2900-000004000000}">
      <formula1>$A$15:$A$22</formula1>
    </dataValidation>
    <dataValidation type="list" allowBlank="1" showInputMessage="1" showErrorMessage="1" sqref="B116:B145 B14:B46 B216:B225 J16:J215" xr:uid="{00000000-0002-0000-2900-000005000000}">
      <formula1>$B$14:$B$46</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'Month10-Track'!K219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'Month10-Track'!K220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'Month10-Track'!K221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'Month10-Track'!K222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'Month10-Track'!K223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'Month10-Track'!K224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'Month10-Track'!K225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'Tab-06_Daily'!U20</f>
        <v>43405</v>
      </c>
      <c r="J13" s="423">
        <f>'Tab-06_Daily'!V20</f>
        <v>43434</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VLOOKUP(AB14,AcctsM11,2,FALSE)</f>
        <v>0</v>
      </c>
      <c r="AD14" s="432" t="str">
        <f>'Tab-03_AD-M01'!B6</f>
        <v>Checking 2</v>
      </c>
      <c r="AE14" s="433">
        <f>VLOOKUP(AD14,AcctsM11,2,FALSE)</f>
        <v>0</v>
      </c>
      <c r="AF14" s="432" t="str">
        <f>'Tab-03_AD-M01'!B7</f>
        <v>Emergency Fund</v>
      </c>
      <c r="AG14" s="433">
        <f>VLOOKUP(AF14,AcctsM11,2,FALSE)</f>
        <v>0</v>
      </c>
      <c r="AH14" s="432" t="str">
        <f>'Tab-03_AD-M01'!B8</f>
        <v>Grocery Envelope</v>
      </c>
      <c r="AI14" s="433">
        <f>VLOOKUP(AH14,AcctsM11,2,FALSE)</f>
        <v>0</v>
      </c>
      <c r="AJ14" s="432" t="str">
        <f>'Tab-03_AD-M01'!B9</f>
        <v>Dining-Out Envelope</v>
      </c>
      <c r="AK14" s="433">
        <f>VLOOKUP(AJ14,AcctsM11,2,FALSE)</f>
        <v>0</v>
      </c>
      <c r="AL14" s="432" t="str">
        <f>'Tab-03_AD-M01'!B10</f>
        <v>Entertainment Envelope</v>
      </c>
      <c r="AM14" s="433">
        <f>VLOOKUP(AL14,AcctsM11,2,FALSE)</f>
        <v>0</v>
      </c>
      <c r="AN14" s="432" t="str">
        <f>'Tab-03_AD-M01'!B11</f>
        <v>Other account</v>
      </c>
      <c r="AO14" s="433">
        <f>VLOOKUP(AN14,AcctsM11,2,FALSE)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43405</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43406</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43407</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43408</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43409</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43410</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43411</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43412</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43413</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43414</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43415</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43416</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43417</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43418</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43419</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43420</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43421</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43422</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43423</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43424</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43425</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43426</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43427</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43428</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43429</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43430</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43431</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43432</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43433</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43434</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43435</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472" priority="93">
      <formula>C52=2</formula>
    </cfRule>
    <cfRule type="expression" dxfId="471" priority="94">
      <formula>C52=1</formula>
    </cfRule>
  </conditionalFormatting>
  <conditionalFormatting sqref="M46">
    <cfRule type="expression" dxfId="470" priority="91">
      <formula>C46=2</formula>
    </cfRule>
    <cfRule type="expression" dxfId="469" priority="92">
      <formula>C46=1</formula>
    </cfRule>
  </conditionalFormatting>
  <conditionalFormatting sqref="M53">
    <cfRule type="expression" dxfId="468" priority="89">
      <formula>C53=2</formula>
    </cfRule>
    <cfRule type="expression" dxfId="467" priority="90">
      <formula>C53=1</formula>
    </cfRule>
  </conditionalFormatting>
  <conditionalFormatting sqref="M55">
    <cfRule type="expression" dxfId="466" priority="83">
      <formula>C55=2</formula>
    </cfRule>
    <cfRule type="expression" dxfId="465" priority="84">
      <formula>C55=1</formula>
    </cfRule>
  </conditionalFormatting>
  <conditionalFormatting sqref="M56">
    <cfRule type="expression" dxfId="464" priority="81">
      <formula>C56=2</formula>
    </cfRule>
    <cfRule type="expression" dxfId="463" priority="82">
      <formula>C56=1</formula>
    </cfRule>
  </conditionalFormatting>
  <conditionalFormatting sqref="M57">
    <cfRule type="expression" dxfId="462" priority="79">
      <formula>C57=2</formula>
    </cfRule>
    <cfRule type="expression" dxfId="461" priority="80">
      <formula>C57=1</formula>
    </cfRule>
  </conditionalFormatting>
  <conditionalFormatting sqref="N46:N53 N55:N215">
    <cfRule type="expression" dxfId="460" priority="96">
      <formula>C46=0</formula>
    </cfRule>
    <cfRule type="expression" dxfId="459" priority="98">
      <formula>C46=-1</formula>
    </cfRule>
  </conditionalFormatting>
  <conditionalFormatting sqref="M58:M73 M47:M51 M80:M88 M90:M94 M96:M97 M99:M101 M103:M110 M116:M124 M126:M131 M133 M135:M215">
    <cfRule type="expression" dxfId="458" priority="95">
      <formula>C47=2</formula>
    </cfRule>
    <cfRule type="expression" dxfId="457" priority="97">
      <formula>C47=1</formula>
    </cfRule>
  </conditionalFormatting>
  <conditionalFormatting sqref="N54">
    <cfRule type="expression" dxfId="456" priority="86">
      <formula>C54=0</formula>
    </cfRule>
    <cfRule type="expression" dxfId="455" priority="88">
      <formula>C54=-1</formula>
    </cfRule>
  </conditionalFormatting>
  <conditionalFormatting sqref="M54">
    <cfRule type="expression" dxfId="454" priority="85">
      <formula>C54=2</formula>
    </cfRule>
    <cfRule type="expression" dxfId="453" priority="87">
      <formula>C54=1</formula>
    </cfRule>
  </conditionalFormatting>
  <conditionalFormatting sqref="M74:M75">
    <cfRule type="expression" dxfId="452" priority="77">
      <formula>C74=2</formula>
    </cfRule>
    <cfRule type="expression" dxfId="451" priority="78">
      <formula>C74=1</formula>
    </cfRule>
  </conditionalFormatting>
  <conditionalFormatting sqref="M76">
    <cfRule type="expression" dxfId="450" priority="75">
      <formula>C76=2</formula>
    </cfRule>
    <cfRule type="expression" dxfId="449" priority="76">
      <formula>C76=1</formula>
    </cfRule>
  </conditionalFormatting>
  <conditionalFormatting sqref="M77">
    <cfRule type="expression" dxfId="448" priority="73">
      <formula>C77=2</formula>
    </cfRule>
    <cfRule type="expression" dxfId="447" priority="74">
      <formula>C77=1</formula>
    </cfRule>
  </conditionalFormatting>
  <conditionalFormatting sqref="M78">
    <cfRule type="expression" dxfId="446" priority="71">
      <formula>C78=2</formula>
    </cfRule>
    <cfRule type="expression" dxfId="445" priority="72">
      <formula>C78=1</formula>
    </cfRule>
  </conditionalFormatting>
  <conditionalFormatting sqref="M79">
    <cfRule type="expression" dxfId="444" priority="69">
      <formula>C79=2</formula>
    </cfRule>
    <cfRule type="expression" dxfId="443" priority="70">
      <formula>C79=1</formula>
    </cfRule>
  </conditionalFormatting>
  <conditionalFormatting sqref="M89">
    <cfRule type="expression" dxfId="442" priority="67">
      <formula>C89=2</formula>
    </cfRule>
    <cfRule type="expression" dxfId="441" priority="68">
      <formula>C89=1</formula>
    </cfRule>
  </conditionalFormatting>
  <conditionalFormatting sqref="M95">
    <cfRule type="expression" dxfId="440" priority="65">
      <formula>C95=2</formula>
    </cfRule>
    <cfRule type="expression" dxfId="439" priority="66">
      <formula>C95=1</formula>
    </cfRule>
  </conditionalFormatting>
  <conditionalFormatting sqref="M98">
    <cfRule type="expression" dxfId="438" priority="63">
      <formula>C98=2</formula>
    </cfRule>
    <cfRule type="expression" dxfId="437" priority="64">
      <formula>C98=1</formula>
    </cfRule>
  </conditionalFormatting>
  <conditionalFormatting sqref="M104">
    <cfRule type="expression" dxfId="436" priority="61">
      <formula>C104=2</formula>
    </cfRule>
    <cfRule type="expression" dxfId="435" priority="62">
      <formula>C104=1</formula>
    </cfRule>
  </conditionalFormatting>
  <conditionalFormatting sqref="M102">
    <cfRule type="expression" dxfId="434" priority="59">
      <formula>C102=2</formula>
    </cfRule>
    <cfRule type="expression" dxfId="433" priority="60">
      <formula>C102=1</formula>
    </cfRule>
  </conditionalFormatting>
  <conditionalFormatting sqref="M107:M115">
    <cfRule type="expression" dxfId="432" priority="57">
      <formula>C107=2</formula>
    </cfRule>
    <cfRule type="expression" dxfId="431" priority="58">
      <formula>C107=1</formula>
    </cfRule>
  </conditionalFormatting>
  <conditionalFormatting sqref="M125">
    <cfRule type="expression" dxfId="430" priority="55">
      <formula>C125=2</formula>
    </cfRule>
    <cfRule type="expression" dxfId="429" priority="56">
      <formula>C125=1</formula>
    </cfRule>
  </conditionalFormatting>
  <conditionalFormatting sqref="M132">
    <cfRule type="expression" dxfId="428" priority="53">
      <formula>C132=2</formula>
    </cfRule>
    <cfRule type="expression" dxfId="427" priority="54">
      <formula>C132=1</formula>
    </cfRule>
  </conditionalFormatting>
  <conditionalFormatting sqref="M134">
    <cfRule type="expression" dxfId="426" priority="51">
      <formula>C134=2</formula>
    </cfRule>
    <cfRule type="expression" dxfId="425" priority="52">
      <formula>C134=1</formula>
    </cfRule>
  </conditionalFormatting>
  <conditionalFormatting sqref="M28">
    <cfRule type="expression" dxfId="424" priority="31">
      <formula>C28=2</formula>
    </cfRule>
    <cfRule type="expression" dxfId="423" priority="32">
      <formula>C28=1</formula>
    </cfRule>
  </conditionalFormatting>
  <conditionalFormatting sqref="N16:N29 N44">
    <cfRule type="expression" dxfId="422" priority="48">
      <formula>C16=0</formula>
    </cfRule>
    <cfRule type="expression" dxfId="421" priority="50">
      <formula>C16=-1</formula>
    </cfRule>
  </conditionalFormatting>
  <conditionalFormatting sqref="M16:M19 M27">
    <cfRule type="expression" dxfId="420" priority="47">
      <formula>C16=2</formula>
    </cfRule>
    <cfRule type="expression" dxfId="419" priority="49">
      <formula>C16=1</formula>
    </cfRule>
  </conditionalFormatting>
  <conditionalFormatting sqref="M20">
    <cfRule type="expression" dxfId="418" priority="45">
      <formula>C20=2</formula>
    </cfRule>
    <cfRule type="expression" dxfId="417" priority="46">
      <formula>C20=1</formula>
    </cfRule>
  </conditionalFormatting>
  <conditionalFormatting sqref="M22">
    <cfRule type="expression" dxfId="416" priority="43">
      <formula>C22=2</formula>
    </cfRule>
    <cfRule type="expression" dxfId="415" priority="44">
      <formula>C22=1</formula>
    </cfRule>
  </conditionalFormatting>
  <conditionalFormatting sqref="M23">
    <cfRule type="expression" dxfId="414" priority="41">
      <formula>C23=2</formula>
    </cfRule>
    <cfRule type="expression" dxfId="413" priority="42">
      <formula>C23=1</formula>
    </cfRule>
  </conditionalFormatting>
  <conditionalFormatting sqref="M24">
    <cfRule type="expression" dxfId="412" priority="39">
      <formula>C24=2</formula>
    </cfRule>
    <cfRule type="expression" dxfId="411" priority="40">
      <formula>C24=1</formula>
    </cfRule>
  </conditionalFormatting>
  <conditionalFormatting sqref="M21">
    <cfRule type="expression" dxfId="410" priority="37">
      <formula>C21=2</formula>
    </cfRule>
    <cfRule type="expression" dxfId="409" priority="38">
      <formula>C21=1</formula>
    </cfRule>
  </conditionalFormatting>
  <conditionalFormatting sqref="M25">
    <cfRule type="expression" dxfId="408" priority="35">
      <formula>C25=2</formula>
    </cfRule>
    <cfRule type="expression" dxfId="407" priority="36">
      <formula>C25=1</formula>
    </cfRule>
  </conditionalFormatting>
  <conditionalFormatting sqref="M26">
    <cfRule type="expression" dxfId="406" priority="33">
      <formula>C26=2</formula>
    </cfRule>
    <cfRule type="expression" dxfId="405" priority="34">
      <formula>C26=1</formula>
    </cfRule>
  </conditionalFormatting>
  <conditionalFormatting sqref="M29">
    <cfRule type="expression" dxfId="404" priority="29">
      <formula>C29=2</formula>
    </cfRule>
    <cfRule type="expression" dxfId="403" priority="30">
      <formula>C29=1</formula>
    </cfRule>
  </conditionalFormatting>
  <conditionalFormatting sqref="M42">
    <cfRule type="expression" dxfId="402" priority="9">
      <formula>C42=2</formula>
    </cfRule>
    <cfRule type="expression" dxfId="401" priority="10">
      <formula>C42=1</formula>
    </cfRule>
  </conditionalFormatting>
  <conditionalFormatting sqref="N30:N43">
    <cfRule type="expression" dxfId="400" priority="26">
      <formula>C30=0</formula>
    </cfRule>
    <cfRule type="expression" dxfId="399" priority="28">
      <formula>C30=-1</formula>
    </cfRule>
  </conditionalFormatting>
  <conditionalFormatting sqref="M30:M33 M41">
    <cfRule type="expression" dxfId="398" priority="25">
      <formula>C30=2</formula>
    </cfRule>
    <cfRule type="expression" dxfId="397" priority="27">
      <formula>C30=1</formula>
    </cfRule>
  </conditionalFormatting>
  <conditionalFormatting sqref="M34">
    <cfRule type="expression" dxfId="396" priority="23">
      <formula>C34=2</formula>
    </cfRule>
    <cfRule type="expression" dxfId="395" priority="24">
      <formula>C34=1</formula>
    </cfRule>
  </conditionalFormatting>
  <conditionalFormatting sqref="M36">
    <cfRule type="expression" dxfId="394" priority="21">
      <formula>C36=2</formula>
    </cfRule>
    <cfRule type="expression" dxfId="393" priority="22">
      <formula>C36=1</formula>
    </cfRule>
  </conditionalFormatting>
  <conditionalFormatting sqref="M37">
    <cfRule type="expression" dxfId="392" priority="19">
      <formula>C37=2</formula>
    </cfRule>
    <cfRule type="expression" dxfId="391" priority="20">
      <formula>C37=1</formula>
    </cfRule>
  </conditionalFormatting>
  <conditionalFormatting sqref="M38">
    <cfRule type="expression" dxfId="390" priority="17">
      <formula>C38=2</formula>
    </cfRule>
    <cfRule type="expression" dxfId="389" priority="18">
      <formula>C38=1</formula>
    </cfRule>
  </conditionalFormatting>
  <conditionalFormatting sqref="M35">
    <cfRule type="expression" dxfId="388" priority="15">
      <formula>C35=2</formula>
    </cfRule>
    <cfRule type="expression" dxfId="387" priority="16">
      <formula>C35=1</formula>
    </cfRule>
  </conditionalFormatting>
  <conditionalFormatting sqref="M39">
    <cfRule type="expression" dxfId="386" priority="13">
      <formula>C39=2</formula>
    </cfRule>
    <cfRule type="expression" dxfId="385" priority="14">
      <formula>C39=1</formula>
    </cfRule>
  </conditionalFormatting>
  <conditionalFormatting sqref="M40">
    <cfRule type="expression" dxfId="384" priority="11">
      <formula>C40=2</formula>
    </cfRule>
    <cfRule type="expression" dxfId="383" priority="12">
      <formula>C40=1</formula>
    </cfRule>
  </conditionalFormatting>
  <conditionalFormatting sqref="M43">
    <cfRule type="expression" dxfId="382" priority="7">
      <formula>C43=2</formula>
    </cfRule>
    <cfRule type="expression" dxfId="381" priority="8">
      <formula>C43=1</formula>
    </cfRule>
  </conditionalFormatting>
  <conditionalFormatting sqref="M44">
    <cfRule type="expression" dxfId="380" priority="5">
      <formula>C44=2</formula>
    </cfRule>
    <cfRule type="expression" dxfId="379" priority="6">
      <formula>C44=1</formula>
    </cfRule>
  </conditionalFormatting>
  <conditionalFormatting sqref="N45">
    <cfRule type="expression" dxfId="378" priority="3">
      <formula>C45=0</formula>
    </cfRule>
    <cfRule type="expression" dxfId="377" priority="4">
      <formula>C45=-1</formula>
    </cfRule>
  </conditionalFormatting>
  <conditionalFormatting sqref="M45">
    <cfRule type="expression" dxfId="376" priority="1">
      <formula>C45=2</formula>
    </cfRule>
    <cfRule type="expression" dxfId="375" priority="2">
      <formula>C45=1</formula>
    </cfRule>
  </conditionalFormatting>
  <dataValidations count="6">
    <dataValidation type="list" allowBlank="1" showInputMessage="1" showErrorMessage="1" sqref="B116:B145 B14:B46 B216:B225 J16:J215" xr:uid="{00000000-0002-0000-2A00-000000000000}">
      <formula1>$B$14:$B$46</formula1>
    </dataValidation>
    <dataValidation type="list" allowBlank="1" showInputMessage="1" showErrorMessage="1" prompt="Select method of payment." sqref="A219:A225 A15 A116" xr:uid="{00000000-0002-0000-2A00-000001000000}">
      <formula1>$A$15:$A$22</formula1>
    </dataValidation>
    <dataValidation type="list" allowBlank="1" showInputMessage="1" showErrorMessage="1" promptTitle="Payment Accounts" sqref="O16:O215" xr:uid="{00000000-0002-0000-2A00-000002000000}">
      <formula1>$E$15:$E$22</formula1>
    </dataValidation>
    <dataValidation type="list" allowBlank="1" showInputMessage="1" showErrorMessage="1" sqref="E219" xr:uid="{00000000-0002-0000-2A00-000003000000}">
      <formula1>$T$15:$T$106</formula1>
    </dataValidation>
    <dataValidation type="list" allowBlank="1" showInputMessage="1" showErrorMessage="1" sqref="K16:K215" xr:uid="{00000000-0002-0000-2A00-000004000000}">
      <formula1>$R$15:$R$119</formula1>
    </dataValidation>
    <dataValidation type="list" allowBlank="1" showInputMessage="1" showErrorMessage="1" prompt="Select method of payment." sqref="A16:A23 I16:I215" xr:uid="{00000000-0002-0000-2A00-000005000000}">
      <formula1>$A$15:$A$20</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applyStyles="1" summaryBelow="0"/>
  </sheetPr>
  <dimension ref="A1:AR240"/>
  <sheetViews>
    <sheetView showGridLines="0" topLeftCell="G1" zoomScaleSheetLayoutView="110" workbookViewId="0">
      <pane ySplit="1" topLeftCell="A2" activePane="bottomLeft" state="frozen"/>
      <selection activeCell="G1" sqref="G1"/>
      <selection pane="bottomLeft" activeCell="K16" sqref="K16"/>
    </sheetView>
  </sheetViews>
  <sheetFormatPr baseColWidth="10" defaultColWidth="9.1640625" defaultRowHeight="14"/>
  <cols>
    <col min="1" max="4" width="11.6640625" style="174" hidden="1" customWidth="1"/>
    <col min="5" max="5" width="11.6640625" style="393" hidden="1" customWidth="1"/>
    <col min="6" max="6" width="22" style="393" hidden="1" customWidth="1"/>
    <col min="7" max="7" width="1.5" style="174" customWidth="1"/>
    <col min="8" max="8" width="4.83203125" style="174" customWidth="1"/>
    <col min="9" max="9" width="14" style="174" customWidth="1"/>
    <col min="10" max="10" width="13.33203125" style="174" customWidth="1"/>
    <col min="11" max="11" width="19.83203125" style="174" customWidth="1"/>
    <col min="12" max="12" width="19.33203125" style="174" customWidth="1"/>
    <col min="13" max="13" width="12.5" style="174" customWidth="1"/>
    <col min="14" max="14" width="11.83203125" style="174" customWidth="1"/>
    <col min="15" max="15" width="11.5" style="174" customWidth="1"/>
    <col min="16" max="16" width="12.5" style="174" hidden="1" customWidth="1"/>
    <col min="17" max="17" width="12.5" style="174" customWidth="1"/>
    <col min="18" max="18" width="28.6640625" style="174" hidden="1" customWidth="1"/>
    <col min="19" max="19" width="9.1640625" style="174" customWidth="1"/>
    <col min="20" max="20" width="9.1640625" style="174" hidden="1" customWidth="1"/>
    <col min="21" max="21" width="10.83203125" style="174" hidden="1" customWidth="1"/>
    <col min="22" max="22" width="9.5" style="174" hidden="1" customWidth="1"/>
    <col min="23" max="23" width="9.6640625" style="174" hidden="1" customWidth="1"/>
    <col min="24" max="24" width="1.5" style="174" hidden="1" customWidth="1"/>
    <col min="25" max="25" width="9.1640625" style="174" hidden="1" customWidth="1"/>
    <col min="26" max="28" width="12.5" style="174" hidden="1" customWidth="1"/>
    <col min="29" max="29" width="12.6640625" style="174" hidden="1" customWidth="1"/>
    <col min="30" max="30" width="12.5" style="174" hidden="1" customWidth="1"/>
    <col min="31" max="31" width="12.6640625" style="174" hidden="1" customWidth="1"/>
    <col min="32" max="32" width="12.5" style="174" hidden="1" customWidth="1"/>
    <col min="33" max="33" width="12.6640625" style="174" hidden="1" customWidth="1"/>
    <col min="34" max="34" width="12.5" style="174" hidden="1" customWidth="1"/>
    <col min="35" max="35" width="12.6640625" style="174" hidden="1" customWidth="1"/>
    <col min="36" max="36" width="12.5" style="174" hidden="1" customWidth="1"/>
    <col min="37" max="37" width="12.6640625" style="174" hidden="1" customWidth="1"/>
    <col min="38" max="38" width="12.5" style="174" hidden="1" customWidth="1"/>
    <col min="39" max="39" width="12.6640625" style="174" hidden="1" customWidth="1"/>
    <col min="40" max="40" width="12.5" style="174" hidden="1" customWidth="1"/>
    <col min="41" max="41" width="12.6640625" style="174" hidden="1" customWidth="1"/>
    <col min="42" max="42" width="9.1640625" style="174" hidden="1" customWidth="1"/>
    <col min="43" max="53" width="9.1640625" style="174" customWidth="1"/>
    <col min="54" max="16384" width="9.1640625" style="174"/>
  </cols>
  <sheetData>
    <row r="1" spans="1:41" ht="27" customHeight="1">
      <c r="U1" s="322"/>
      <c r="V1" s="322"/>
      <c r="W1" s="394"/>
      <c r="X1" s="322"/>
      <c r="Y1" s="322"/>
      <c r="Z1" s="322"/>
      <c r="AA1" s="322"/>
      <c r="AB1" s="322"/>
      <c r="AC1" s="322"/>
      <c r="AD1" s="322"/>
      <c r="AE1" s="322"/>
      <c r="AF1" s="322"/>
      <c r="AG1" s="394"/>
      <c r="AH1" s="322"/>
      <c r="AJ1" s="322"/>
      <c r="AL1" s="322"/>
      <c r="AN1" s="322"/>
    </row>
    <row r="2" spans="1:41" ht="6.75" customHeight="1" thickBot="1">
      <c r="U2" s="322"/>
      <c r="V2" s="322"/>
      <c r="W2" s="394"/>
      <c r="X2" s="322"/>
      <c r="Y2" s="322"/>
      <c r="Z2" s="322"/>
      <c r="AA2" s="322"/>
      <c r="AB2" s="322"/>
      <c r="AC2" s="322"/>
      <c r="AD2" s="322"/>
      <c r="AE2" s="322"/>
      <c r="AF2" s="322"/>
      <c r="AG2" s="394"/>
      <c r="AH2" s="322"/>
      <c r="AJ2" s="322"/>
      <c r="AL2" s="322"/>
      <c r="AN2" s="322"/>
    </row>
    <row r="3" spans="1:41" ht="27" customHeight="1" thickBot="1">
      <c r="H3" s="395"/>
      <c r="I3" s="396" t="s">
        <v>523</v>
      </c>
      <c r="J3" s="397" t="s">
        <v>572</v>
      </c>
      <c r="K3" s="398"/>
      <c r="L3" s="399" t="s">
        <v>587</v>
      </c>
      <c r="M3" s="400"/>
      <c r="N3" s="400"/>
      <c r="O3" s="401"/>
      <c r="P3" s="401"/>
      <c r="Q3" s="402"/>
      <c r="T3" s="322"/>
      <c r="V3" s="322"/>
      <c r="W3" s="394"/>
      <c r="X3" s="322"/>
      <c r="Y3" s="322"/>
      <c r="Z3" s="322"/>
      <c r="AA3" s="322"/>
      <c r="AB3" s="322"/>
      <c r="AC3" s="322"/>
      <c r="AD3" s="322"/>
      <c r="AE3" s="322"/>
      <c r="AF3" s="322"/>
      <c r="AG3" s="394"/>
      <c r="AH3" s="322"/>
      <c r="AJ3" s="322"/>
      <c r="AL3" s="322"/>
      <c r="AN3" s="322"/>
    </row>
    <row r="4" spans="1:41" ht="14" customHeight="1">
      <c r="H4" s="403">
        <v>1</v>
      </c>
      <c r="I4" s="404" t="str">
        <f>'Tab-03_AD-M01'!B5</f>
        <v>Checking 1</v>
      </c>
      <c r="J4" s="524">
        <f>'Month11-Track'!K219</f>
        <v>0</v>
      </c>
      <c r="K4" s="997"/>
      <c r="L4" s="998"/>
      <c r="M4" s="998"/>
      <c r="N4" s="998"/>
      <c r="O4" s="998"/>
      <c r="P4" s="998"/>
      <c r="Q4" s="999"/>
      <c r="T4" s="405"/>
      <c r="V4" s="322"/>
      <c r="W4" s="394"/>
      <c r="X4" s="322"/>
      <c r="Y4" s="322"/>
      <c r="Z4" s="322"/>
      <c r="AA4" s="322"/>
      <c r="AB4" s="322"/>
      <c r="AC4" s="322"/>
      <c r="AD4" s="322"/>
      <c r="AE4" s="322"/>
      <c r="AF4" s="322"/>
      <c r="AG4" s="394"/>
      <c r="AH4" s="322"/>
      <c r="AJ4" s="322"/>
      <c r="AL4" s="322"/>
      <c r="AN4" s="322"/>
    </row>
    <row r="5" spans="1:41" ht="14" customHeight="1">
      <c r="H5" s="406">
        <f t="shared" ref="H5:H10" si="0">H4+1</f>
        <v>2</v>
      </c>
      <c r="I5" s="407" t="str">
        <f>'Tab-03_AD-M01'!B6</f>
        <v>Checking 2</v>
      </c>
      <c r="J5" s="525">
        <f>'Month11-Track'!K220</f>
        <v>0</v>
      </c>
      <c r="K5" s="1000"/>
      <c r="L5" s="991"/>
      <c r="M5" s="991"/>
      <c r="N5" s="991"/>
      <c r="O5" s="991"/>
      <c r="P5" s="991"/>
      <c r="Q5" s="1001"/>
      <c r="T5" s="408"/>
      <c r="V5" s="322"/>
      <c r="W5" s="394"/>
      <c r="X5" s="322"/>
      <c r="Y5" s="322"/>
      <c r="Z5" s="322"/>
      <c r="AA5" s="322"/>
      <c r="AB5" s="322"/>
      <c r="AC5" s="322"/>
      <c r="AD5" s="322"/>
      <c r="AE5" s="322"/>
      <c r="AF5" s="322"/>
      <c r="AG5" s="394"/>
      <c r="AH5" s="322"/>
      <c r="AJ5" s="322"/>
      <c r="AL5" s="322"/>
      <c r="AN5" s="322"/>
    </row>
    <row r="6" spans="1:41" ht="14" customHeight="1">
      <c r="C6" s="342" t="s">
        <v>517</v>
      </c>
      <c r="H6" s="406">
        <f t="shared" si="0"/>
        <v>3</v>
      </c>
      <c r="I6" s="407" t="str">
        <f>'Tab-03_AD-M01'!B7</f>
        <v>Emergency Fund</v>
      </c>
      <c r="J6" s="525">
        <f>'Month11-Track'!K221</f>
        <v>0</v>
      </c>
      <c r="K6" s="1000"/>
      <c r="L6" s="991"/>
      <c r="M6" s="991"/>
      <c r="N6" s="991"/>
      <c r="O6" s="991"/>
      <c r="P6" s="991"/>
      <c r="Q6" s="1001"/>
      <c r="T6" s="408"/>
      <c r="V6" s="322"/>
      <c r="W6" s="394"/>
      <c r="X6" s="322"/>
      <c r="Y6" s="322"/>
      <c r="Z6" s="322"/>
      <c r="AA6" s="322"/>
      <c r="AB6" s="322"/>
      <c r="AC6" s="322"/>
      <c r="AD6" s="322"/>
      <c r="AE6" s="322"/>
      <c r="AF6" s="322"/>
      <c r="AG6" s="394"/>
      <c r="AH6" s="322"/>
      <c r="AJ6" s="322"/>
      <c r="AL6" s="322"/>
      <c r="AN6" s="322"/>
    </row>
    <row r="7" spans="1:41" ht="14" customHeight="1">
      <c r="C7" s="174" t="s">
        <v>514</v>
      </c>
      <c r="H7" s="406">
        <f t="shared" si="0"/>
        <v>4</v>
      </c>
      <c r="I7" s="407" t="str">
        <f>'Tab-03_AD-M01'!B8</f>
        <v>Grocery Envelope</v>
      </c>
      <c r="J7" s="525">
        <f>'Month11-Track'!K222</f>
        <v>0</v>
      </c>
      <c r="K7" s="1000"/>
      <c r="L7" s="991"/>
      <c r="M7" s="991"/>
      <c r="N7" s="991"/>
      <c r="O7" s="991"/>
      <c r="P7" s="991"/>
      <c r="Q7" s="1001"/>
      <c r="T7" s="408"/>
      <c r="V7" s="322"/>
      <c r="W7" s="394"/>
      <c r="X7" s="322"/>
      <c r="Y7" s="322"/>
      <c r="Z7" s="322"/>
      <c r="AA7" s="322"/>
      <c r="AB7" s="322"/>
      <c r="AC7" s="322"/>
      <c r="AD7" s="322"/>
      <c r="AE7" s="322"/>
      <c r="AF7" s="322"/>
      <c r="AG7" s="394"/>
      <c r="AH7" s="322"/>
      <c r="AJ7" s="322"/>
      <c r="AL7" s="322"/>
      <c r="AN7" s="322"/>
    </row>
    <row r="8" spans="1:41" ht="14" customHeight="1">
      <c r="C8" s="174" t="s">
        <v>515</v>
      </c>
      <c r="H8" s="406">
        <f t="shared" si="0"/>
        <v>5</v>
      </c>
      <c r="I8" s="407" t="str">
        <f>'Tab-03_AD-M01'!B9</f>
        <v>Dining-Out Envelope</v>
      </c>
      <c r="J8" s="525">
        <f>'Month11-Track'!K223</f>
        <v>0</v>
      </c>
      <c r="K8" s="1000"/>
      <c r="L8" s="991"/>
      <c r="M8" s="991"/>
      <c r="N8" s="991"/>
      <c r="O8" s="991"/>
      <c r="P8" s="991"/>
      <c r="Q8" s="1001"/>
      <c r="T8" s="410"/>
      <c r="V8" s="322"/>
      <c r="W8" s="394"/>
      <c r="X8" s="322"/>
      <c r="Y8" s="322"/>
      <c r="Z8" s="322"/>
      <c r="AA8" s="322"/>
      <c r="AB8" s="322"/>
      <c r="AC8" s="322"/>
      <c r="AD8" s="322"/>
      <c r="AE8" s="322"/>
      <c r="AF8" s="322"/>
      <c r="AG8" s="394"/>
      <c r="AH8" s="322"/>
      <c r="AJ8" s="322"/>
      <c r="AL8" s="322"/>
      <c r="AN8" s="322"/>
    </row>
    <row r="9" spans="1:41" ht="14" customHeight="1">
      <c r="C9" s="174" t="s">
        <v>516</v>
      </c>
      <c r="H9" s="406">
        <f t="shared" si="0"/>
        <v>6</v>
      </c>
      <c r="I9" s="407" t="str">
        <f>'Tab-03_AD-M01'!B10</f>
        <v>Entertainment Envelope</v>
      </c>
      <c r="J9" s="525">
        <f>'Month11-Track'!K224</f>
        <v>0</v>
      </c>
      <c r="K9" s="1000"/>
      <c r="L9" s="991"/>
      <c r="M9" s="991"/>
      <c r="N9" s="991"/>
      <c r="O9" s="991"/>
      <c r="P9" s="991"/>
      <c r="Q9" s="1001"/>
      <c r="T9" s="410"/>
      <c r="V9" s="322"/>
      <c r="W9" s="394"/>
      <c r="X9" s="322"/>
      <c r="Y9" s="322"/>
      <c r="Z9" s="322"/>
      <c r="AA9" s="322"/>
      <c r="AB9" s="322"/>
      <c r="AC9" s="322"/>
      <c r="AD9" s="322"/>
      <c r="AE9" s="322"/>
      <c r="AF9" s="322"/>
      <c r="AG9" s="394"/>
      <c r="AH9" s="322"/>
      <c r="AJ9" s="322"/>
      <c r="AL9" s="322"/>
      <c r="AN9" s="322"/>
    </row>
    <row r="10" spans="1:41" ht="14" customHeight="1" thickBot="1">
      <c r="C10" s="174" t="s">
        <v>521</v>
      </c>
      <c r="H10" s="411">
        <f t="shared" si="0"/>
        <v>7</v>
      </c>
      <c r="I10" s="412" t="str">
        <f>'Tab-03_AD-M01'!B11</f>
        <v>Other account</v>
      </c>
      <c r="J10" s="409">
        <f>'Month11-Track'!K225</f>
        <v>0</v>
      </c>
      <c r="K10" s="1002"/>
      <c r="L10" s="1003"/>
      <c r="M10" s="1003"/>
      <c r="N10" s="1003"/>
      <c r="O10" s="1003"/>
      <c r="P10" s="1003"/>
      <c r="Q10" s="1004"/>
      <c r="T10" s="408"/>
      <c r="V10" s="322"/>
      <c r="W10" s="394"/>
      <c r="X10" s="322"/>
      <c r="Y10" s="322"/>
      <c r="Z10" s="322"/>
      <c r="AA10" s="322"/>
      <c r="AB10" s="322"/>
      <c r="AC10" s="322"/>
      <c r="AD10" s="322"/>
      <c r="AE10" s="322"/>
      <c r="AF10" s="322"/>
      <c r="AG10" s="394"/>
      <c r="AH10" s="322"/>
      <c r="AJ10" s="322"/>
      <c r="AL10" s="322"/>
      <c r="AN10" s="322"/>
    </row>
    <row r="11" spans="1:41" ht="4.5" customHeight="1">
      <c r="J11" s="413"/>
      <c r="U11" s="322"/>
      <c r="V11" s="322"/>
      <c r="W11" s="414"/>
      <c r="X11" s="322"/>
      <c r="Y11" s="322"/>
      <c r="Z11" s="322"/>
      <c r="AA11" s="322"/>
      <c r="AB11" s="322"/>
      <c r="AC11" s="322"/>
      <c r="AD11" s="322"/>
      <c r="AE11" s="322"/>
      <c r="AF11" s="322"/>
      <c r="AG11" s="414"/>
      <c r="AH11" s="322"/>
      <c r="AJ11" s="322"/>
      <c r="AL11" s="322"/>
      <c r="AN11" s="322"/>
    </row>
    <row r="12" spans="1:41">
      <c r="C12" s="174" t="s">
        <v>518</v>
      </c>
      <c r="D12" s="393"/>
      <c r="E12" s="387"/>
      <c r="F12" s="415"/>
      <c r="H12" s="416"/>
      <c r="I12" s="417" t="s">
        <v>574</v>
      </c>
      <c r="J12" s="417" t="s">
        <v>575</v>
      </c>
      <c r="U12" s="322"/>
      <c r="V12" s="418"/>
      <c r="W12" s="419"/>
      <c r="X12" s="322"/>
      <c r="Y12" s="322"/>
      <c r="Z12" s="322"/>
      <c r="AA12" s="322"/>
      <c r="AB12" s="322"/>
      <c r="AC12" s="420"/>
      <c r="AD12" s="322"/>
      <c r="AE12" s="421"/>
      <c r="AF12" s="322"/>
      <c r="AG12" s="419"/>
      <c r="AH12" s="322"/>
      <c r="AJ12" s="322"/>
      <c r="AL12" s="322"/>
      <c r="AN12" s="322"/>
    </row>
    <row r="13" spans="1:41">
      <c r="A13" s="300" t="s">
        <v>522</v>
      </c>
      <c r="C13" s="174" t="s">
        <v>519</v>
      </c>
      <c r="D13" s="393"/>
      <c r="H13" s="422"/>
      <c r="I13" s="423">
        <f>'Tab-06_Daily'!U21</f>
        <v>43435</v>
      </c>
      <c r="J13" s="423">
        <f>'Tab-06_Daily'!V21</f>
        <v>43465</v>
      </c>
      <c r="U13" s="424"/>
      <c r="V13" s="418"/>
      <c r="W13" s="418"/>
      <c r="X13" s="322"/>
      <c r="Y13" s="322"/>
      <c r="Z13" s="322"/>
      <c r="AA13" s="322"/>
      <c r="AC13" s="420"/>
      <c r="AD13" s="322"/>
      <c r="AE13" s="421"/>
      <c r="AF13" s="322"/>
      <c r="AG13" s="425"/>
      <c r="AH13" s="322"/>
      <c r="AJ13" s="322"/>
      <c r="AL13" s="322"/>
      <c r="AN13" s="322"/>
    </row>
    <row r="14" spans="1:41" ht="18" customHeight="1">
      <c r="A14" s="300" t="s">
        <v>391</v>
      </c>
      <c r="B14" s="426" t="s">
        <v>90</v>
      </c>
      <c r="C14" s="174" t="s">
        <v>520</v>
      </c>
      <c r="E14" s="427" t="s">
        <v>523</v>
      </c>
      <c r="F14" s="300"/>
      <c r="G14" s="428"/>
      <c r="H14" s="429" t="s">
        <v>189</v>
      </c>
      <c r="I14" s="429" t="s">
        <v>391</v>
      </c>
      <c r="J14" s="429" t="s">
        <v>90</v>
      </c>
      <c r="K14" s="429" t="s">
        <v>207</v>
      </c>
      <c r="L14" s="429" t="s">
        <v>432</v>
      </c>
      <c r="M14" s="429" t="s">
        <v>183</v>
      </c>
      <c r="N14" s="429" t="s">
        <v>399</v>
      </c>
      <c r="O14" s="430" t="s">
        <v>433</v>
      </c>
      <c r="P14" s="429" t="s">
        <v>400</v>
      </c>
      <c r="Q14" s="429" t="s">
        <v>18</v>
      </c>
      <c r="R14" s="431" t="s">
        <v>488</v>
      </c>
      <c r="U14" s="322"/>
      <c r="V14" s="322"/>
      <c r="W14" s="322"/>
      <c r="X14" s="322"/>
      <c r="Y14" s="322"/>
      <c r="Z14" s="322"/>
      <c r="AA14" s="322">
        <v>1</v>
      </c>
      <c r="AB14" s="432" t="str">
        <f>'Tab-03_AD-M01'!B5</f>
        <v>Checking 1</v>
      </c>
      <c r="AC14" s="433">
        <f>VLOOKUP(AB14,AcctsM12,2,FALSE)</f>
        <v>0</v>
      </c>
      <c r="AD14" s="432" t="str">
        <f>'Tab-03_AD-M01'!B6</f>
        <v>Checking 2</v>
      </c>
      <c r="AE14" s="433">
        <f>VLOOKUP(AD14,AcctsM12,2,FALSE)</f>
        <v>0</v>
      </c>
      <c r="AF14" s="432" t="str">
        <f>'Tab-03_AD-M01'!B7</f>
        <v>Emergency Fund</v>
      </c>
      <c r="AG14" s="433">
        <f>VLOOKUP(AF14,AcctsM12,2,FALSE)</f>
        <v>0</v>
      </c>
      <c r="AH14" s="432" t="str">
        <f>'Tab-03_AD-M01'!B8</f>
        <v>Grocery Envelope</v>
      </c>
      <c r="AI14" s="433">
        <f>VLOOKUP(AH14,AcctsM12,2,FALSE)</f>
        <v>0</v>
      </c>
      <c r="AJ14" s="432" t="str">
        <f>'Tab-03_AD-M01'!B9</f>
        <v>Dining-Out Envelope</v>
      </c>
      <c r="AK14" s="433">
        <f>VLOOKUP(AJ14,AcctsM12,2,FALSE)</f>
        <v>0</v>
      </c>
      <c r="AL14" s="432" t="str">
        <f>'Tab-03_AD-M01'!B10</f>
        <v>Entertainment Envelope</v>
      </c>
      <c r="AM14" s="433">
        <f>VLOOKUP(AL14,AcctsM12,2,FALSE)</f>
        <v>0</v>
      </c>
      <c r="AN14" s="432" t="str">
        <f>'Tab-03_AD-M01'!B11</f>
        <v>Other account</v>
      </c>
      <c r="AO14" s="433">
        <f>VLOOKUP(AN14,AcctsM12,2,FALSE)</f>
        <v>0</v>
      </c>
    </row>
    <row r="15" spans="1:41" ht="10" hidden="1" customHeight="1">
      <c r="E15" s="174"/>
      <c r="F15" s="300"/>
      <c r="G15" s="366"/>
      <c r="H15" s="434"/>
      <c r="I15" s="435"/>
      <c r="J15" s="435"/>
      <c r="K15" s="435"/>
      <c r="L15" s="366"/>
      <c r="M15" s="435"/>
      <c r="N15" s="435"/>
      <c r="O15" s="435"/>
      <c r="P15" s="435"/>
      <c r="Q15" s="436"/>
      <c r="R15" s="437"/>
      <c r="U15" s="322"/>
      <c r="V15" s="322"/>
      <c r="W15" s="322"/>
      <c r="X15" s="322"/>
      <c r="Y15" s="322"/>
      <c r="Z15" s="322"/>
      <c r="AA15" s="322">
        <v>2</v>
      </c>
      <c r="AB15" s="432"/>
      <c r="AC15" s="322"/>
      <c r="AD15" s="432"/>
      <c r="AE15" s="322"/>
      <c r="AF15" s="432"/>
      <c r="AG15" s="322"/>
      <c r="AH15" s="432"/>
      <c r="AJ15" s="432"/>
      <c r="AL15" s="432"/>
      <c r="AN15" s="432"/>
    </row>
    <row r="16" spans="1:41" ht="14" customHeight="1">
      <c r="A16" s="526" t="str">
        <f>Help!B39</f>
        <v>Cash</v>
      </c>
      <c r="B16" s="385">
        <f>I13</f>
        <v>43435</v>
      </c>
      <c r="C16" s="300" t="str">
        <f>IF($I16="Cash",-1,IF($I16="Check",-1,IF($I16="Debit",-1,IF($I16="Transfer Out",-1,IF($I16="Deposit In",1,IF($I16="CC Charge",0,IF(I16="CC Payment",2,"n/a")))))))</f>
        <v>n/a</v>
      </c>
      <c r="E16" s="174" t="str">
        <f>'Tab-03_AD-M01'!B5</f>
        <v>Checking 1</v>
      </c>
      <c r="F16" s="387"/>
      <c r="G16" s="366"/>
      <c r="H16" s="462">
        <v>1</v>
      </c>
      <c r="I16" s="527"/>
      <c r="J16" s="813"/>
      <c r="K16" s="783"/>
      <c r="L16" s="783"/>
      <c r="M16" s="527"/>
      <c r="N16" s="527"/>
      <c r="O16" s="784"/>
      <c r="P16" s="442">
        <f>IF($C16=-1,-M16,IF($C16=1,N16,IF($C16=0,M16,IF($C16=2,-N16,0))))</f>
        <v>0</v>
      </c>
      <c r="Q16" s="442" t="str">
        <f t="shared" ref="Q16:Q47" si="1">IF(O16="","",HLOOKUP(O16,Sum_Changes,AA16,FALSE))</f>
        <v/>
      </c>
      <c r="R16" s="791" t="str">
        <f>Setup!C46</f>
        <v>1. GIVING</v>
      </c>
      <c r="V16" s="322"/>
      <c r="W16" s="322"/>
      <c r="X16" s="322"/>
      <c r="Y16" s="322"/>
      <c r="Z16" s="322"/>
      <c r="AA16" s="322">
        <v>3</v>
      </c>
      <c r="AB16" s="444">
        <f>AC14+AC16</f>
        <v>0</v>
      </c>
      <c r="AC16" s="322">
        <f t="shared" ref="AC16:AC47" si="2">IF(Acct_Tracking=$AB$14,$P16,0)</f>
        <v>0</v>
      </c>
      <c r="AD16" s="444">
        <f>AE14+AE16</f>
        <v>0</v>
      </c>
      <c r="AE16" s="322">
        <f t="shared" ref="AE16:AE77" si="3">IF(Acct_Tracking=$AD$14,$P16,0)</f>
        <v>0</v>
      </c>
      <c r="AF16" s="444">
        <f>AG14+AG16</f>
        <v>0</v>
      </c>
      <c r="AG16" s="322">
        <f t="shared" ref="AG16:AG77" si="4">IF(Acct_Tracking=$AF$14,$P16,0)</f>
        <v>0</v>
      </c>
      <c r="AH16" s="444">
        <f>AI14+AI16</f>
        <v>0</v>
      </c>
      <c r="AI16" s="322">
        <f t="shared" ref="AI16:AI77" si="5">IF(Acct_Tracking=$AH$14,$P16,0)</f>
        <v>0</v>
      </c>
      <c r="AJ16" s="444">
        <f>AK14+AK16</f>
        <v>0</v>
      </c>
      <c r="AK16" s="322">
        <f t="shared" ref="AK16:AK77" si="6">IF(Acct_Tracking=$AJ$14,$P16,0)</f>
        <v>0</v>
      </c>
      <c r="AL16" s="444">
        <f>AM14+AM16</f>
        <v>0</v>
      </c>
      <c r="AM16" s="322">
        <f t="shared" ref="AM16:AM77" si="7">IF(Acct_Tracking=$AL$14,$P16,0)</f>
        <v>0</v>
      </c>
      <c r="AN16" s="444">
        <f>AO14+AO16</f>
        <v>0</v>
      </c>
      <c r="AO16" s="322">
        <f t="shared" ref="AO16:AO77" si="8">IF(Acct_Tracking=$AN$14,$P16,0)</f>
        <v>0</v>
      </c>
    </row>
    <row r="17" spans="1:41" ht="14" customHeight="1">
      <c r="A17" s="526" t="str">
        <f>Help!B40</f>
        <v>Check</v>
      </c>
      <c r="B17" s="385">
        <f t="shared" ref="B17:B46" si="9">B16+DAY(1)</f>
        <v>43436</v>
      </c>
      <c r="C17" s="300" t="str">
        <f t="shared" ref="C17:C80" si="10">IF($I17="Cash",-1,IF($I17="Check",-1,IF($I17="Debit",-1,IF($I17="Transfer Out",-1,IF($I17="Deposit In",1,IF($I17="CC Charge",0,IF(I17="CC Payment",2,"n/a")))))))</f>
        <v>n/a</v>
      </c>
      <c r="E17" s="174" t="str">
        <f>'Tab-03_AD-M01'!B6</f>
        <v>Checking 2</v>
      </c>
      <c r="F17" s="387"/>
      <c r="G17" s="366"/>
      <c r="H17" s="462">
        <v>2</v>
      </c>
      <c r="I17" s="527"/>
      <c r="J17" s="813"/>
      <c r="K17" s="783"/>
      <c r="L17" s="783"/>
      <c r="M17" s="467"/>
      <c r="N17" s="467"/>
      <c r="O17" s="784"/>
      <c r="P17" s="442">
        <f t="shared" ref="P17:P80" si="11">IF($C17=-1,-M17,IF($C17=1,N17,IF($C17=0,M17,IF($C17=2,-N17,0))))</f>
        <v>0</v>
      </c>
      <c r="Q17" s="448" t="str">
        <f t="shared" si="1"/>
        <v/>
      </c>
      <c r="R17" s="791" t="str">
        <f>Setup!C47</f>
        <v>Tithe</v>
      </c>
      <c r="U17" s="197"/>
      <c r="V17" s="322"/>
      <c r="W17" s="322"/>
      <c r="X17" s="322"/>
      <c r="Y17" s="322"/>
      <c r="Z17" s="322"/>
      <c r="AA17" s="322">
        <v>4</v>
      </c>
      <c r="AB17" s="465">
        <f t="shared" ref="AB17:AB80" si="12">AB16+AC17</f>
        <v>0</v>
      </c>
      <c r="AC17" s="322">
        <f t="shared" si="2"/>
        <v>0</v>
      </c>
      <c r="AD17" s="465">
        <f t="shared" ref="AD17:AD80" si="13">AD16+AE17</f>
        <v>0</v>
      </c>
      <c r="AE17" s="322">
        <f t="shared" si="3"/>
        <v>0</v>
      </c>
      <c r="AF17" s="465">
        <f t="shared" ref="AF17:AF80" si="14">AF16+AG17</f>
        <v>0</v>
      </c>
      <c r="AG17" s="322">
        <f t="shared" si="4"/>
        <v>0</v>
      </c>
      <c r="AH17" s="465">
        <f t="shared" ref="AH17:AH80" si="15">AH16+AI17</f>
        <v>0</v>
      </c>
      <c r="AI17" s="322">
        <f t="shared" si="5"/>
        <v>0</v>
      </c>
      <c r="AJ17" s="465">
        <f t="shared" ref="AJ17:AJ80" si="16">AJ16+AK17</f>
        <v>0</v>
      </c>
      <c r="AK17" s="322">
        <f t="shared" si="6"/>
        <v>0</v>
      </c>
      <c r="AL17" s="465">
        <f>AL16+AM17</f>
        <v>0</v>
      </c>
      <c r="AM17" s="322">
        <f t="shared" si="7"/>
        <v>0</v>
      </c>
      <c r="AN17" s="465">
        <f>AN16+AO17</f>
        <v>0</v>
      </c>
      <c r="AO17" s="322">
        <f t="shared" si="8"/>
        <v>0</v>
      </c>
    </row>
    <row r="18" spans="1:41" ht="14" customHeight="1">
      <c r="A18" s="526" t="str">
        <f>Help!B41</f>
        <v>Debit</v>
      </c>
      <c r="B18" s="385">
        <f t="shared" si="9"/>
        <v>43437</v>
      </c>
      <c r="C18" s="300" t="str">
        <f t="shared" si="10"/>
        <v>n/a</v>
      </c>
      <c r="E18" s="174" t="str">
        <f>'Tab-03_AD-M01'!B7</f>
        <v>Emergency Fund</v>
      </c>
      <c r="F18" s="387"/>
      <c r="G18" s="366"/>
      <c r="H18" s="462">
        <v>3</v>
      </c>
      <c r="I18" s="527"/>
      <c r="J18" s="813"/>
      <c r="K18" s="783"/>
      <c r="L18" s="783"/>
      <c r="M18" s="467"/>
      <c r="N18" s="467"/>
      <c r="O18" s="784"/>
      <c r="P18" s="442">
        <f t="shared" si="11"/>
        <v>0</v>
      </c>
      <c r="Q18" s="448" t="str">
        <f t="shared" si="1"/>
        <v/>
      </c>
      <c r="R18" s="791" t="str">
        <f>Setup!C48</f>
        <v>Offering</v>
      </c>
      <c r="U18" s="197"/>
      <c r="V18" s="418"/>
      <c r="W18" s="418"/>
      <c r="X18" s="322"/>
      <c r="Y18" s="322"/>
      <c r="Z18" s="322"/>
      <c r="AA18" s="322">
        <v>5</v>
      </c>
      <c r="AB18" s="465">
        <f t="shared" si="12"/>
        <v>0</v>
      </c>
      <c r="AC18" s="322">
        <f t="shared" si="2"/>
        <v>0</v>
      </c>
      <c r="AD18" s="465">
        <f t="shared" si="13"/>
        <v>0</v>
      </c>
      <c r="AE18" s="322">
        <f t="shared" si="3"/>
        <v>0</v>
      </c>
      <c r="AF18" s="465">
        <f t="shared" si="14"/>
        <v>0</v>
      </c>
      <c r="AG18" s="322">
        <f t="shared" si="4"/>
        <v>0</v>
      </c>
      <c r="AH18" s="465">
        <f t="shared" si="15"/>
        <v>0</v>
      </c>
      <c r="AI18" s="322">
        <f t="shared" si="5"/>
        <v>0</v>
      </c>
      <c r="AJ18" s="465">
        <f t="shared" si="16"/>
        <v>0</v>
      </c>
      <c r="AK18" s="322">
        <f t="shared" si="6"/>
        <v>0</v>
      </c>
      <c r="AL18" s="465">
        <f t="shared" ref="AL18:AL81" si="17">AL17+AM18</f>
        <v>0</v>
      </c>
      <c r="AM18" s="322">
        <f t="shared" si="7"/>
        <v>0</v>
      </c>
      <c r="AN18" s="465">
        <f t="shared" ref="AN18:AN81" si="18">AN17+AO18</f>
        <v>0</v>
      </c>
      <c r="AO18" s="322">
        <f t="shared" si="8"/>
        <v>0</v>
      </c>
    </row>
    <row r="19" spans="1:41" ht="13.5" customHeight="1">
      <c r="A19" s="526" t="str">
        <f>Help!B42</f>
        <v>Transfer Out</v>
      </c>
      <c r="B19" s="385">
        <f t="shared" si="9"/>
        <v>43438</v>
      </c>
      <c r="C19" s="300" t="str">
        <f t="shared" si="10"/>
        <v>n/a</v>
      </c>
      <c r="E19" s="174" t="str">
        <f>'Tab-03_AD-M01'!B8</f>
        <v>Grocery Envelope</v>
      </c>
      <c r="F19" s="387"/>
      <c r="G19" s="322"/>
      <c r="H19" s="462">
        <v>4</v>
      </c>
      <c r="I19" s="527"/>
      <c r="J19" s="813"/>
      <c r="K19" s="783"/>
      <c r="L19" s="783"/>
      <c r="M19" s="467"/>
      <c r="N19" s="467"/>
      <c r="O19" s="784"/>
      <c r="P19" s="442">
        <f t="shared" si="11"/>
        <v>0</v>
      </c>
      <c r="Q19" s="448" t="str">
        <f t="shared" si="1"/>
        <v/>
      </c>
      <c r="R19" s="791" t="str">
        <f>Setup!C49</f>
        <v>Alms</v>
      </c>
      <c r="U19" s="197"/>
      <c r="V19" s="418"/>
      <c r="W19" s="418"/>
      <c r="X19" s="322"/>
      <c r="Y19" s="322"/>
      <c r="Z19" s="322"/>
      <c r="AA19" s="322">
        <v>6</v>
      </c>
      <c r="AB19" s="465">
        <f t="shared" si="12"/>
        <v>0</v>
      </c>
      <c r="AC19" s="322">
        <f t="shared" si="2"/>
        <v>0</v>
      </c>
      <c r="AD19" s="465">
        <f t="shared" si="13"/>
        <v>0</v>
      </c>
      <c r="AE19" s="322">
        <f t="shared" si="3"/>
        <v>0</v>
      </c>
      <c r="AF19" s="465">
        <f t="shared" si="14"/>
        <v>0</v>
      </c>
      <c r="AG19" s="322">
        <f t="shared" si="4"/>
        <v>0</v>
      </c>
      <c r="AH19" s="465">
        <f t="shared" si="15"/>
        <v>0</v>
      </c>
      <c r="AI19" s="322">
        <f t="shared" si="5"/>
        <v>0</v>
      </c>
      <c r="AJ19" s="465">
        <f t="shared" si="16"/>
        <v>0</v>
      </c>
      <c r="AK19" s="322">
        <f t="shared" si="6"/>
        <v>0</v>
      </c>
      <c r="AL19" s="465">
        <f t="shared" si="17"/>
        <v>0</v>
      </c>
      <c r="AM19" s="322">
        <f t="shared" si="7"/>
        <v>0</v>
      </c>
      <c r="AN19" s="465">
        <f t="shared" si="18"/>
        <v>0</v>
      </c>
      <c r="AO19" s="322">
        <f t="shared" si="8"/>
        <v>0</v>
      </c>
    </row>
    <row r="20" spans="1:41" ht="14" customHeight="1">
      <c r="A20" s="526" t="str">
        <f>Help!B43</f>
        <v>Deposit In</v>
      </c>
      <c r="B20" s="385">
        <f t="shared" si="9"/>
        <v>43439</v>
      </c>
      <c r="C20" s="300" t="str">
        <f t="shared" si="10"/>
        <v>n/a</v>
      </c>
      <c r="E20" s="174" t="str">
        <f>'Tab-03_AD-M01'!B9</f>
        <v>Dining-Out Envelope</v>
      </c>
      <c r="F20" s="387"/>
      <c r="G20" s="322"/>
      <c r="H20" s="462">
        <v>5</v>
      </c>
      <c r="I20" s="527"/>
      <c r="J20" s="813"/>
      <c r="K20" s="783"/>
      <c r="L20" s="783"/>
      <c r="M20" s="467"/>
      <c r="N20" s="467"/>
      <c r="O20" s="784"/>
      <c r="P20" s="442">
        <f t="shared" si="11"/>
        <v>0</v>
      </c>
      <c r="Q20" s="448" t="str">
        <f t="shared" si="1"/>
        <v/>
      </c>
      <c r="R20" s="791" t="str">
        <f>Setup!C50</f>
        <v>Gifts</v>
      </c>
      <c r="U20" s="197"/>
      <c r="V20" s="418"/>
      <c r="W20" s="418"/>
      <c r="X20" s="322"/>
      <c r="Y20" s="322"/>
      <c r="Z20" s="322"/>
      <c r="AA20" s="322">
        <v>7</v>
      </c>
      <c r="AB20" s="465">
        <f t="shared" si="12"/>
        <v>0</v>
      </c>
      <c r="AC20" s="322">
        <f t="shared" si="2"/>
        <v>0</v>
      </c>
      <c r="AD20" s="465">
        <f t="shared" si="13"/>
        <v>0</v>
      </c>
      <c r="AE20" s="322">
        <f t="shared" si="3"/>
        <v>0</v>
      </c>
      <c r="AF20" s="465">
        <f t="shared" si="14"/>
        <v>0</v>
      </c>
      <c r="AG20" s="322">
        <f t="shared" si="4"/>
        <v>0</v>
      </c>
      <c r="AH20" s="465">
        <f t="shared" si="15"/>
        <v>0</v>
      </c>
      <c r="AI20" s="322">
        <f t="shared" si="5"/>
        <v>0</v>
      </c>
      <c r="AJ20" s="465">
        <f t="shared" si="16"/>
        <v>0</v>
      </c>
      <c r="AK20" s="322">
        <f t="shared" si="6"/>
        <v>0</v>
      </c>
      <c r="AL20" s="465">
        <f t="shared" si="17"/>
        <v>0</v>
      </c>
      <c r="AM20" s="322">
        <f t="shared" si="7"/>
        <v>0</v>
      </c>
      <c r="AN20" s="465">
        <f t="shared" si="18"/>
        <v>0</v>
      </c>
      <c r="AO20" s="322">
        <f t="shared" si="8"/>
        <v>0</v>
      </c>
    </row>
    <row r="21" spans="1:41" ht="14" customHeight="1">
      <c r="A21" s="526"/>
      <c r="B21" s="385">
        <f t="shared" si="9"/>
        <v>43440</v>
      </c>
      <c r="C21" s="300" t="str">
        <f t="shared" si="10"/>
        <v>n/a</v>
      </c>
      <c r="E21" s="174" t="str">
        <f>'Tab-03_AD-M01'!B10</f>
        <v>Entertainment Envelope</v>
      </c>
      <c r="F21" s="387"/>
      <c r="G21" s="366"/>
      <c r="H21" s="462">
        <v>6</v>
      </c>
      <c r="I21" s="527"/>
      <c r="J21" s="813"/>
      <c r="K21" s="783"/>
      <c r="L21" s="783"/>
      <c r="M21" s="467"/>
      <c r="N21" s="527"/>
      <c r="O21" s="784"/>
      <c r="P21" s="442">
        <f t="shared" si="11"/>
        <v>0</v>
      </c>
      <c r="Q21" s="442" t="str">
        <f t="shared" si="1"/>
        <v/>
      </c>
      <c r="R21" s="791" t="str">
        <f>Setup!C51</f>
        <v>Outreaches</v>
      </c>
      <c r="V21" s="418"/>
      <c r="W21" s="421"/>
      <c r="X21" s="322"/>
      <c r="Y21" s="322"/>
      <c r="Z21" s="322"/>
      <c r="AA21" s="322">
        <v>8</v>
      </c>
      <c r="AB21" s="465">
        <f t="shared" si="12"/>
        <v>0</v>
      </c>
      <c r="AC21" s="322">
        <f t="shared" si="2"/>
        <v>0</v>
      </c>
      <c r="AD21" s="465">
        <f t="shared" si="13"/>
        <v>0</v>
      </c>
      <c r="AE21" s="322">
        <f t="shared" si="3"/>
        <v>0</v>
      </c>
      <c r="AF21" s="465">
        <f t="shared" si="14"/>
        <v>0</v>
      </c>
      <c r="AG21" s="322">
        <f t="shared" si="4"/>
        <v>0</v>
      </c>
      <c r="AH21" s="465">
        <f t="shared" si="15"/>
        <v>0</v>
      </c>
      <c r="AI21" s="322">
        <f t="shared" si="5"/>
        <v>0</v>
      </c>
      <c r="AJ21" s="465">
        <f t="shared" si="16"/>
        <v>0</v>
      </c>
      <c r="AK21" s="322">
        <f t="shared" si="6"/>
        <v>0</v>
      </c>
      <c r="AL21" s="465">
        <f t="shared" si="17"/>
        <v>0</v>
      </c>
      <c r="AM21" s="322">
        <f t="shared" si="7"/>
        <v>0</v>
      </c>
      <c r="AN21" s="465">
        <f t="shared" si="18"/>
        <v>0</v>
      </c>
      <c r="AO21" s="322">
        <f t="shared" si="8"/>
        <v>0</v>
      </c>
    </row>
    <row r="22" spans="1:41" ht="14" customHeight="1">
      <c r="A22" s="526"/>
      <c r="B22" s="385">
        <f t="shared" si="9"/>
        <v>43441</v>
      </c>
      <c r="C22" s="300" t="str">
        <f t="shared" si="10"/>
        <v>n/a</v>
      </c>
      <c r="E22" s="174" t="str">
        <f>'Tab-03_AD-M01'!B11</f>
        <v>Other account</v>
      </c>
      <c r="F22" s="387"/>
      <c r="G22" s="366"/>
      <c r="H22" s="462">
        <v>7</v>
      </c>
      <c r="I22" s="527"/>
      <c r="J22" s="813"/>
      <c r="K22" s="783"/>
      <c r="L22" s="783"/>
      <c r="M22" s="467"/>
      <c r="N22" s="467"/>
      <c r="O22" s="784"/>
      <c r="P22" s="442">
        <f t="shared" si="11"/>
        <v>0</v>
      </c>
      <c r="Q22" s="448" t="str">
        <f t="shared" si="1"/>
        <v/>
      </c>
      <c r="R22" s="791" t="str">
        <f>Setup!C52</f>
        <v>Other Giving</v>
      </c>
      <c r="U22" s="197"/>
      <c r="V22" s="418"/>
      <c r="W22" s="419"/>
      <c r="X22" s="322"/>
      <c r="Y22" s="322"/>
      <c r="Z22" s="322"/>
      <c r="AA22" s="322">
        <v>9</v>
      </c>
      <c r="AB22" s="465">
        <f t="shared" si="12"/>
        <v>0</v>
      </c>
      <c r="AC22" s="322">
        <f t="shared" si="2"/>
        <v>0</v>
      </c>
      <c r="AD22" s="465">
        <f t="shared" si="13"/>
        <v>0</v>
      </c>
      <c r="AE22" s="322">
        <f t="shared" si="3"/>
        <v>0</v>
      </c>
      <c r="AF22" s="465">
        <f t="shared" si="14"/>
        <v>0</v>
      </c>
      <c r="AG22" s="322">
        <f t="shared" si="4"/>
        <v>0</v>
      </c>
      <c r="AH22" s="465">
        <f t="shared" si="15"/>
        <v>0</v>
      </c>
      <c r="AI22" s="322">
        <f t="shared" si="5"/>
        <v>0</v>
      </c>
      <c r="AJ22" s="465">
        <f t="shared" si="16"/>
        <v>0</v>
      </c>
      <c r="AK22" s="322">
        <f t="shared" si="6"/>
        <v>0</v>
      </c>
      <c r="AL22" s="465">
        <f t="shared" si="17"/>
        <v>0</v>
      </c>
      <c r="AM22" s="322">
        <f t="shared" si="7"/>
        <v>0</v>
      </c>
      <c r="AN22" s="465">
        <f t="shared" si="18"/>
        <v>0</v>
      </c>
      <c r="AO22" s="322">
        <f t="shared" si="8"/>
        <v>0</v>
      </c>
    </row>
    <row r="23" spans="1:41" ht="14" customHeight="1">
      <c r="A23" s="526"/>
      <c r="B23" s="385">
        <f>B22+DAY(1)</f>
        <v>43442</v>
      </c>
      <c r="C23" s="300" t="str">
        <f t="shared" si="10"/>
        <v>n/a</v>
      </c>
      <c r="E23" s="387"/>
      <c r="F23" s="387"/>
      <c r="G23" s="366"/>
      <c r="H23" s="462">
        <v>8</v>
      </c>
      <c r="I23" s="782"/>
      <c r="J23" s="813"/>
      <c r="K23" s="783"/>
      <c r="L23" s="783"/>
      <c r="M23" s="467"/>
      <c r="N23" s="467"/>
      <c r="O23" s="784"/>
      <c r="P23" s="442">
        <f t="shared" si="11"/>
        <v>0</v>
      </c>
      <c r="Q23" s="450" t="str">
        <f t="shared" si="1"/>
        <v/>
      </c>
      <c r="R23" s="791" t="str">
        <f>Setup!C53</f>
        <v>2. TAXES</v>
      </c>
      <c r="T23" s="197"/>
      <c r="U23" s="197"/>
      <c r="V23" s="418"/>
      <c r="W23" s="419"/>
      <c r="X23" s="322"/>
      <c r="Y23" s="322"/>
      <c r="Z23" s="322"/>
      <c r="AA23" s="322">
        <v>10</v>
      </c>
      <c r="AB23" s="465">
        <f>AB22+AC23</f>
        <v>0</v>
      </c>
      <c r="AC23" s="322">
        <f t="shared" si="2"/>
        <v>0</v>
      </c>
      <c r="AD23" s="465">
        <f t="shared" si="13"/>
        <v>0</v>
      </c>
      <c r="AE23" s="322">
        <f t="shared" si="3"/>
        <v>0</v>
      </c>
      <c r="AF23" s="465">
        <f t="shared" si="14"/>
        <v>0</v>
      </c>
      <c r="AG23" s="322">
        <f t="shared" si="4"/>
        <v>0</v>
      </c>
      <c r="AH23" s="465">
        <f t="shared" si="15"/>
        <v>0</v>
      </c>
      <c r="AI23" s="322">
        <f t="shared" si="5"/>
        <v>0</v>
      </c>
      <c r="AJ23" s="465">
        <f t="shared" si="16"/>
        <v>0</v>
      </c>
      <c r="AK23" s="322">
        <f t="shared" si="6"/>
        <v>0</v>
      </c>
      <c r="AL23" s="465">
        <f>AL22+AM23</f>
        <v>0</v>
      </c>
      <c r="AM23" s="322">
        <f t="shared" si="7"/>
        <v>0</v>
      </c>
      <c r="AN23" s="465">
        <f>AN22+AO23</f>
        <v>0</v>
      </c>
      <c r="AO23" s="322">
        <f t="shared" si="8"/>
        <v>0</v>
      </c>
    </row>
    <row r="24" spans="1:41" ht="14" customHeight="1">
      <c r="B24" s="385">
        <f t="shared" si="9"/>
        <v>43443</v>
      </c>
      <c r="C24" s="300" t="str">
        <f t="shared" si="10"/>
        <v>n/a</v>
      </c>
      <c r="E24" s="387"/>
      <c r="F24" s="387"/>
      <c r="G24" s="366"/>
      <c r="H24" s="462">
        <v>9</v>
      </c>
      <c r="I24" s="782"/>
      <c r="J24" s="813"/>
      <c r="K24" s="783"/>
      <c r="L24" s="783"/>
      <c r="M24" s="467"/>
      <c r="N24" s="467"/>
      <c r="O24" s="784"/>
      <c r="P24" s="442">
        <f t="shared" si="11"/>
        <v>0</v>
      </c>
      <c r="Q24" s="450" t="str">
        <f t="shared" si="1"/>
        <v/>
      </c>
      <c r="R24" s="791" t="str">
        <f>Setup!C54</f>
        <v>Taxes - Fed. S.S., Medicare</v>
      </c>
      <c r="T24" s="197"/>
      <c r="U24" s="197"/>
      <c r="V24" s="418"/>
      <c r="W24" s="418"/>
      <c r="X24" s="322"/>
      <c r="Y24" s="322"/>
      <c r="Z24" s="322"/>
      <c r="AA24" s="322">
        <v>11</v>
      </c>
      <c r="AB24" s="465">
        <f t="shared" si="12"/>
        <v>0</v>
      </c>
      <c r="AC24" s="322">
        <f t="shared" si="2"/>
        <v>0</v>
      </c>
      <c r="AD24" s="465">
        <f t="shared" si="13"/>
        <v>0</v>
      </c>
      <c r="AE24" s="322">
        <f t="shared" si="3"/>
        <v>0</v>
      </c>
      <c r="AF24" s="465">
        <f t="shared" si="14"/>
        <v>0</v>
      </c>
      <c r="AG24" s="322">
        <f t="shared" si="4"/>
        <v>0</v>
      </c>
      <c r="AH24" s="465">
        <f t="shared" si="15"/>
        <v>0</v>
      </c>
      <c r="AI24" s="322">
        <f t="shared" si="5"/>
        <v>0</v>
      </c>
      <c r="AJ24" s="465">
        <f t="shared" si="16"/>
        <v>0</v>
      </c>
      <c r="AK24" s="322">
        <f t="shared" si="6"/>
        <v>0</v>
      </c>
      <c r="AL24" s="465">
        <f t="shared" si="17"/>
        <v>0</v>
      </c>
      <c r="AM24" s="322">
        <f t="shared" si="7"/>
        <v>0</v>
      </c>
      <c r="AN24" s="465">
        <f t="shared" si="18"/>
        <v>0</v>
      </c>
      <c r="AO24" s="322">
        <f t="shared" si="8"/>
        <v>0</v>
      </c>
    </row>
    <row r="25" spans="1:41" ht="14" customHeight="1">
      <c r="B25" s="385">
        <f t="shared" si="9"/>
        <v>43444</v>
      </c>
      <c r="C25" s="300" t="str">
        <f t="shared" si="10"/>
        <v>n/a</v>
      </c>
      <c r="E25" s="387"/>
      <c r="F25" s="387"/>
      <c r="G25" s="366"/>
      <c r="H25" s="462">
        <v>10</v>
      </c>
      <c r="I25" s="782"/>
      <c r="J25" s="813"/>
      <c r="K25" s="783"/>
      <c r="L25" s="783"/>
      <c r="M25" s="467"/>
      <c r="N25" s="467"/>
      <c r="O25" s="784"/>
      <c r="P25" s="442">
        <f t="shared" si="11"/>
        <v>0</v>
      </c>
      <c r="Q25" s="450" t="str">
        <f t="shared" si="1"/>
        <v/>
      </c>
      <c r="R25" s="791" t="str">
        <f>Setup!C55</f>
        <v>State Taxes</v>
      </c>
      <c r="T25" s="197"/>
      <c r="U25" s="197"/>
      <c r="V25" s="322"/>
      <c r="W25" s="322"/>
      <c r="X25" s="322"/>
      <c r="Y25" s="322"/>
      <c r="Z25" s="322"/>
      <c r="AA25" s="322">
        <v>12</v>
      </c>
      <c r="AB25" s="465">
        <f t="shared" si="12"/>
        <v>0</v>
      </c>
      <c r="AC25" s="322">
        <f t="shared" si="2"/>
        <v>0</v>
      </c>
      <c r="AD25" s="465">
        <f t="shared" si="13"/>
        <v>0</v>
      </c>
      <c r="AE25" s="322">
        <f t="shared" si="3"/>
        <v>0</v>
      </c>
      <c r="AF25" s="465">
        <f t="shared" si="14"/>
        <v>0</v>
      </c>
      <c r="AG25" s="322">
        <f t="shared" si="4"/>
        <v>0</v>
      </c>
      <c r="AH25" s="465">
        <f t="shared" si="15"/>
        <v>0</v>
      </c>
      <c r="AI25" s="322">
        <f t="shared" si="5"/>
        <v>0</v>
      </c>
      <c r="AJ25" s="465">
        <f t="shared" si="16"/>
        <v>0</v>
      </c>
      <c r="AK25" s="322">
        <f t="shared" si="6"/>
        <v>0</v>
      </c>
      <c r="AL25" s="465">
        <f t="shared" si="17"/>
        <v>0</v>
      </c>
      <c r="AM25" s="322">
        <f t="shared" si="7"/>
        <v>0</v>
      </c>
      <c r="AN25" s="465">
        <f t="shared" si="18"/>
        <v>0</v>
      </c>
      <c r="AO25" s="322">
        <f t="shared" si="8"/>
        <v>0</v>
      </c>
    </row>
    <row r="26" spans="1:41" ht="14" customHeight="1">
      <c r="B26" s="385">
        <f t="shared" si="9"/>
        <v>43445</v>
      </c>
      <c r="C26" s="300" t="str">
        <f t="shared" si="10"/>
        <v>n/a</v>
      </c>
      <c r="E26" s="387"/>
      <c r="F26" s="387"/>
      <c r="G26" s="366"/>
      <c r="H26" s="462">
        <v>11</v>
      </c>
      <c r="I26" s="782"/>
      <c r="J26" s="813"/>
      <c r="K26" s="783"/>
      <c r="L26" s="783"/>
      <c r="M26" s="527"/>
      <c r="N26" s="527"/>
      <c r="O26" s="784"/>
      <c r="P26" s="442">
        <f t="shared" si="11"/>
        <v>0</v>
      </c>
      <c r="Q26" s="451" t="str">
        <f t="shared" si="1"/>
        <v/>
      </c>
      <c r="R26" s="791" t="str">
        <f>Setup!C56</f>
        <v>Property Taxes</v>
      </c>
      <c r="V26" s="322"/>
      <c r="W26" s="365"/>
      <c r="X26" s="322"/>
      <c r="Y26" s="322"/>
      <c r="Z26" s="322"/>
      <c r="AA26" s="322">
        <v>13</v>
      </c>
      <c r="AB26" s="465">
        <f t="shared" si="12"/>
        <v>0</v>
      </c>
      <c r="AC26" s="322">
        <f t="shared" si="2"/>
        <v>0</v>
      </c>
      <c r="AD26" s="465">
        <f t="shared" si="13"/>
        <v>0</v>
      </c>
      <c r="AE26" s="322">
        <f t="shared" si="3"/>
        <v>0</v>
      </c>
      <c r="AF26" s="465">
        <f t="shared" si="14"/>
        <v>0</v>
      </c>
      <c r="AG26" s="322">
        <f t="shared" si="4"/>
        <v>0</v>
      </c>
      <c r="AH26" s="465">
        <f t="shared" si="15"/>
        <v>0</v>
      </c>
      <c r="AI26" s="322">
        <f t="shared" si="5"/>
        <v>0</v>
      </c>
      <c r="AJ26" s="465">
        <f t="shared" si="16"/>
        <v>0</v>
      </c>
      <c r="AK26" s="322">
        <f t="shared" si="6"/>
        <v>0</v>
      </c>
      <c r="AL26" s="465">
        <f t="shared" si="17"/>
        <v>0</v>
      </c>
      <c r="AM26" s="322">
        <f t="shared" si="7"/>
        <v>0</v>
      </c>
      <c r="AN26" s="465">
        <f t="shared" si="18"/>
        <v>0</v>
      </c>
      <c r="AO26" s="322">
        <f t="shared" si="8"/>
        <v>0</v>
      </c>
    </row>
    <row r="27" spans="1:41" ht="14" customHeight="1">
      <c r="B27" s="385">
        <f t="shared" si="9"/>
        <v>43446</v>
      </c>
      <c r="C27" s="300" t="str">
        <f t="shared" si="10"/>
        <v>n/a</v>
      </c>
      <c r="E27" s="387"/>
      <c r="F27" s="387"/>
      <c r="G27" s="366"/>
      <c r="H27" s="462">
        <v>12</v>
      </c>
      <c r="I27" s="782"/>
      <c r="J27" s="813"/>
      <c r="K27" s="783"/>
      <c r="L27" s="463"/>
      <c r="M27" s="467"/>
      <c r="N27" s="467"/>
      <c r="O27" s="784"/>
      <c r="P27" s="442">
        <f t="shared" si="11"/>
        <v>0</v>
      </c>
      <c r="Q27" s="450" t="str">
        <f t="shared" si="1"/>
        <v/>
      </c>
      <c r="R27" s="791" t="str">
        <f>Setup!C57</f>
        <v>Other Taxes</v>
      </c>
      <c r="T27" s="197"/>
      <c r="U27" s="197"/>
      <c r="V27" s="322"/>
      <c r="W27" s="414"/>
      <c r="X27" s="322"/>
      <c r="Y27" s="322"/>
      <c r="Z27" s="322"/>
      <c r="AA27" s="322">
        <v>14</v>
      </c>
      <c r="AB27" s="465">
        <f t="shared" si="12"/>
        <v>0</v>
      </c>
      <c r="AC27" s="322">
        <f t="shared" si="2"/>
        <v>0</v>
      </c>
      <c r="AD27" s="465">
        <f t="shared" si="13"/>
        <v>0</v>
      </c>
      <c r="AE27" s="322">
        <f t="shared" si="3"/>
        <v>0</v>
      </c>
      <c r="AF27" s="465">
        <f t="shared" si="14"/>
        <v>0</v>
      </c>
      <c r="AG27" s="322">
        <f t="shared" si="4"/>
        <v>0</v>
      </c>
      <c r="AH27" s="465">
        <f t="shared" si="15"/>
        <v>0</v>
      </c>
      <c r="AI27" s="322">
        <f t="shared" si="5"/>
        <v>0</v>
      </c>
      <c r="AJ27" s="465">
        <f t="shared" si="16"/>
        <v>0</v>
      </c>
      <c r="AK27" s="322">
        <f t="shared" si="6"/>
        <v>0</v>
      </c>
      <c r="AL27" s="465">
        <f t="shared" si="17"/>
        <v>0</v>
      </c>
      <c r="AM27" s="322">
        <f t="shared" si="7"/>
        <v>0</v>
      </c>
      <c r="AN27" s="465">
        <f t="shared" si="18"/>
        <v>0</v>
      </c>
      <c r="AO27" s="322">
        <f t="shared" si="8"/>
        <v>0</v>
      </c>
    </row>
    <row r="28" spans="1:41" ht="14" customHeight="1">
      <c r="B28" s="385">
        <f t="shared" si="9"/>
        <v>43447</v>
      </c>
      <c r="C28" s="300" t="str">
        <f t="shared" si="10"/>
        <v>n/a</v>
      </c>
      <c r="E28" s="387"/>
      <c r="F28" s="387"/>
      <c r="G28" s="366"/>
      <c r="H28" s="462">
        <v>13</v>
      </c>
      <c r="I28" s="782"/>
      <c r="J28" s="813"/>
      <c r="K28" s="783"/>
      <c r="L28" s="463"/>
      <c r="M28" s="467"/>
      <c r="N28" s="467"/>
      <c r="O28" s="784"/>
      <c r="P28" s="442">
        <f t="shared" si="11"/>
        <v>0</v>
      </c>
      <c r="Q28" s="450" t="str">
        <f t="shared" si="1"/>
        <v/>
      </c>
      <c r="R28" s="791" t="str">
        <f>Setup!C58</f>
        <v>Other Taxes</v>
      </c>
      <c r="T28" s="197"/>
      <c r="U28" s="197"/>
      <c r="V28" s="418"/>
      <c r="W28" s="419"/>
      <c r="X28" s="322"/>
      <c r="Y28" s="322"/>
      <c r="Z28" s="322"/>
      <c r="AA28" s="322">
        <v>15</v>
      </c>
      <c r="AB28" s="465">
        <f t="shared" si="12"/>
        <v>0</v>
      </c>
      <c r="AC28" s="322">
        <f t="shared" si="2"/>
        <v>0</v>
      </c>
      <c r="AD28" s="465">
        <f t="shared" si="13"/>
        <v>0</v>
      </c>
      <c r="AE28" s="322">
        <f t="shared" si="3"/>
        <v>0</v>
      </c>
      <c r="AF28" s="465">
        <f t="shared" si="14"/>
        <v>0</v>
      </c>
      <c r="AG28" s="322">
        <f t="shared" si="4"/>
        <v>0</v>
      </c>
      <c r="AH28" s="465">
        <f t="shared" si="15"/>
        <v>0</v>
      </c>
      <c r="AI28" s="322">
        <f t="shared" si="5"/>
        <v>0</v>
      </c>
      <c r="AJ28" s="465">
        <f t="shared" si="16"/>
        <v>0</v>
      </c>
      <c r="AK28" s="322">
        <f t="shared" si="6"/>
        <v>0</v>
      </c>
      <c r="AL28" s="465">
        <f t="shared" si="17"/>
        <v>0</v>
      </c>
      <c r="AM28" s="322">
        <f t="shared" si="7"/>
        <v>0</v>
      </c>
      <c r="AN28" s="465">
        <f t="shared" si="18"/>
        <v>0</v>
      </c>
      <c r="AO28" s="322">
        <f t="shared" si="8"/>
        <v>0</v>
      </c>
    </row>
    <row r="29" spans="1:41" ht="14" customHeight="1">
      <c r="B29" s="385">
        <f t="shared" si="9"/>
        <v>43448</v>
      </c>
      <c r="C29" s="300" t="str">
        <f t="shared" si="10"/>
        <v>n/a</v>
      </c>
      <c r="E29" s="387"/>
      <c r="F29" s="387"/>
      <c r="G29" s="366"/>
      <c r="H29" s="462">
        <v>14</v>
      </c>
      <c r="I29" s="782"/>
      <c r="J29" s="813"/>
      <c r="K29" s="783"/>
      <c r="L29" s="463"/>
      <c r="M29" s="467"/>
      <c r="N29" s="467"/>
      <c r="O29" s="784"/>
      <c r="P29" s="442">
        <f t="shared" si="11"/>
        <v>0</v>
      </c>
      <c r="Q29" s="450" t="str">
        <f t="shared" si="1"/>
        <v/>
      </c>
      <c r="R29" s="791" t="str">
        <f>Setup!C59</f>
        <v>Other Taxes</v>
      </c>
      <c r="T29" s="197"/>
      <c r="U29" s="197"/>
      <c r="V29" s="418"/>
      <c r="W29" s="419"/>
      <c r="X29" s="322"/>
      <c r="Y29" s="322"/>
      <c r="Z29" s="322"/>
      <c r="AA29" s="322">
        <v>16</v>
      </c>
      <c r="AB29" s="465">
        <f t="shared" si="12"/>
        <v>0</v>
      </c>
      <c r="AC29" s="322">
        <f t="shared" si="2"/>
        <v>0</v>
      </c>
      <c r="AD29" s="465">
        <f t="shared" si="13"/>
        <v>0</v>
      </c>
      <c r="AE29" s="322">
        <f t="shared" si="3"/>
        <v>0</v>
      </c>
      <c r="AF29" s="465">
        <f t="shared" si="14"/>
        <v>0</v>
      </c>
      <c r="AG29" s="322">
        <f t="shared" si="4"/>
        <v>0</v>
      </c>
      <c r="AH29" s="465">
        <f t="shared" si="15"/>
        <v>0</v>
      </c>
      <c r="AI29" s="322">
        <f t="shared" si="5"/>
        <v>0</v>
      </c>
      <c r="AJ29" s="465">
        <f t="shared" si="16"/>
        <v>0</v>
      </c>
      <c r="AK29" s="322">
        <f t="shared" si="6"/>
        <v>0</v>
      </c>
      <c r="AL29" s="465">
        <f t="shared" si="17"/>
        <v>0</v>
      </c>
      <c r="AM29" s="322">
        <f t="shared" si="7"/>
        <v>0</v>
      </c>
      <c r="AN29" s="465">
        <f t="shared" si="18"/>
        <v>0</v>
      </c>
      <c r="AO29" s="322">
        <f t="shared" si="8"/>
        <v>0</v>
      </c>
    </row>
    <row r="30" spans="1:41" ht="14" customHeight="1">
      <c r="B30" s="385">
        <f t="shared" si="9"/>
        <v>43449</v>
      </c>
      <c r="C30" s="300" t="str">
        <f t="shared" si="10"/>
        <v>n/a</v>
      </c>
      <c r="E30" s="387"/>
      <c r="F30" s="387"/>
      <c r="G30" s="366"/>
      <c r="H30" s="462">
        <v>15</v>
      </c>
      <c r="I30" s="527"/>
      <c r="J30" s="813"/>
      <c r="K30" s="783"/>
      <c r="L30" s="783"/>
      <c r="M30" s="527"/>
      <c r="N30" s="527"/>
      <c r="O30" s="784"/>
      <c r="P30" s="442">
        <f t="shared" si="11"/>
        <v>0</v>
      </c>
      <c r="Q30" s="450" t="str">
        <f t="shared" si="1"/>
        <v/>
      </c>
      <c r="R30" s="791" t="str">
        <f>Setup!C60</f>
        <v>3. SAVINGS</v>
      </c>
      <c r="T30" s="197"/>
      <c r="U30" s="197"/>
      <c r="V30" s="418"/>
      <c r="W30" s="419"/>
      <c r="X30" s="322"/>
      <c r="Y30" s="322"/>
      <c r="Z30" s="322"/>
      <c r="AA30" s="322">
        <v>17</v>
      </c>
      <c r="AB30" s="465">
        <f t="shared" si="12"/>
        <v>0</v>
      </c>
      <c r="AC30" s="322">
        <f t="shared" si="2"/>
        <v>0</v>
      </c>
      <c r="AD30" s="465">
        <f t="shared" si="13"/>
        <v>0</v>
      </c>
      <c r="AE30" s="322">
        <f t="shared" si="3"/>
        <v>0</v>
      </c>
      <c r="AF30" s="465">
        <f t="shared" si="14"/>
        <v>0</v>
      </c>
      <c r="AG30" s="322">
        <f t="shared" si="4"/>
        <v>0</v>
      </c>
      <c r="AH30" s="465">
        <f t="shared" si="15"/>
        <v>0</v>
      </c>
      <c r="AI30" s="322">
        <f t="shared" si="5"/>
        <v>0</v>
      </c>
      <c r="AJ30" s="465">
        <f t="shared" si="16"/>
        <v>0</v>
      </c>
      <c r="AK30" s="322">
        <f t="shared" si="6"/>
        <v>0</v>
      </c>
      <c r="AL30" s="465">
        <f t="shared" si="17"/>
        <v>0</v>
      </c>
      <c r="AM30" s="322">
        <f t="shared" si="7"/>
        <v>0</v>
      </c>
      <c r="AN30" s="465">
        <f t="shared" si="18"/>
        <v>0</v>
      </c>
      <c r="AO30" s="322">
        <f t="shared" si="8"/>
        <v>0</v>
      </c>
    </row>
    <row r="31" spans="1:41" ht="14" customHeight="1">
      <c r="B31" s="385">
        <f t="shared" si="9"/>
        <v>43450</v>
      </c>
      <c r="C31" s="300" t="str">
        <f t="shared" si="10"/>
        <v>n/a</v>
      </c>
      <c r="E31" s="387"/>
      <c r="F31" s="387"/>
      <c r="G31" s="366"/>
      <c r="H31" s="462">
        <v>16</v>
      </c>
      <c r="I31" s="527"/>
      <c r="J31" s="813"/>
      <c r="K31" s="783"/>
      <c r="L31" s="783"/>
      <c r="M31" s="467"/>
      <c r="N31" s="467"/>
      <c r="O31" s="784"/>
      <c r="P31" s="442">
        <f t="shared" si="11"/>
        <v>0</v>
      </c>
      <c r="Q31" s="450" t="str">
        <f t="shared" si="1"/>
        <v/>
      </c>
      <c r="R31" s="791" t="str">
        <f>Setup!C61</f>
        <v>Emergency Fund</v>
      </c>
      <c r="T31" s="197"/>
      <c r="U31" s="197"/>
      <c r="V31" s="418"/>
      <c r="W31" s="419"/>
      <c r="X31" s="322"/>
      <c r="Y31" s="322"/>
      <c r="Z31" s="322"/>
      <c r="AA31" s="322">
        <v>18</v>
      </c>
      <c r="AB31" s="465">
        <f t="shared" si="12"/>
        <v>0</v>
      </c>
      <c r="AC31" s="322">
        <f t="shared" si="2"/>
        <v>0</v>
      </c>
      <c r="AD31" s="465">
        <f t="shared" si="13"/>
        <v>0</v>
      </c>
      <c r="AE31" s="322">
        <f t="shared" si="3"/>
        <v>0</v>
      </c>
      <c r="AF31" s="465">
        <f t="shared" si="14"/>
        <v>0</v>
      </c>
      <c r="AG31" s="322">
        <f t="shared" si="4"/>
        <v>0</v>
      </c>
      <c r="AH31" s="465">
        <f t="shared" si="15"/>
        <v>0</v>
      </c>
      <c r="AI31" s="322">
        <f t="shared" si="5"/>
        <v>0</v>
      </c>
      <c r="AJ31" s="465">
        <f t="shared" si="16"/>
        <v>0</v>
      </c>
      <c r="AK31" s="322">
        <f t="shared" si="6"/>
        <v>0</v>
      </c>
      <c r="AL31" s="465">
        <f t="shared" si="17"/>
        <v>0</v>
      </c>
      <c r="AM31" s="322">
        <f t="shared" si="7"/>
        <v>0</v>
      </c>
      <c r="AN31" s="465">
        <f t="shared" si="18"/>
        <v>0</v>
      </c>
      <c r="AO31" s="322">
        <f t="shared" si="8"/>
        <v>0</v>
      </c>
    </row>
    <row r="32" spans="1:41" ht="14" customHeight="1">
      <c r="B32" s="385">
        <f t="shared" si="9"/>
        <v>43451</v>
      </c>
      <c r="C32" s="300" t="str">
        <f t="shared" si="10"/>
        <v>n/a</v>
      </c>
      <c r="E32" s="387"/>
      <c r="F32" s="387"/>
      <c r="G32" s="366"/>
      <c r="H32" s="462">
        <v>17</v>
      </c>
      <c r="I32" s="527"/>
      <c r="J32" s="813"/>
      <c r="K32" s="783"/>
      <c r="L32" s="783"/>
      <c r="M32" s="467"/>
      <c r="N32" s="467"/>
      <c r="O32" s="784"/>
      <c r="P32" s="442">
        <f t="shared" si="11"/>
        <v>0</v>
      </c>
      <c r="Q32" s="450" t="str">
        <f t="shared" si="1"/>
        <v/>
      </c>
      <c r="R32" s="791" t="str">
        <f>Setup!C62</f>
        <v>Retirement</v>
      </c>
      <c r="T32" s="197"/>
      <c r="U32" s="197"/>
      <c r="V32" s="418"/>
      <c r="W32" s="419"/>
      <c r="X32" s="322"/>
      <c r="Y32" s="322"/>
      <c r="Z32" s="322"/>
      <c r="AA32" s="322">
        <v>19</v>
      </c>
      <c r="AB32" s="465">
        <f t="shared" si="12"/>
        <v>0</v>
      </c>
      <c r="AC32" s="322">
        <f t="shared" si="2"/>
        <v>0</v>
      </c>
      <c r="AD32" s="465">
        <f t="shared" si="13"/>
        <v>0</v>
      </c>
      <c r="AE32" s="322">
        <f t="shared" si="3"/>
        <v>0</v>
      </c>
      <c r="AF32" s="465">
        <f t="shared" si="14"/>
        <v>0</v>
      </c>
      <c r="AG32" s="322">
        <f t="shared" si="4"/>
        <v>0</v>
      </c>
      <c r="AH32" s="465">
        <f t="shared" si="15"/>
        <v>0</v>
      </c>
      <c r="AI32" s="322">
        <f t="shared" si="5"/>
        <v>0</v>
      </c>
      <c r="AJ32" s="465">
        <f t="shared" si="16"/>
        <v>0</v>
      </c>
      <c r="AK32" s="322">
        <f t="shared" si="6"/>
        <v>0</v>
      </c>
      <c r="AL32" s="465">
        <f t="shared" si="17"/>
        <v>0</v>
      </c>
      <c r="AM32" s="322">
        <f t="shared" si="7"/>
        <v>0</v>
      </c>
      <c r="AN32" s="465">
        <f t="shared" si="18"/>
        <v>0</v>
      </c>
      <c r="AO32" s="322">
        <f t="shared" si="8"/>
        <v>0</v>
      </c>
    </row>
    <row r="33" spans="2:41" ht="14" customHeight="1">
      <c r="B33" s="385">
        <f t="shared" si="9"/>
        <v>43452</v>
      </c>
      <c r="C33" s="300" t="str">
        <f t="shared" si="10"/>
        <v>n/a</v>
      </c>
      <c r="E33" s="387"/>
      <c r="F33" s="387"/>
      <c r="G33" s="366"/>
      <c r="H33" s="462">
        <v>18</v>
      </c>
      <c r="I33" s="527"/>
      <c r="J33" s="813"/>
      <c r="K33" s="783"/>
      <c r="L33" s="783"/>
      <c r="M33" s="467"/>
      <c r="N33" s="467"/>
      <c r="O33" s="784"/>
      <c r="P33" s="442">
        <f t="shared" si="11"/>
        <v>0</v>
      </c>
      <c r="Q33" s="450" t="str">
        <f t="shared" si="1"/>
        <v/>
      </c>
      <c r="R33" s="791" t="str">
        <f>Setup!C63</f>
        <v>Storehouse</v>
      </c>
      <c r="T33" s="197"/>
      <c r="U33" s="197"/>
      <c r="V33" s="418"/>
      <c r="W33" s="419"/>
      <c r="X33" s="322"/>
      <c r="Y33" s="322"/>
      <c r="Z33" s="322"/>
      <c r="AA33" s="322">
        <v>20</v>
      </c>
      <c r="AB33" s="465">
        <f t="shared" si="12"/>
        <v>0</v>
      </c>
      <c r="AC33" s="322">
        <f t="shared" si="2"/>
        <v>0</v>
      </c>
      <c r="AD33" s="465">
        <f t="shared" si="13"/>
        <v>0</v>
      </c>
      <c r="AE33" s="322">
        <f t="shared" si="3"/>
        <v>0</v>
      </c>
      <c r="AF33" s="465">
        <f t="shared" si="14"/>
        <v>0</v>
      </c>
      <c r="AG33" s="322">
        <f t="shared" si="4"/>
        <v>0</v>
      </c>
      <c r="AH33" s="465">
        <f t="shared" si="15"/>
        <v>0</v>
      </c>
      <c r="AI33" s="322">
        <f t="shared" si="5"/>
        <v>0</v>
      </c>
      <c r="AJ33" s="465">
        <f t="shared" si="16"/>
        <v>0</v>
      </c>
      <c r="AK33" s="322">
        <f t="shared" si="6"/>
        <v>0</v>
      </c>
      <c r="AL33" s="465">
        <f t="shared" si="17"/>
        <v>0</v>
      </c>
      <c r="AM33" s="322">
        <f t="shared" si="7"/>
        <v>0</v>
      </c>
      <c r="AN33" s="465">
        <f t="shared" si="18"/>
        <v>0</v>
      </c>
      <c r="AO33" s="322">
        <f t="shared" si="8"/>
        <v>0</v>
      </c>
    </row>
    <row r="34" spans="2:41" ht="14" customHeight="1">
      <c r="B34" s="385">
        <f t="shared" si="9"/>
        <v>43453</v>
      </c>
      <c r="C34" s="300" t="str">
        <f t="shared" si="10"/>
        <v>n/a</v>
      </c>
      <c r="E34" s="387"/>
      <c r="F34" s="387"/>
      <c r="G34" s="366"/>
      <c r="H34" s="462">
        <v>19</v>
      </c>
      <c r="I34" s="527"/>
      <c r="J34" s="813"/>
      <c r="K34" s="783"/>
      <c r="L34" s="783"/>
      <c r="M34" s="467"/>
      <c r="N34" s="467"/>
      <c r="O34" s="784"/>
      <c r="P34" s="442">
        <f t="shared" si="11"/>
        <v>0</v>
      </c>
      <c r="Q34" s="450" t="str">
        <f t="shared" si="1"/>
        <v/>
      </c>
      <c r="R34" s="791" t="str">
        <f>Setup!C64</f>
        <v>Christmas Fund</v>
      </c>
      <c r="T34" s="197"/>
      <c r="U34" s="197"/>
      <c r="V34" s="418"/>
      <c r="W34" s="419"/>
      <c r="X34" s="322"/>
      <c r="Y34" s="322"/>
      <c r="Z34" s="322"/>
      <c r="AA34" s="322">
        <v>21</v>
      </c>
      <c r="AB34" s="465">
        <f t="shared" si="12"/>
        <v>0</v>
      </c>
      <c r="AC34" s="322">
        <f t="shared" si="2"/>
        <v>0</v>
      </c>
      <c r="AD34" s="465">
        <f t="shared" si="13"/>
        <v>0</v>
      </c>
      <c r="AE34" s="322">
        <f t="shared" si="3"/>
        <v>0</v>
      </c>
      <c r="AF34" s="465">
        <f t="shared" si="14"/>
        <v>0</v>
      </c>
      <c r="AG34" s="322">
        <f t="shared" si="4"/>
        <v>0</v>
      </c>
      <c r="AH34" s="465">
        <f t="shared" si="15"/>
        <v>0</v>
      </c>
      <c r="AI34" s="322">
        <f t="shared" si="5"/>
        <v>0</v>
      </c>
      <c r="AJ34" s="465">
        <f t="shared" si="16"/>
        <v>0</v>
      </c>
      <c r="AK34" s="322">
        <f t="shared" si="6"/>
        <v>0</v>
      </c>
      <c r="AL34" s="465">
        <f t="shared" si="17"/>
        <v>0</v>
      </c>
      <c r="AM34" s="322">
        <f t="shared" si="7"/>
        <v>0</v>
      </c>
      <c r="AN34" s="465">
        <f t="shared" si="18"/>
        <v>0</v>
      </c>
      <c r="AO34" s="322">
        <f t="shared" si="8"/>
        <v>0</v>
      </c>
    </row>
    <row r="35" spans="2:41" ht="14" customHeight="1">
      <c r="B35" s="385">
        <f t="shared" si="9"/>
        <v>43454</v>
      </c>
      <c r="C35" s="300" t="str">
        <f t="shared" si="10"/>
        <v>n/a</v>
      </c>
      <c r="E35" s="387"/>
      <c r="F35" s="387"/>
      <c r="G35" s="366"/>
      <c r="H35" s="462">
        <v>20</v>
      </c>
      <c r="I35" s="527"/>
      <c r="J35" s="813"/>
      <c r="K35" s="783"/>
      <c r="L35" s="783"/>
      <c r="M35" s="467"/>
      <c r="N35" s="527"/>
      <c r="O35" s="784"/>
      <c r="P35" s="442">
        <f t="shared" si="11"/>
        <v>0</v>
      </c>
      <c r="Q35" s="450" t="str">
        <f t="shared" si="1"/>
        <v/>
      </c>
      <c r="R35" s="791" t="str">
        <f>Setup!C65</f>
        <v>Car Fund</v>
      </c>
      <c r="T35" s="197"/>
      <c r="U35" s="197"/>
      <c r="V35" s="418"/>
      <c r="W35" s="419"/>
      <c r="X35" s="322"/>
      <c r="Y35" s="322"/>
      <c r="Z35" s="322"/>
      <c r="AA35" s="322">
        <v>22</v>
      </c>
      <c r="AB35" s="465">
        <f t="shared" si="12"/>
        <v>0</v>
      </c>
      <c r="AC35" s="322">
        <f t="shared" si="2"/>
        <v>0</v>
      </c>
      <c r="AD35" s="465">
        <f t="shared" si="13"/>
        <v>0</v>
      </c>
      <c r="AE35" s="322">
        <f t="shared" si="3"/>
        <v>0</v>
      </c>
      <c r="AF35" s="465">
        <f t="shared" si="14"/>
        <v>0</v>
      </c>
      <c r="AG35" s="322">
        <f t="shared" si="4"/>
        <v>0</v>
      </c>
      <c r="AH35" s="465">
        <f t="shared" si="15"/>
        <v>0</v>
      </c>
      <c r="AI35" s="322">
        <f t="shared" si="5"/>
        <v>0</v>
      </c>
      <c r="AJ35" s="465">
        <f t="shared" si="16"/>
        <v>0</v>
      </c>
      <c r="AK35" s="322">
        <f t="shared" si="6"/>
        <v>0</v>
      </c>
      <c r="AL35" s="465">
        <f t="shared" si="17"/>
        <v>0</v>
      </c>
      <c r="AM35" s="322">
        <f t="shared" si="7"/>
        <v>0</v>
      </c>
      <c r="AN35" s="465">
        <f t="shared" si="18"/>
        <v>0</v>
      </c>
      <c r="AO35" s="322">
        <f t="shared" si="8"/>
        <v>0</v>
      </c>
    </row>
    <row r="36" spans="2:41" ht="14" customHeight="1">
      <c r="B36" s="385">
        <f t="shared" si="9"/>
        <v>43455</v>
      </c>
      <c r="C36" s="300" t="str">
        <f t="shared" si="10"/>
        <v>n/a</v>
      </c>
      <c r="E36" s="387"/>
      <c r="F36" s="387"/>
      <c r="G36" s="366"/>
      <c r="H36" s="462">
        <v>21</v>
      </c>
      <c r="I36" s="527"/>
      <c r="J36" s="813"/>
      <c r="K36" s="783"/>
      <c r="L36" s="783"/>
      <c r="M36" s="467"/>
      <c r="N36" s="467"/>
      <c r="O36" s="784"/>
      <c r="P36" s="442">
        <f t="shared" si="11"/>
        <v>0</v>
      </c>
      <c r="Q36" s="451" t="str">
        <f t="shared" si="1"/>
        <v/>
      </c>
      <c r="R36" s="791" t="str">
        <f>Setup!C66</f>
        <v>Home Down Pay Fund</v>
      </c>
      <c r="V36" s="418"/>
      <c r="W36" s="421"/>
      <c r="X36" s="322"/>
      <c r="Y36" s="322"/>
      <c r="Z36" s="322"/>
      <c r="AA36" s="322">
        <v>23</v>
      </c>
      <c r="AB36" s="465">
        <f t="shared" si="12"/>
        <v>0</v>
      </c>
      <c r="AC36" s="322">
        <f t="shared" si="2"/>
        <v>0</v>
      </c>
      <c r="AD36" s="465">
        <f t="shared" si="13"/>
        <v>0</v>
      </c>
      <c r="AE36" s="322">
        <f t="shared" si="3"/>
        <v>0</v>
      </c>
      <c r="AF36" s="465">
        <f t="shared" si="14"/>
        <v>0</v>
      </c>
      <c r="AG36" s="322">
        <f t="shared" si="4"/>
        <v>0</v>
      </c>
      <c r="AH36" s="465">
        <f t="shared" si="15"/>
        <v>0</v>
      </c>
      <c r="AI36" s="322">
        <f t="shared" si="5"/>
        <v>0</v>
      </c>
      <c r="AJ36" s="465">
        <f t="shared" si="16"/>
        <v>0</v>
      </c>
      <c r="AK36" s="322">
        <f t="shared" si="6"/>
        <v>0</v>
      </c>
      <c r="AL36" s="465">
        <f t="shared" si="17"/>
        <v>0</v>
      </c>
      <c r="AM36" s="322">
        <f t="shared" si="7"/>
        <v>0</v>
      </c>
      <c r="AN36" s="465">
        <f t="shared" si="18"/>
        <v>0</v>
      </c>
      <c r="AO36" s="322">
        <f t="shared" si="8"/>
        <v>0</v>
      </c>
    </row>
    <row r="37" spans="2:41" ht="14" customHeight="1">
      <c r="B37" s="385">
        <f t="shared" si="9"/>
        <v>43456</v>
      </c>
      <c r="C37" s="300" t="str">
        <f t="shared" si="10"/>
        <v>n/a</v>
      </c>
      <c r="E37" s="387"/>
      <c r="F37" s="387"/>
      <c r="G37" s="366"/>
      <c r="H37" s="462">
        <v>22</v>
      </c>
      <c r="I37" s="782"/>
      <c r="J37" s="813"/>
      <c r="K37" s="783"/>
      <c r="L37" s="783"/>
      <c r="M37" s="467"/>
      <c r="N37" s="467"/>
      <c r="O37" s="784"/>
      <c r="P37" s="442">
        <f t="shared" si="11"/>
        <v>0</v>
      </c>
      <c r="Q37" s="450" t="str">
        <f t="shared" si="1"/>
        <v/>
      </c>
      <c r="R37" s="791" t="str">
        <f>Setup!C67</f>
        <v>4. FOOD</v>
      </c>
      <c r="T37" s="197"/>
      <c r="U37" s="197"/>
      <c r="V37" s="418"/>
      <c r="W37" s="419"/>
      <c r="X37" s="322"/>
      <c r="Y37" s="322"/>
      <c r="Z37" s="322"/>
      <c r="AA37" s="322">
        <v>24</v>
      </c>
      <c r="AB37" s="465">
        <f t="shared" si="12"/>
        <v>0</v>
      </c>
      <c r="AC37" s="322">
        <f t="shared" si="2"/>
        <v>0</v>
      </c>
      <c r="AD37" s="465">
        <f t="shared" si="13"/>
        <v>0</v>
      </c>
      <c r="AE37" s="322">
        <f t="shared" si="3"/>
        <v>0</v>
      </c>
      <c r="AF37" s="465">
        <f t="shared" si="14"/>
        <v>0</v>
      </c>
      <c r="AG37" s="322">
        <f t="shared" si="4"/>
        <v>0</v>
      </c>
      <c r="AH37" s="465">
        <f t="shared" si="15"/>
        <v>0</v>
      </c>
      <c r="AI37" s="322">
        <f t="shared" si="5"/>
        <v>0</v>
      </c>
      <c r="AJ37" s="465">
        <f t="shared" si="16"/>
        <v>0</v>
      </c>
      <c r="AK37" s="322">
        <f t="shared" si="6"/>
        <v>0</v>
      </c>
      <c r="AL37" s="465">
        <f t="shared" si="17"/>
        <v>0</v>
      </c>
      <c r="AM37" s="322">
        <f t="shared" si="7"/>
        <v>0</v>
      </c>
      <c r="AN37" s="465">
        <f t="shared" si="18"/>
        <v>0</v>
      </c>
      <c r="AO37" s="322">
        <f t="shared" si="8"/>
        <v>0</v>
      </c>
    </row>
    <row r="38" spans="2:41" ht="14" customHeight="1">
      <c r="B38" s="385">
        <f t="shared" si="9"/>
        <v>43457</v>
      </c>
      <c r="C38" s="300" t="str">
        <f t="shared" si="10"/>
        <v>n/a</v>
      </c>
      <c r="E38" s="387"/>
      <c r="F38" s="387"/>
      <c r="G38" s="366"/>
      <c r="H38" s="462">
        <v>23</v>
      </c>
      <c r="I38" s="782"/>
      <c r="J38" s="813"/>
      <c r="K38" s="783"/>
      <c r="L38" s="783"/>
      <c r="M38" s="467"/>
      <c r="N38" s="467"/>
      <c r="O38" s="784"/>
      <c r="P38" s="442">
        <f t="shared" si="11"/>
        <v>0</v>
      </c>
      <c r="Q38" s="450" t="str">
        <f t="shared" si="1"/>
        <v/>
      </c>
      <c r="R38" s="791" t="str">
        <f>Setup!C68</f>
        <v>Groceries</v>
      </c>
      <c r="T38" s="197"/>
      <c r="U38" s="197"/>
      <c r="V38" s="418"/>
      <c r="W38" s="418"/>
      <c r="X38" s="322"/>
      <c r="Y38" s="322"/>
      <c r="Z38" s="322"/>
      <c r="AA38" s="322">
        <v>25</v>
      </c>
      <c r="AB38" s="465">
        <f t="shared" si="12"/>
        <v>0</v>
      </c>
      <c r="AC38" s="322">
        <f t="shared" si="2"/>
        <v>0</v>
      </c>
      <c r="AD38" s="465">
        <f t="shared" si="13"/>
        <v>0</v>
      </c>
      <c r="AE38" s="322">
        <f t="shared" si="3"/>
        <v>0</v>
      </c>
      <c r="AF38" s="465">
        <f t="shared" si="14"/>
        <v>0</v>
      </c>
      <c r="AG38" s="322">
        <f t="shared" si="4"/>
        <v>0</v>
      </c>
      <c r="AH38" s="465">
        <f t="shared" si="15"/>
        <v>0</v>
      </c>
      <c r="AI38" s="322">
        <f t="shared" si="5"/>
        <v>0</v>
      </c>
      <c r="AJ38" s="465">
        <f t="shared" si="16"/>
        <v>0</v>
      </c>
      <c r="AK38" s="322">
        <f t="shared" si="6"/>
        <v>0</v>
      </c>
      <c r="AL38" s="465">
        <f t="shared" si="17"/>
        <v>0</v>
      </c>
      <c r="AM38" s="322">
        <f t="shared" si="7"/>
        <v>0</v>
      </c>
      <c r="AN38" s="465">
        <f t="shared" si="18"/>
        <v>0</v>
      </c>
      <c r="AO38" s="322">
        <f t="shared" si="8"/>
        <v>0</v>
      </c>
    </row>
    <row r="39" spans="2:41" ht="14" customHeight="1">
      <c r="B39" s="385">
        <f t="shared" si="9"/>
        <v>43458</v>
      </c>
      <c r="C39" s="300" t="str">
        <f t="shared" si="10"/>
        <v>n/a</v>
      </c>
      <c r="E39" s="387"/>
      <c r="F39" s="387"/>
      <c r="G39" s="366"/>
      <c r="H39" s="462">
        <v>24</v>
      </c>
      <c r="I39" s="782"/>
      <c r="J39" s="813"/>
      <c r="K39" s="783"/>
      <c r="L39" s="783"/>
      <c r="M39" s="467"/>
      <c r="N39" s="467"/>
      <c r="O39" s="784"/>
      <c r="P39" s="442">
        <f t="shared" si="11"/>
        <v>0</v>
      </c>
      <c r="Q39" s="450" t="str">
        <f t="shared" si="1"/>
        <v/>
      </c>
      <c r="R39" s="791" t="str">
        <f>Setup!C69</f>
        <v>Dining Out</v>
      </c>
      <c r="T39" s="197"/>
      <c r="U39" s="197"/>
      <c r="V39" s="322"/>
      <c r="W39" s="322"/>
      <c r="X39" s="322"/>
      <c r="Y39" s="322"/>
      <c r="Z39" s="322"/>
      <c r="AA39" s="322">
        <v>26</v>
      </c>
      <c r="AB39" s="465">
        <f t="shared" si="12"/>
        <v>0</v>
      </c>
      <c r="AC39" s="322">
        <f t="shared" si="2"/>
        <v>0</v>
      </c>
      <c r="AD39" s="465">
        <f t="shared" si="13"/>
        <v>0</v>
      </c>
      <c r="AE39" s="322">
        <f t="shared" si="3"/>
        <v>0</v>
      </c>
      <c r="AF39" s="465">
        <f t="shared" si="14"/>
        <v>0</v>
      </c>
      <c r="AG39" s="322">
        <f t="shared" si="4"/>
        <v>0</v>
      </c>
      <c r="AH39" s="465">
        <f t="shared" si="15"/>
        <v>0</v>
      </c>
      <c r="AI39" s="322">
        <f t="shared" si="5"/>
        <v>0</v>
      </c>
      <c r="AJ39" s="465">
        <f t="shared" si="16"/>
        <v>0</v>
      </c>
      <c r="AK39" s="322">
        <f t="shared" si="6"/>
        <v>0</v>
      </c>
      <c r="AL39" s="465">
        <f t="shared" si="17"/>
        <v>0</v>
      </c>
      <c r="AM39" s="322">
        <f t="shared" si="7"/>
        <v>0</v>
      </c>
      <c r="AN39" s="465">
        <f t="shared" si="18"/>
        <v>0</v>
      </c>
      <c r="AO39" s="322">
        <f t="shared" si="8"/>
        <v>0</v>
      </c>
    </row>
    <row r="40" spans="2:41" ht="14" customHeight="1">
      <c r="B40" s="385">
        <f t="shared" si="9"/>
        <v>43459</v>
      </c>
      <c r="C40" s="300" t="str">
        <f t="shared" si="10"/>
        <v>n/a</v>
      </c>
      <c r="E40" s="387"/>
      <c r="F40" s="387"/>
      <c r="G40" s="366"/>
      <c r="H40" s="462">
        <v>25</v>
      </c>
      <c r="I40" s="782"/>
      <c r="J40" s="813"/>
      <c r="K40" s="783"/>
      <c r="L40" s="783"/>
      <c r="M40" s="527"/>
      <c r="N40" s="527"/>
      <c r="O40" s="784"/>
      <c r="P40" s="442">
        <f t="shared" si="11"/>
        <v>0</v>
      </c>
      <c r="Q40" s="450" t="str">
        <f t="shared" si="1"/>
        <v/>
      </c>
      <c r="R40" s="791" t="str">
        <f>Setup!C70</f>
        <v>School Lunches</v>
      </c>
      <c r="T40" s="197"/>
      <c r="U40" s="197"/>
      <c r="V40" s="365"/>
      <c r="W40" s="365"/>
      <c r="X40" s="322"/>
      <c r="Y40" s="322"/>
      <c r="Z40" s="322"/>
      <c r="AA40" s="322">
        <v>27</v>
      </c>
      <c r="AB40" s="465">
        <f t="shared" si="12"/>
        <v>0</v>
      </c>
      <c r="AC40" s="322">
        <f t="shared" si="2"/>
        <v>0</v>
      </c>
      <c r="AD40" s="465">
        <f t="shared" si="13"/>
        <v>0</v>
      </c>
      <c r="AE40" s="322">
        <f t="shared" si="3"/>
        <v>0</v>
      </c>
      <c r="AF40" s="465">
        <f t="shared" si="14"/>
        <v>0</v>
      </c>
      <c r="AG40" s="322">
        <f t="shared" si="4"/>
        <v>0</v>
      </c>
      <c r="AH40" s="465">
        <f t="shared" si="15"/>
        <v>0</v>
      </c>
      <c r="AI40" s="322">
        <f t="shared" si="5"/>
        <v>0</v>
      </c>
      <c r="AJ40" s="465">
        <f t="shared" si="16"/>
        <v>0</v>
      </c>
      <c r="AK40" s="322">
        <f t="shared" si="6"/>
        <v>0</v>
      </c>
      <c r="AL40" s="465">
        <f t="shared" si="17"/>
        <v>0</v>
      </c>
      <c r="AM40" s="322">
        <f t="shared" si="7"/>
        <v>0</v>
      </c>
      <c r="AN40" s="465">
        <f t="shared" si="18"/>
        <v>0</v>
      </c>
      <c r="AO40" s="322">
        <f t="shared" si="8"/>
        <v>0</v>
      </c>
    </row>
    <row r="41" spans="2:41" ht="14" customHeight="1">
      <c r="B41" s="385">
        <f t="shared" si="9"/>
        <v>43460</v>
      </c>
      <c r="C41" s="300" t="str">
        <f t="shared" si="10"/>
        <v>n/a</v>
      </c>
      <c r="E41" s="387"/>
      <c r="F41" s="387"/>
      <c r="G41" s="366"/>
      <c r="H41" s="462">
        <v>26</v>
      </c>
      <c r="I41" s="782"/>
      <c r="J41" s="813"/>
      <c r="K41" s="783"/>
      <c r="L41" s="463"/>
      <c r="M41" s="467"/>
      <c r="N41" s="467"/>
      <c r="O41" s="784"/>
      <c r="P41" s="442">
        <f t="shared" si="11"/>
        <v>0</v>
      </c>
      <c r="Q41" s="450" t="str">
        <f t="shared" si="1"/>
        <v/>
      </c>
      <c r="R41" s="791" t="str">
        <f>Setup!C71</f>
        <v>Pet Food</v>
      </c>
      <c r="T41" s="197"/>
      <c r="U41" s="197"/>
      <c r="V41" s="365"/>
      <c r="W41" s="452"/>
      <c r="X41" s="322"/>
      <c r="Y41" s="322"/>
      <c r="Z41" s="322"/>
      <c r="AA41" s="322">
        <v>28</v>
      </c>
      <c r="AB41" s="465">
        <f t="shared" si="12"/>
        <v>0</v>
      </c>
      <c r="AC41" s="322">
        <f t="shared" si="2"/>
        <v>0</v>
      </c>
      <c r="AD41" s="465">
        <f t="shared" si="13"/>
        <v>0</v>
      </c>
      <c r="AE41" s="322">
        <f t="shared" si="3"/>
        <v>0</v>
      </c>
      <c r="AF41" s="465">
        <f t="shared" si="14"/>
        <v>0</v>
      </c>
      <c r="AG41" s="322">
        <f t="shared" si="4"/>
        <v>0</v>
      </c>
      <c r="AH41" s="465">
        <f t="shared" si="15"/>
        <v>0</v>
      </c>
      <c r="AI41" s="322">
        <f t="shared" si="5"/>
        <v>0</v>
      </c>
      <c r="AJ41" s="465">
        <f t="shared" si="16"/>
        <v>0</v>
      </c>
      <c r="AK41" s="322">
        <f t="shared" si="6"/>
        <v>0</v>
      </c>
      <c r="AL41" s="465">
        <f t="shared" si="17"/>
        <v>0</v>
      </c>
      <c r="AM41" s="322">
        <f t="shared" si="7"/>
        <v>0</v>
      </c>
      <c r="AN41" s="465">
        <f t="shared" si="18"/>
        <v>0</v>
      </c>
      <c r="AO41" s="322">
        <f t="shared" si="8"/>
        <v>0</v>
      </c>
    </row>
    <row r="42" spans="2:41" ht="14" customHeight="1">
      <c r="B42" s="385">
        <f t="shared" si="9"/>
        <v>43461</v>
      </c>
      <c r="C42" s="300" t="str">
        <f t="shared" si="10"/>
        <v>n/a</v>
      </c>
      <c r="E42" s="387"/>
      <c r="F42" s="387"/>
      <c r="G42" s="366"/>
      <c r="H42" s="462">
        <v>27</v>
      </c>
      <c r="I42" s="782"/>
      <c r="J42" s="813"/>
      <c r="K42" s="783"/>
      <c r="L42" s="463"/>
      <c r="M42" s="467"/>
      <c r="N42" s="467"/>
      <c r="O42" s="784"/>
      <c r="P42" s="442">
        <f t="shared" si="11"/>
        <v>0</v>
      </c>
      <c r="Q42" s="450" t="str">
        <f t="shared" si="1"/>
        <v/>
      </c>
      <c r="R42" s="791" t="str">
        <f>Setup!C72</f>
        <v>Other Food</v>
      </c>
      <c r="T42" s="197"/>
      <c r="U42" s="197"/>
      <c r="V42" s="453"/>
      <c r="W42" s="420"/>
      <c r="X42" s="454"/>
      <c r="Y42" s="322"/>
      <c r="Z42" s="322"/>
      <c r="AA42" s="322">
        <v>29</v>
      </c>
      <c r="AB42" s="465">
        <f t="shared" si="12"/>
        <v>0</v>
      </c>
      <c r="AC42" s="322">
        <f t="shared" si="2"/>
        <v>0</v>
      </c>
      <c r="AD42" s="465">
        <f t="shared" si="13"/>
        <v>0</v>
      </c>
      <c r="AE42" s="322">
        <f t="shared" si="3"/>
        <v>0</v>
      </c>
      <c r="AF42" s="465">
        <f t="shared" si="14"/>
        <v>0</v>
      </c>
      <c r="AG42" s="322">
        <f t="shared" si="4"/>
        <v>0</v>
      </c>
      <c r="AH42" s="465">
        <f t="shared" si="15"/>
        <v>0</v>
      </c>
      <c r="AI42" s="322">
        <f t="shared" si="5"/>
        <v>0</v>
      </c>
      <c r="AJ42" s="465">
        <f t="shared" si="16"/>
        <v>0</v>
      </c>
      <c r="AK42" s="322">
        <f t="shared" si="6"/>
        <v>0</v>
      </c>
      <c r="AL42" s="465">
        <f t="shared" si="17"/>
        <v>0</v>
      </c>
      <c r="AM42" s="322">
        <f t="shared" si="7"/>
        <v>0</v>
      </c>
      <c r="AN42" s="465">
        <f t="shared" si="18"/>
        <v>0</v>
      </c>
      <c r="AO42" s="322">
        <f t="shared" si="8"/>
        <v>0</v>
      </c>
    </row>
    <row r="43" spans="2:41" ht="14" customHeight="1">
      <c r="B43" s="385">
        <f t="shared" si="9"/>
        <v>43462</v>
      </c>
      <c r="C43" s="300" t="str">
        <f t="shared" si="10"/>
        <v>n/a</v>
      </c>
      <c r="E43" s="387"/>
      <c r="F43" s="387"/>
      <c r="G43" s="366"/>
      <c r="H43" s="462">
        <v>28</v>
      </c>
      <c r="I43" s="782"/>
      <c r="J43" s="813"/>
      <c r="K43" s="783"/>
      <c r="L43" s="463"/>
      <c r="M43" s="467"/>
      <c r="N43" s="467"/>
      <c r="O43" s="784"/>
      <c r="P43" s="442">
        <f t="shared" si="11"/>
        <v>0</v>
      </c>
      <c r="Q43" s="450" t="str">
        <f t="shared" si="1"/>
        <v/>
      </c>
      <c r="R43" s="791" t="str">
        <f>Setup!C73</f>
        <v>Other Food</v>
      </c>
      <c r="T43" s="197"/>
      <c r="U43" s="197"/>
      <c r="V43" s="453"/>
      <c r="W43" s="420"/>
      <c r="X43" s="454"/>
      <c r="Y43" s="322"/>
      <c r="Z43" s="322"/>
      <c r="AA43" s="322">
        <v>30</v>
      </c>
      <c r="AB43" s="465">
        <f t="shared" si="12"/>
        <v>0</v>
      </c>
      <c r="AC43" s="322">
        <f t="shared" si="2"/>
        <v>0</v>
      </c>
      <c r="AD43" s="465">
        <f t="shared" si="13"/>
        <v>0</v>
      </c>
      <c r="AE43" s="322">
        <f t="shared" si="3"/>
        <v>0</v>
      </c>
      <c r="AF43" s="465">
        <f t="shared" si="14"/>
        <v>0</v>
      </c>
      <c r="AG43" s="322">
        <f t="shared" si="4"/>
        <v>0</v>
      </c>
      <c r="AH43" s="465">
        <f t="shared" si="15"/>
        <v>0</v>
      </c>
      <c r="AI43" s="322">
        <f t="shared" si="5"/>
        <v>0</v>
      </c>
      <c r="AJ43" s="465">
        <f t="shared" si="16"/>
        <v>0</v>
      </c>
      <c r="AK43" s="322">
        <f t="shared" si="6"/>
        <v>0</v>
      </c>
      <c r="AL43" s="465">
        <f t="shared" si="17"/>
        <v>0</v>
      </c>
      <c r="AM43" s="322">
        <f t="shared" si="7"/>
        <v>0</v>
      </c>
      <c r="AN43" s="465">
        <f t="shared" si="18"/>
        <v>0</v>
      </c>
      <c r="AO43" s="322">
        <f t="shared" si="8"/>
        <v>0</v>
      </c>
    </row>
    <row r="44" spans="2:41" ht="14" customHeight="1">
      <c r="B44" s="385">
        <f t="shared" si="9"/>
        <v>43463</v>
      </c>
      <c r="C44" s="300" t="str">
        <f t="shared" si="10"/>
        <v>n/a</v>
      </c>
      <c r="E44" s="387"/>
      <c r="F44" s="387"/>
      <c r="G44" s="366"/>
      <c r="H44" s="462">
        <v>29</v>
      </c>
      <c r="I44" s="527"/>
      <c r="J44" s="813"/>
      <c r="K44" s="783"/>
      <c r="L44" s="783"/>
      <c r="M44" s="467"/>
      <c r="N44" s="467"/>
      <c r="O44" s="784"/>
      <c r="P44" s="442">
        <f t="shared" si="11"/>
        <v>0</v>
      </c>
      <c r="Q44" s="450" t="str">
        <f t="shared" si="1"/>
        <v/>
      </c>
      <c r="R44" s="791" t="str">
        <f>Setup!C74</f>
        <v>5. CLOTHING</v>
      </c>
      <c r="T44" s="197"/>
      <c r="U44" s="197"/>
      <c r="V44" s="453"/>
      <c r="W44" s="420"/>
      <c r="X44" s="454"/>
      <c r="Y44" s="322"/>
      <c r="Z44" s="322"/>
      <c r="AA44" s="322">
        <v>31</v>
      </c>
      <c r="AB44" s="465">
        <f t="shared" si="12"/>
        <v>0</v>
      </c>
      <c r="AC44" s="322">
        <f t="shared" si="2"/>
        <v>0</v>
      </c>
      <c r="AD44" s="465">
        <f t="shared" si="13"/>
        <v>0</v>
      </c>
      <c r="AE44" s="322">
        <f t="shared" si="3"/>
        <v>0</v>
      </c>
      <c r="AF44" s="465">
        <f t="shared" si="14"/>
        <v>0</v>
      </c>
      <c r="AG44" s="322">
        <f t="shared" si="4"/>
        <v>0</v>
      </c>
      <c r="AH44" s="465">
        <f t="shared" si="15"/>
        <v>0</v>
      </c>
      <c r="AI44" s="322">
        <f t="shared" si="5"/>
        <v>0</v>
      </c>
      <c r="AJ44" s="465">
        <f t="shared" si="16"/>
        <v>0</v>
      </c>
      <c r="AK44" s="322">
        <f t="shared" si="6"/>
        <v>0</v>
      </c>
      <c r="AL44" s="465">
        <f t="shared" si="17"/>
        <v>0</v>
      </c>
      <c r="AM44" s="322">
        <f t="shared" si="7"/>
        <v>0</v>
      </c>
      <c r="AN44" s="465">
        <f t="shared" si="18"/>
        <v>0</v>
      </c>
      <c r="AO44" s="322">
        <f t="shared" si="8"/>
        <v>0</v>
      </c>
    </row>
    <row r="45" spans="2:41" ht="14" customHeight="1">
      <c r="B45" s="385">
        <f t="shared" si="9"/>
        <v>43464</v>
      </c>
      <c r="C45" s="300" t="str">
        <f t="shared" si="10"/>
        <v>n/a</v>
      </c>
      <c r="E45" s="387"/>
      <c r="F45" s="387"/>
      <c r="G45" s="366"/>
      <c r="H45" s="462">
        <v>30</v>
      </c>
      <c r="I45" s="782"/>
      <c r="J45" s="813"/>
      <c r="K45" s="783"/>
      <c r="L45" s="463"/>
      <c r="M45" s="467"/>
      <c r="N45" s="467"/>
      <c r="O45" s="784"/>
      <c r="P45" s="442">
        <f t="shared" si="11"/>
        <v>0</v>
      </c>
      <c r="Q45" s="450" t="str">
        <f t="shared" si="1"/>
        <v/>
      </c>
      <c r="R45" s="791" t="str">
        <f>Setup!C75</f>
        <v>New Clothes</v>
      </c>
      <c r="T45" s="197"/>
      <c r="U45" s="197"/>
      <c r="V45" s="453"/>
      <c r="W45" s="420"/>
      <c r="X45" s="454"/>
      <c r="Y45" s="322"/>
      <c r="Z45" s="322"/>
      <c r="AA45" s="322">
        <v>32</v>
      </c>
      <c r="AB45" s="465">
        <f t="shared" si="12"/>
        <v>0</v>
      </c>
      <c r="AC45" s="322">
        <f t="shared" si="2"/>
        <v>0</v>
      </c>
      <c r="AD45" s="465">
        <f t="shared" si="13"/>
        <v>0</v>
      </c>
      <c r="AE45" s="322">
        <f t="shared" si="3"/>
        <v>0</v>
      </c>
      <c r="AF45" s="465">
        <f t="shared" si="14"/>
        <v>0</v>
      </c>
      <c r="AG45" s="322">
        <f t="shared" si="4"/>
        <v>0</v>
      </c>
      <c r="AH45" s="465">
        <f t="shared" si="15"/>
        <v>0</v>
      </c>
      <c r="AI45" s="322">
        <f t="shared" si="5"/>
        <v>0</v>
      </c>
      <c r="AJ45" s="465">
        <f t="shared" si="16"/>
        <v>0</v>
      </c>
      <c r="AK45" s="322">
        <f t="shared" si="6"/>
        <v>0</v>
      </c>
      <c r="AL45" s="465">
        <f t="shared" si="17"/>
        <v>0</v>
      </c>
      <c r="AM45" s="322">
        <f t="shared" si="7"/>
        <v>0</v>
      </c>
      <c r="AN45" s="465">
        <f t="shared" si="18"/>
        <v>0</v>
      </c>
      <c r="AO45" s="322">
        <f t="shared" si="8"/>
        <v>0</v>
      </c>
    </row>
    <row r="46" spans="2:41" ht="14" customHeight="1">
      <c r="B46" s="385">
        <f t="shared" si="9"/>
        <v>43465</v>
      </c>
      <c r="C46" s="300" t="str">
        <f t="shared" si="10"/>
        <v>n/a</v>
      </c>
      <c r="E46" s="387"/>
      <c r="F46" s="387"/>
      <c r="G46" s="366"/>
      <c r="H46" s="462">
        <v>31</v>
      </c>
      <c r="I46" s="782"/>
      <c r="J46" s="813"/>
      <c r="K46" s="783"/>
      <c r="L46" s="463"/>
      <c r="M46" s="527"/>
      <c r="N46" s="527"/>
      <c r="O46" s="784"/>
      <c r="P46" s="442">
        <f t="shared" si="11"/>
        <v>0</v>
      </c>
      <c r="Q46" s="451" t="str">
        <f t="shared" si="1"/>
        <v/>
      </c>
      <c r="R46" s="791" t="str">
        <f>Setup!C76</f>
        <v>Dry Cleaning</v>
      </c>
      <c r="V46" s="455"/>
      <c r="W46" s="421"/>
      <c r="X46" s="322"/>
      <c r="Y46" s="322"/>
      <c r="Z46" s="322"/>
      <c r="AA46" s="322">
        <v>33</v>
      </c>
      <c r="AB46" s="465">
        <f t="shared" si="12"/>
        <v>0</v>
      </c>
      <c r="AC46" s="322">
        <f t="shared" si="2"/>
        <v>0</v>
      </c>
      <c r="AD46" s="465">
        <f t="shared" si="13"/>
        <v>0</v>
      </c>
      <c r="AE46" s="322">
        <f t="shared" si="3"/>
        <v>0</v>
      </c>
      <c r="AF46" s="465">
        <f t="shared" si="14"/>
        <v>0</v>
      </c>
      <c r="AG46" s="322">
        <f t="shared" si="4"/>
        <v>0</v>
      </c>
      <c r="AH46" s="465">
        <f t="shared" si="15"/>
        <v>0</v>
      </c>
      <c r="AI46" s="322">
        <f t="shared" si="5"/>
        <v>0</v>
      </c>
      <c r="AJ46" s="465">
        <f t="shared" si="16"/>
        <v>0</v>
      </c>
      <c r="AK46" s="322">
        <f t="shared" si="6"/>
        <v>0</v>
      </c>
      <c r="AL46" s="465">
        <f t="shared" si="17"/>
        <v>0</v>
      </c>
      <c r="AM46" s="322">
        <f t="shared" si="7"/>
        <v>0</v>
      </c>
      <c r="AN46" s="465">
        <f t="shared" si="18"/>
        <v>0</v>
      </c>
      <c r="AO46" s="322">
        <f t="shared" si="8"/>
        <v>0</v>
      </c>
    </row>
    <row r="47" spans="2:41" ht="14" customHeight="1">
      <c r="C47" s="300" t="str">
        <f t="shared" si="10"/>
        <v>n/a</v>
      </c>
      <c r="E47" s="387"/>
      <c r="F47" s="387"/>
      <c r="G47" s="366"/>
      <c r="H47" s="462">
        <v>32</v>
      </c>
      <c r="I47" s="782"/>
      <c r="J47" s="813"/>
      <c r="K47" s="783"/>
      <c r="L47" s="463"/>
      <c r="M47" s="467"/>
      <c r="N47" s="467"/>
      <c r="O47" s="784"/>
      <c r="P47" s="442">
        <f t="shared" si="11"/>
        <v>0</v>
      </c>
      <c r="Q47" s="450" t="str">
        <f t="shared" si="1"/>
        <v/>
      </c>
      <c r="R47" s="791" t="str">
        <f>Setup!C77</f>
        <v>Laundry</v>
      </c>
      <c r="T47" s="197"/>
      <c r="U47" s="197"/>
      <c r="V47" s="453"/>
      <c r="W47" s="420"/>
      <c r="X47" s="454"/>
      <c r="Y47" s="322"/>
      <c r="Z47" s="322"/>
      <c r="AA47" s="322">
        <v>34</v>
      </c>
      <c r="AB47" s="465">
        <f t="shared" si="12"/>
        <v>0</v>
      </c>
      <c r="AC47" s="322">
        <f t="shared" si="2"/>
        <v>0</v>
      </c>
      <c r="AD47" s="465">
        <f t="shared" si="13"/>
        <v>0</v>
      </c>
      <c r="AE47" s="322">
        <f t="shared" si="3"/>
        <v>0</v>
      </c>
      <c r="AF47" s="465">
        <f t="shared" si="14"/>
        <v>0</v>
      </c>
      <c r="AG47" s="322">
        <f t="shared" si="4"/>
        <v>0</v>
      </c>
      <c r="AH47" s="465">
        <f t="shared" si="15"/>
        <v>0</v>
      </c>
      <c r="AI47" s="322">
        <f t="shared" si="5"/>
        <v>0</v>
      </c>
      <c r="AJ47" s="465">
        <f t="shared" si="16"/>
        <v>0</v>
      </c>
      <c r="AK47" s="322">
        <f t="shared" si="6"/>
        <v>0</v>
      </c>
      <c r="AL47" s="465">
        <f t="shared" si="17"/>
        <v>0</v>
      </c>
      <c r="AM47" s="322">
        <f t="shared" si="7"/>
        <v>0</v>
      </c>
      <c r="AN47" s="465">
        <f t="shared" si="18"/>
        <v>0</v>
      </c>
      <c r="AO47" s="322">
        <f t="shared" si="8"/>
        <v>0</v>
      </c>
    </row>
    <row r="48" spans="2:41" ht="14" customHeight="1">
      <c r="C48" s="300" t="str">
        <f t="shared" si="10"/>
        <v>n/a</v>
      </c>
      <c r="E48" s="387"/>
      <c r="F48" s="387"/>
      <c r="G48" s="366"/>
      <c r="H48" s="462">
        <v>33</v>
      </c>
      <c r="I48" s="782"/>
      <c r="J48" s="813"/>
      <c r="K48" s="783"/>
      <c r="L48" s="463"/>
      <c r="M48" s="467"/>
      <c r="N48" s="467"/>
      <c r="O48" s="784"/>
      <c r="P48" s="442">
        <f t="shared" si="11"/>
        <v>0</v>
      </c>
      <c r="Q48" s="450" t="str">
        <f t="shared" ref="Q48:Q79" si="19">IF(O48="","",HLOOKUP(O48,Sum_Changes,AA48,FALSE))</f>
        <v/>
      </c>
      <c r="R48" s="791" t="str">
        <f>Setup!C78</f>
        <v>Other Clothing</v>
      </c>
      <c r="T48" s="197"/>
      <c r="U48" s="197"/>
      <c r="V48" s="453"/>
      <c r="W48" s="420"/>
      <c r="X48" s="454"/>
      <c r="Y48" s="322"/>
      <c r="Z48" s="322"/>
      <c r="AA48" s="322">
        <v>35</v>
      </c>
      <c r="AB48" s="465">
        <f t="shared" si="12"/>
        <v>0</v>
      </c>
      <c r="AC48" s="322">
        <f t="shared" ref="AC48:AC109" si="20">IF(Acct_Tracking=$AB$14,$P48,0)</f>
        <v>0</v>
      </c>
      <c r="AD48" s="465">
        <f t="shared" si="13"/>
        <v>0</v>
      </c>
      <c r="AE48" s="322">
        <f t="shared" si="3"/>
        <v>0</v>
      </c>
      <c r="AF48" s="465">
        <f t="shared" si="14"/>
        <v>0</v>
      </c>
      <c r="AG48" s="322">
        <f t="shared" si="4"/>
        <v>0</v>
      </c>
      <c r="AH48" s="465">
        <f t="shared" si="15"/>
        <v>0</v>
      </c>
      <c r="AI48" s="322">
        <f t="shared" si="5"/>
        <v>0</v>
      </c>
      <c r="AJ48" s="465">
        <f t="shared" si="16"/>
        <v>0</v>
      </c>
      <c r="AK48" s="322">
        <f t="shared" si="6"/>
        <v>0</v>
      </c>
      <c r="AL48" s="465">
        <f t="shared" si="17"/>
        <v>0</v>
      </c>
      <c r="AM48" s="322">
        <f t="shared" si="7"/>
        <v>0</v>
      </c>
      <c r="AN48" s="465">
        <f t="shared" si="18"/>
        <v>0</v>
      </c>
      <c r="AO48" s="322">
        <f t="shared" si="8"/>
        <v>0</v>
      </c>
    </row>
    <row r="49" spans="3:41" ht="14" customHeight="1">
      <c r="C49" s="300" t="str">
        <f t="shared" si="10"/>
        <v>n/a</v>
      </c>
      <c r="E49" s="387"/>
      <c r="F49" s="387"/>
      <c r="G49" s="366"/>
      <c r="H49" s="462">
        <v>34</v>
      </c>
      <c r="I49" s="782"/>
      <c r="J49" s="813"/>
      <c r="K49" s="783"/>
      <c r="L49" s="463"/>
      <c r="M49" s="467"/>
      <c r="N49" s="467"/>
      <c r="O49" s="784"/>
      <c r="P49" s="442">
        <f t="shared" si="11"/>
        <v>0</v>
      </c>
      <c r="Q49" s="450" t="str">
        <f t="shared" si="19"/>
        <v/>
      </c>
      <c r="R49" s="791" t="str">
        <f>Setup!C79</f>
        <v>Other Clothing</v>
      </c>
      <c r="T49" s="197"/>
      <c r="U49" s="197"/>
      <c r="AA49" s="322">
        <v>36</v>
      </c>
      <c r="AB49" s="465">
        <f t="shared" si="12"/>
        <v>0</v>
      </c>
      <c r="AC49" s="322">
        <f t="shared" si="20"/>
        <v>0</v>
      </c>
      <c r="AD49" s="465">
        <f t="shared" si="13"/>
        <v>0</v>
      </c>
      <c r="AE49" s="322">
        <f t="shared" si="3"/>
        <v>0</v>
      </c>
      <c r="AF49" s="465">
        <f t="shared" si="14"/>
        <v>0</v>
      </c>
      <c r="AG49" s="322">
        <f t="shared" si="4"/>
        <v>0</v>
      </c>
      <c r="AH49" s="465">
        <f t="shared" si="15"/>
        <v>0</v>
      </c>
      <c r="AI49" s="322">
        <f t="shared" si="5"/>
        <v>0</v>
      </c>
      <c r="AJ49" s="465">
        <f t="shared" si="16"/>
        <v>0</v>
      </c>
      <c r="AK49" s="322">
        <f t="shared" si="6"/>
        <v>0</v>
      </c>
      <c r="AL49" s="465">
        <f t="shared" si="17"/>
        <v>0</v>
      </c>
      <c r="AM49" s="322">
        <f t="shared" si="7"/>
        <v>0</v>
      </c>
      <c r="AN49" s="465">
        <f t="shared" si="18"/>
        <v>0</v>
      </c>
      <c r="AO49" s="322">
        <f t="shared" si="8"/>
        <v>0</v>
      </c>
    </row>
    <row r="50" spans="3:41" ht="14" customHeight="1">
      <c r="C50" s="300" t="str">
        <f t="shared" si="10"/>
        <v>n/a</v>
      </c>
      <c r="E50" s="387"/>
      <c r="F50" s="387"/>
      <c r="G50" s="366"/>
      <c r="H50" s="462">
        <v>35</v>
      </c>
      <c r="I50" s="782"/>
      <c r="J50" s="813"/>
      <c r="K50" s="783"/>
      <c r="L50" s="463"/>
      <c r="M50" s="467"/>
      <c r="N50" s="467"/>
      <c r="O50" s="784"/>
      <c r="P50" s="442">
        <f t="shared" si="11"/>
        <v>0</v>
      </c>
      <c r="Q50" s="450" t="str">
        <f t="shared" si="19"/>
        <v/>
      </c>
      <c r="R50" s="791" t="str">
        <f>Setup!C80</f>
        <v>Other Clothing</v>
      </c>
      <c r="T50" s="197"/>
      <c r="U50" s="197"/>
      <c r="AA50" s="322">
        <v>37</v>
      </c>
      <c r="AB50" s="465">
        <f t="shared" si="12"/>
        <v>0</v>
      </c>
      <c r="AC50" s="322">
        <f t="shared" si="20"/>
        <v>0</v>
      </c>
      <c r="AD50" s="465">
        <f t="shared" si="13"/>
        <v>0</v>
      </c>
      <c r="AE50" s="322">
        <f t="shared" si="3"/>
        <v>0</v>
      </c>
      <c r="AF50" s="465">
        <f t="shared" si="14"/>
        <v>0</v>
      </c>
      <c r="AG50" s="322">
        <f t="shared" si="4"/>
        <v>0</v>
      </c>
      <c r="AH50" s="465">
        <f t="shared" si="15"/>
        <v>0</v>
      </c>
      <c r="AI50" s="322">
        <f t="shared" si="5"/>
        <v>0</v>
      </c>
      <c r="AJ50" s="465">
        <f t="shared" si="16"/>
        <v>0</v>
      </c>
      <c r="AK50" s="322">
        <f t="shared" si="6"/>
        <v>0</v>
      </c>
      <c r="AL50" s="465">
        <f t="shared" si="17"/>
        <v>0</v>
      </c>
      <c r="AM50" s="322">
        <f t="shared" si="7"/>
        <v>0</v>
      </c>
      <c r="AN50" s="465">
        <f t="shared" si="18"/>
        <v>0</v>
      </c>
      <c r="AO50" s="322">
        <f t="shared" si="8"/>
        <v>0</v>
      </c>
    </row>
    <row r="51" spans="3:41" ht="14" customHeight="1">
      <c r="C51" s="300" t="str">
        <f t="shared" si="10"/>
        <v>n/a</v>
      </c>
      <c r="E51" s="387"/>
      <c r="F51" s="387"/>
      <c r="G51" s="366"/>
      <c r="H51" s="462">
        <v>36</v>
      </c>
      <c r="I51" s="782"/>
      <c r="J51" s="813"/>
      <c r="K51" s="783"/>
      <c r="L51" s="463"/>
      <c r="M51" s="467"/>
      <c r="N51" s="467"/>
      <c r="O51" s="784"/>
      <c r="P51" s="442">
        <f t="shared" si="11"/>
        <v>0</v>
      </c>
      <c r="Q51" s="450" t="str">
        <f t="shared" si="19"/>
        <v/>
      </c>
      <c r="R51" s="791" t="str">
        <f>Setup!C81</f>
        <v>6. CHILD CARE</v>
      </c>
      <c r="T51" s="197"/>
      <c r="U51" s="197"/>
      <c r="AA51" s="322">
        <v>38</v>
      </c>
      <c r="AB51" s="465">
        <f t="shared" si="12"/>
        <v>0</v>
      </c>
      <c r="AC51" s="322">
        <f t="shared" si="20"/>
        <v>0</v>
      </c>
      <c r="AD51" s="465">
        <f t="shared" si="13"/>
        <v>0</v>
      </c>
      <c r="AE51" s="322">
        <f t="shared" si="3"/>
        <v>0</v>
      </c>
      <c r="AF51" s="465">
        <f t="shared" si="14"/>
        <v>0</v>
      </c>
      <c r="AG51" s="322">
        <f t="shared" si="4"/>
        <v>0</v>
      </c>
      <c r="AH51" s="465">
        <f t="shared" si="15"/>
        <v>0</v>
      </c>
      <c r="AI51" s="322">
        <f t="shared" si="5"/>
        <v>0</v>
      </c>
      <c r="AJ51" s="465">
        <f t="shared" si="16"/>
        <v>0</v>
      </c>
      <c r="AK51" s="322">
        <f t="shared" si="6"/>
        <v>0</v>
      </c>
      <c r="AL51" s="465">
        <f t="shared" si="17"/>
        <v>0</v>
      </c>
      <c r="AM51" s="322">
        <f t="shared" si="7"/>
        <v>0</v>
      </c>
      <c r="AN51" s="465">
        <f t="shared" si="18"/>
        <v>0</v>
      </c>
      <c r="AO51" s="322">
        <f t="shared" si="8"/>
        <v>0</v>
      </c>
    </row>
    <row r="52" spans="3:41" ht="14" customHeight="1">
      <c r="C52" s="300" t="str">
        <f t="shared" si="10"/>
        <v>n/a</v>
      </c>
      <c r="E52" s="387"/>
      <c r="F52" s="387"/>
      <c r="G52" s="366"/>
      <c r="H52" s="462">
        <v>37</v>
      </c>
      <c r="I52" s="782"/>
      <c r="J52" s="813"/>
      <c r="K52" s="783"/>
      <c r="L52" s="463"/>
      <c r="M52" s="467"/>
      <c r="N52" s="467"/>
      <c r="O52" s="784"/>
      <c r="P52" s="442">
        <f t="shared" si="11"/>
        <v>0</v>
      </c>
      <c r="Q52" s="450" t="str">
        <f t="shared" si="19"/>
        <v/>
      </c>
      <c r="R52" s="791" t="str">
        <f>Setup!C82</f>
        <v>School Tuition</v>
      </c>
      <c r="T52" s="197"/>
      <c r="U52" s="197"/>
      <c r="AA52" s="322">
        <v>39</v>
      </c>
      <c r="AB52" s="465">
        <f t="shared" si="12"/>
        <v>0</v>
      </c>
      <c r="AC52" s="322">
        <f t="shared" si="20"/>
        <v>0</v>
      </c>
      <c r="AD52" s="465">
        <f t="shared" si="13"/>
        <v>0</v>
      </c>
      <c r="AE52" s="322">
        <f t="shared" si="3"/>
        <v>0</v>
      </c>
      <c r="AF52" s="465">
        <f t="shared" si="14"/>
        <v>0</v>
      </c>
      <c r="AG52" s="322">
        <f t="shared" si="4"/>
        <v>0</v>
      </c>
      <c r="AH52" s="465">
        <f t="shared" si="15"/>
        <v>0</v>
      </c>
      <c r="AI52" s="322">
        <f t="shared" si="5"/>
        <v>0</v>
      </c>
      <c r="AJ52" s="465">
        <f t="shared" si="16"/>
        <v>0</v>
      </c>
      <c r="AK52" s="322">
        <f t="shared" si="6"/>
        <v>0</v>
      </c>
      <c r="AL52" s="465">
        <f t="shared" si="17"/>
        <v>0</v>
      </c>
      <c r="AM52" s="322">
        <f t="shared" si="7"/>
        <v>0</v>
      </c>
      <c r="AN52" s="465">
        <f t="shared" si="18"/>
        <v>0</v>
      </c>
      <c r="AO52" s="322">
        <f t="shared" si="8"/>
        <v>0</v>
      </c>
    </row>
    <row r="53" spans="3:41" ht="14" customHeight="1">
      <c r="C53" s="300" t="str">
        <f t="shared" si="10"/>
        <v>n/a</v>
      </c>
      <c r="E53" s="387"/>
      <c r="F53" s="387"/>
      <c r="G53" s="366"/>
      <c r="H53" s="462">
        <v>38</v>
      </c>
      <c r="I53" s="782"/>
      <c r="J53" s="813"/>
      <c r="K53" s="783"/>
      <c r="L53" s="463"/>
      <c r="M53" s="467"/>
      <c r="N53" s="467"/>
      <c r="O53" s="784"/>
      <c r="P53" s="442">
        <f t="shared" si="11"/>
        <v>0</v>
      </c>
      <c r="Q53" s="450" t="str">
        <f t="shared" si="19"/>
        <v/>
      </c>
      <c r="R53" s="791" t="str">
        <f>Setup!C83</f>
        <v>Day Care</v>
      </c>
      <c r="T53" s="197"/>
      <c r="U53" s="197"/>
      <c r="AA53" s="322">
        <v>40</v>
      </c>
      <c r="AB53" s="465">
        <f t="shared" si="12"/>
        <v>0</v>
      </c>
      <c r="AC53" s="322">
        <f t="shared" si="20"/>
        <v>0</v>
      </c>
      <c r="AD53" s="465">
        <f t="shared" si="13"/>
        <v>0</v>
      </c>
      <c r="AE53" s="322">
        <f t="shared" si="3"/>
        <v>0</v>
      </c>
      <c r="AF53" s="465">
        <f t="shared" si="14"/>
        <v>0</v>
      </c>
      <c r="AG53" s="322">
        <f t="shared" si="4"/>
        <v>0</v>
      </c>
      <c r="AH53" s="465">
        <f t="shared" si="15"/>
        <v>0</v>
      </c>
      <c r="AI53" s="322">
        <f t="shared" si="5"/>
        <v>0</v>
      </c>
      <c r="AJ53" s="465">
        <f t="shared" si="16"/>
        <v>0</v>
      </c>
      <c r="AK53" s="322">
        <f t="shared" si="6"/>
        <v>0</v>
      </c>
      <c r="AL53" s="465">
        <f t="shared" si="17"/>
        <v>0</v>
      </c>
      <c r="AM53" s="322">
        <f t="shared" si="7"/>
        <v>0</v>
      </c>
      <c r="AN53" s="465">
        <f t="shared" si="18"/>
        <v>0</v>
      </c>
      <c r="AO53" s="322">
        <f t="shared" si="8"/>
        <v>0</v>
      </c>
    </row>
    <row r="54" spans="3:41" ht="14" customHeight="1">
      <c r="C54" s="300" t="str">
        <f t="shared" si="10"/>
        <v>n/a</v>
      </c>
      <c r="E54" s="387"/>
      <c r="F54" s="387"/>
      <c r="G54" s="366"/>
      <c r="H54" s="462">
        <v>39</v>
      </c>
      <c r="I54" s="782"/>
      <c r="J54" s="813"/>
      <c r="K54" s="783"/>
      <c r="L54" s="463"/>
      <c r="M54" s="467"/>
      <c r="N54" s="467"/>
      <c r="O54" s="784"/>
      <c r="P54" s="442">
        <f t="shared" si="11"/>
        <v>0</v>
      </c>
      <c r="Q54" s="450" t="str">
        <f t="shared" si="19"/>
        <v/>
      </c>
      <c r="R54" s="791" t="str">
        <f>Setup!C84</f>
        <v>Child Support</v>
      </c>
      <c r="T54" s="197"/>
      <c r="U54" s="197"/>
      <c r="AA54" s="322">
        <v>41</v>
      </c>
      <c r="AB54" s="465">
        <f t="shared" si="12"/>
        <v>0</v>
      </c>
      <c r="AC54" s="322">
        <f t="shared" si="20"/>
        <v>0</v>
      </c>
      <c r="AD54" s="465">
        <f t="shared" si="13"/>
        <v>0</v>
      </c>
      <c r="AE54" s="322">
        <f t="shared" si="3"/>
        <v>0</v>
      </c>
      <c r="AF54" s="465">
        <f t="shared" si="14"/>
        <v>0</v>
      </c>
      <c r="AG54" s="322">
        <f t="shared" si="4"/>
        <v>0</v>
      </c>
      <c r="AH54" s="465">
        <f t="shared" si="15"/>
        <v>0</v>
      </c>
      <c r="AI54" s="322">
        <f t="shared" si="5"/>
        <v>0</v>
      </c>
      <c r="AJ54" s="465">
        <f t="shared" si="16"/>
        <v>0</v>
      </c>
      <c r="AK54" s="322">
        <f t="shared" si="6"/>
        <v>0</v>
      </c>
      <c r="AL54" s="465">
        <f t="shared" si="17"/>
        <v>0</v>
      </c>
      <c r="AM54" s="322">
        <f t="shared" si="7"/>
        <v>0</v>
      </c>
      <c r="AN54" s="465">
        <f t="shared" si="18"/>
        <v>0</v>
      </c>
      <c r="AO54" s="322">
        <f t="shared" si="8"/>
        <v>0</v>
      </c>
    </row>
    <row r="55" spans="3:41" ht="14" customHeight="1">
      <c r="C55" s="300" t="str">
        <f t="shared" si="10"/>
        <v>n/a</v>
      </c>
      <c r="E55" s="387"/>
      <c r="F55" s="387"/>
      <c r="G55" s="366"/>
      <c r="H55" s="462">
        <v>40</v>
      </c>
      <c r="I55" s="782"/>
      <c r="J55" s="813"/>
      <c r="K55" s="783"/>
      <c r="L55" s="463"/>
      <c r="M55" s="467"/>
      <c r="N55" s="467"/>
      <c r="O55" s="784"/>
      <c r="P55" s="442">
        <f t="shared" si="11"/>
        <v>0</v>
      </c>
      <c r="Q55" s="450" t="str">
        <f t="shared" si="19"/>
        <v/>
      </c>
      <c r="R55" s="791" t="str">
        <f>Setup!C85</f>
        <v>Other Child Care</v>
      </c>
      <c r="T55" s="197"/>
      <c r="U55" s="197"/>
      <c r="AA55" s="322">
        <v>42</v>
      </c>
      <c r="AB55" s="465">
        <f t="shared" si="12"/>
        <v>0</v>
      </c>
      <c r="AC55" s="322">
        <f t="shared" si="20"/>
        <v>0</v>
      </c>
      <c r="AD55" s="465">
        <f t="shared" si="13"/>
        <v>0</v>
      </c>
      <c r="AE55" s="322">
        <f t="shared" si="3"/>
        <v>0</v>
      </c>
      <c r="AF55" s="465">
        <f t="shared" si="14"/>
        <v>0</v>
      </c>
      <c r="AG55" s="322">
        <f t="shared" si="4"/>
        <v>0</v>
      </c>
      <c r="AH55" s="465">
        <f t="shared" si="15"/>
        <v>0</v>
      </c>
      <c r="AI55" s="322">
        <f t="shared" si="5"/>
        <v>0</v>
      </c>
      <c r="AJ55" s="465">
        <f t="shared" si="16"/>
        <v>0</v>
      </c>
      <c r="AK55" s="322">
        <f t="shared" si="6"/>
        <v>0</v>
      </c>
      <c r="AL55" s="465">
        <f t="shared" si="17"/>
        <v>0</v>
      </c>
      <c r="AM55" s="322">
        <f t="shared" si="7"/>
        <v>0</v>
      </c>
      <c r="AN55" s="465">
        <f t="shared" si="18"/>
        <v>0</v>
      </c>
      <c r="AO55" s="322">
        <f t="shared" si="8"/>
        <v>0</v>
      </c>
    </row>
    <row r="56" spans="3:41" ht="14" customHeight="1">
      <c r="C56" s="300" t="str">
        <f t="shared" si="10"/>
        <v>n/a</v>
      </c>
      <c r="E56" s="387"/>
      <c r="F56" s="387"/>
      <c r="G56" s="366"/>
      <c r="H56" s="462">
        <v>41</v>
      </c>
      <c r="I56" s="782"/>
      <c r="J56" s="813"/>
      <c r="K56" s="783"/>
      <c r="L56" s="463"/>
      <c r="M56" s="527"/>
      <c r="N56" s="527"/>
      <c r="O56" s="784"/>
      <c r="P56" s="442">
        <f t="shared" si="11"/>
        <v>0</v>
      </c>
      <c r="Q56" s="451" t="str">
        <f t="shared" si="19"/>
        <v/>
      </c>
      <c r="R56" s="791" t="str">
        <f>Setup!C86</f>
        <v>Other Child Care</v>
      </c>
      <c r="AA56" s="322">
        <v>43</v>
      </c>
      <c r="AB56" s="465">
        <f t="shared" si="12"/>
        <v>0</v>
      </c>
      <c r="AC56" s="322">
        <f t="shared" si="20"/>
        <v>0</v>
      </c>
      <c r="AD56" s="465">
        <f t="shared" si="13"/>
        <v>0</v>
      </c>
      <c r="AE56" s="322">
        <f t="shared" si="3"/>
        <v>0</v>
      </c>
      <c r="AF56" s="465">
        <f t="shared" si="14"/>
        <v>0</v>
      </c>
      <c r="AG56" s="322">
        <f t="shared" si="4"/>
        <v>0</v>
      </c>
      <c r="AH56" s="465">
        <f t="shared" si="15"/>
        <v>0</v>
      </c>
      <c r="AI56" s="322">
        <f t="shared" si="5"/>
        <v>0</v>
      </c>
      <c r="AJ56" s="465">
        <f t="shared" si="16"/>
        <v>0</v>
      </c>
      <c r="AK56" s="322">
        <f t="shared" si="6"/>
        <v>0</v>
      </c>
      <c r="AL56" s="465">
        <f t="shared" si="17"/>
        <v>0</v>
      </c>
      <c r="AM56" s="322">
        <f t="shared" si="7"/>
        <v>0</v>
      </c>
      <c r="AN56" s="465">
        <f t="shared" si="18"/>
        <v>0</v>
      </c>
      <c r="AO56" s="322">
        <f t="shared" si="8"/>
        <v>0</v>
      </c>
    </row>
    <row r="57" spans="3:41" ht="14" customHeight="1">
      <c r="C57" s="300" t="str">
        <f t="shared" si="10"/>
        <v>n/a</v>
      </c>
      <c r="E57" s="387"/>
      <c r="F57" s="387"/>
      <c r="G57" s="366"/>
      <c r="H57" s="462">
        <v>42</v>
      </c>
      <c r="I57" s="782"/>
      <c r="J57" s="813"/>
      <c r="K57" s="783"/>
      <c r="L57" s="463"/>
      <c r="M57" s="467"/>
      <c r="N57" s="467"/>
      <c r="O57" s="784"/>
      <c r="P57" s="442">
        <f t="shared" si="11"/>
        <v>0</v>
      </c>
      <c r="Q57" s="450" t="str">
        <f t="shared" si="19"/>
        <v/>
      </c>
      <c r="R57" s="791" t="str">
        <f>Setup!C87</f>
        <v>Other Child Care</v>
      </c>
      <c r="T57" s="197"/>
      <c r="U57" s="197"/>
      <c r="AA57" s="322">
        <v>44</v>
      </c>
      <c r="AB57" s="465">
        <f t="shared" si="12"/>
        <v>0</v>
      </c>
      <c r="AC57" s="322">
        <f t="shared" si="20"/>
        <v>0</v>
      </c>
      <c r="AD57" s="465">
        <f t="shared" si="13"/>
        <v>0</v>
      </c>
      <c r="AE57" s="322">
        <f t="shared" si="3"/>
        <v>0</v>
      </c>
      <c r="AF57" s="465">
        <f t="shared" si="14"/>
        <v>0</v>
      </c>
      <c r="AG57" s="322">
        <f t="shared" si="4"/>
        <v>0</v>
      </c>
      <c r="AH57" s="465">
        <f t="shared" si="15"/>
        <v>0</v>
      </c>
      <c r="AI57" s="322">
        <f t="shared" si="5"/>
        <v>0</v>
      </c>
      <c r="AJ57" s="465">
        <f t="shared" si="16"/>
        <v>0</v>
      </c>
      <c r="AK57" s="322">
        <f t="shared" si="6"/>
        <v>0</v>
      </c>
      <c r="AL57" s="465">
        <f t="shared" si="17"/>
        <v>0</v>
      </c>
      <c r="AM57" s="322">
        <f t="shared" si="7"/>
        <v>0</v>
      </c>
      <c r="AN57" s="465">
        <f t="shared" si="18"/>
        <v>0</v>
      </c>
      <c r="AO57" s="322">
        <f t="shared" si="8"/>
        <v>0</v>
      </c>
    </row>
    <row r="58" spans="3:41" ht="14" customHeight="1">
      <c r="C58" s="300" t="str">
        <f t="shared" si="10"/>
        <v>n/a</v>
      </c>
      <c r="E58" s="387"/>
      <c r="F58" s="387"/>
      <c r="G58" s="366"/>
      <c r="H58" s="462">
        <v>43</v>
      </c>
      <c r="I58" s="782"/>
      <c r="J58" s="813"/>
      <c r="K58" s="783"/>
      <c r="L58" s="463"/>
      <c r="M58" s="467"/>
      <c r="N58" s="467"/>
      <c r="O58" s="784"/>
      <c r="P58" s="442">
        <f t="shared" si="11"/>
        <v>0</v>
      </c>
      <c r="Q58" s="450" t="str">
        <f t="shared" si="19"/>
        <v/>
      </c>
      <c r="R58" s="791" t="str">
        <f>Setup!C88</f>
        <v>7. HEALTH</v>
      </c>
      <c r="T58" s="197"/>
      <c r="U58" s="197"/>
      <c r="AA58" s="322">
        <v>45</v>
      </c>
      <c r="AB58" s="465">
        <f t="shared" si="12"/>
        <v>0</v>
      </c>
      <c r="AC58" s="322">
        <f t="shared" si="20"/>
        <v>0</v>
      </c>
      <c r="AD58" s="465">
        <f t="shared" si="13"/>
        <v>0</v>
      </c>
      <c r="AE58" s="322">
        <f t="shared" si="3"/>
        <v>0</v>
      </c>
      <c r="AF58" s="465">
        <f t="shared" si="14"/>
        <v>0</v>
      </c>
      <c r="AG58" s="322">
        <f t="shared" si="4"/>
        <v>0</v>
      </c>
      <c r="AH58" s="465">
        <f t="shared" si="15"/>
        <v>0</v>
      </c>
      <c r="AI58" s="322">
        <f t="shared" si="5"/>
        <v>0</v>
      </c>
      <c r="AJ58" s="465">
        <f t="shared" si="16"/>
        <v>0</v>
      </c>
      <c r="AK58" s="322">
        <f t="shared" si="6"/>
        <v>0</v>
      </c>
      <c r="AL58" s="465">
        <f t="shared" si="17"/>
        <v>0</v>
      </c>
      <c r="AM58" s="322">
        <f t="shared" si="7"/>
        <v>0</v>
      </c>
      <c r="AN58" s="465">
        <f t="shared" si="18"/>
        <v>0</v>
      </c>
      <c r="AO58" s="322">
        <f t="shared" si="8"/>
        <v>0</v>
      </c>
    </row>
    <row r="59" spans="3:41" ht="14" customHeight="1">
      <c r="C59" s="300" t="str">
        <f t="shared" si="10"/>
        <v>n/a</v>
      </c>
      <c r="E59" s="387"/>
      <c r="F59" s="387"/>
      <c r="G59" s="366"/>
      <c r="H59" s="462">
        <v>44</v>
      </c>
      <c r="I59" s="782"/>
      <c r="J59" s="813"/>
      <c r="K59" s="783"/>
      <c r="L59" s="463"/>
      <c r="M59" s="467"/>
      <c r="N59" s="467"/>
      <c r="O59" s="784"/>
      <c r="P59" s="442">
        <f t="shared" si="11"/>
        <v>0</v>
      </c>
      <c r="Q59" s="450" t="str">
        <f t="shared" si="19"/>
        <v/>
      </c>
      <c r="R59" s="791" t="str">
        <f>Setup!C89</f>
        <v>Doctor</v>
      </c>
      <c r="T59" s="197"/>
      <c r="U59" s="197"/>
      <c r="AA59" s="322">
        <v>46</v>
      </c>
      <c r="AB59" s="465">
        <f t="shared" si="12"/>
        <v>0</v>
      </c>
      <c r="AC59" s="322">
        <f t="shared" si="20"/>
        <v>0</v>
      </c>
      <c r="AD59" s="465">
        <f t="shared" si="13"/>
        <v>0</v>
      </c>
      <c r="AE59" s="322">
        <f t="shared" si="3"/>
        <v>0</v>
      </c>
      <c r="AF59" s="465">
        <f t="shared" si="14"/>
        <v>0</v>
      </c>
      <c r="AG59" s="322">
        <f t="shared" si="4"/>
        <v>0</v>
      </c>
      <c r="AH59" s="465">
        <f t="shared" si="15"/>
        <v>0</v>
      </c>
      <c r="AI59" s="322">
        <f t="shared" si="5"/>
        <v>0</v>
      </c>
      <c r="AJ59" s="465">
        <f t="shared" si="16"/>
        <v>0</v>
      </c>
      <c r="AK59" s="322">
        <f t="shared" si="6"/>
        <v>0</v>
      </c>
      <c r="AL59" s="465">
        <f t="shared" si="17"/>
        <v>0</v>
      </c>
      <c r="AM59" s="322">
        <f t="shared" si="7"/>
        <v>0</v>
      </c>
      <c r="AN59" s="465">
        <f t="shared" si="18"/>
        <v>0</v>
      </c>
      <c r="AO59" s="322">
        <f t="shared" si="8"/>
        <v>0</v>
      </c>
    </row>
    <row r="60" spans="3:41" ht="14" customHeight="1">
      <c r="C60" s="300" t="str">
        <f t="shared" si="10"/>
        <v>n/a</v>
      </c>
      <c r="E60" s="387"/>
      <c r="F60" s="387"/>
      <c r="G60" s="366"/>
      <c r="H60" s="462">
        <v>45</v>
      </c>
      <c r="I60" s="782"/>
      <c r="J60" s="813"/>
      <c r="K60" s="783"/>
      <c r="L60" s="463"/>
      <c r="M60" s="467"/>
      <c r="N60" s="467"/>
      <c r="O60" s="784"/>
      <c r="P60" s="442">
        <f t="shared" si="11"/>
        <v>0</v>
      </c>
      <c r="Q60" s="450" t="str">
        <f t="shared" si="19"/>
        <v/>
      </c>
      <c r="R60" s="791" t="str">
        <f>Setup!C90</f>
        <v>Dentist</v>
      </c>
      <c r="T60" s="197"/>
      <c r="U60" s="197"/>
      <c r="AA60" s="322">
        <v>47</v>
      </c>
      <c r="AB60" s="465">
        <f t="shared" si="12"/>
        <v>0</v>
      </c>
      <c r="AC60" s="322">
        <f t="shared" si="20"/>
        <v>0</v>
      </c>
      <c r="AD60" s="465">
        <f t="shared" si="13"/>
        <v>0</v>
      </c>
      <c r="AE60" s="322">
        <f t="shared" si="3"/>
        <v>0</v>
      </c>
      <c r="AF60" s="465">
        <f t="shared" si="14"/>
        <v>0</v>
      </c>
      <c r="AG60" s="322">
        <f t="shared" si="4"/>
        <v>0</v>
      </c>
      <c r="AH60" s="465">
        <f t="shared" si="15"/>
        <v>0</v>
      </c>
      <c r="AI60" s="322">
        <f t="shared" si="5"/>
        <v>0</v>
      </c>
      <c r="AJ60" s="465">
        <f t="shared" si="16"/>
        <v>0</v>
      </c>
      <c r="AK60" s="322">
        <f t="shared" si="6"/>
        <v>0</v>
      </c>
      <c r="AL60" s="465">
        <f t="shared" si="17"/>
        <v>0</v>
      </c>
      <c r="AM60" s="322">
        <f t="shared" si="7"/>
        <v>0</v>
      </c>
      <c r="AN60" s="465">
        <f t="shared" si="18"/>
        <v>0</v>
      </c>
      <c r="AO60" s="322">
        <f t="shared" si="8"/>
        <v>0</v>
      </c>
    </row>
    <row r="61" spans="3:41" ht="14" customHeight="1">
      <c r="C61" s="300" t="str">
        <f t="shared" si="10"/>
        <v>n/a</v>
      </c>
      <c r="E61" s="387"/>
      <c r="F61" s="387"/>
      <c r="G61" s="366"/>
      <c r="H61" s="462">
        <v>46</v>
      </c>
      <c r="I61" s="782"/>
      <c r="J61" s="813"/>
      <c r="K61" s="783"/>
      <c r="L61" s="463"/>
      <c r="M61" s="467"/>
      <c r="N61" s="467"/>
      <c r="O61" s="784"/>
      <c r="P61" s="442">
        <f t="shared" si="11"/>
        <v>0</v>
      </c>
      <c r="Q61" s="450" t="str">
        <f t="shared" si="19"/>
        <v/>
      </c>
      <c r="R61" s="791" t="str">
        <f>Setup!C91</f>
        <v>Prescriptions</v>
      </c>
      <c r="T61" s="197"/>
      <c r="U61" s="197"/>
      <c r="AA61" s="322">
        <v>48</v>
      </c>
      <c r="AB61" s="465">
        <f t="shared" si="12"/>
        <v>0</v>
      </c>
      <c r="AC61" s="322">
        <f t="shared" si="20"/>
        <v>0</v>
      </c>
      <c r="AD61" s="465">
        <f t="shared" si="13"/>
        <v>0</v>
      </c>
      <c r="AE61" s="322">
        <f t="shared" si="3"/>
        <v>0</v>
      </c>
      <c r="AF61" s="465">
        <f t="shared" si="14"/>
        <v>0</v>
      </c>
      <c r="AG61" s="322">
        <f t="shared" si="4"/>
        <v>0</v>
      </c>
      <c r="AH61" s="465">
        <f t="shared" si="15"/>
        <v>0</v>
      </c>
      <c r="AI61" s="322">
        <f t="shared" si="5"/>
        <v>0</v>
      </c>
      <c r="AJ61" s="465">
        <f t="shared" si="16"/>
        <v>0</v>
      </c>
      <c r="AK61" s="322">
        <f t="shared" si="6"/>
        <v>0</v>
      </c>
      <c r="AL61" s="465">
        <f t="shared" si="17"/>
        <v>0</v>
      </c>
      <c r="AM61" s="322">
        <f t="shared" si="7"/>
        <v>0</v>
      </c>
      <c r="AN61" s="465">
        <f t="shared" si="18"/>
        <v>0</v>
      </c>
      <c r="AO61" s="322">
        <f t="shared" si="8"/>
        <v>0</v>
      </c>
    </row>
    <row r="62" spans="3:41" ht="14" customHeight="1">
      <c r="C62" s="300" t="str">
        <f t="shared" si="10"/>
        <v>n/a</v>
      </c>
      <c r="E62" s="387"/>
      <c r="F62" s="387"/>
      <c r="G62" s="366"/>
      <c r="H62" s="462">
        <v>47</v>
      </c>
      <c r="I62" s="782"/>
      <c r="J62" s="813"/>
      <c r="K62" s="783"/>
      <c r="L62" s="463"/>
      <c r="M62" s="467"/>
      <c r="N62" s="467"/>
      <c r="O62" s="784"/>
      <c r="P62" s="442">
        <f t="shared" si="11"/>
        <v>0</v>
      </c>
      <c r="Q62" s="450" t="str">
        <f t="shared" si="19"/>
        <v/>
      </c>
      <c r="R62" s="791" t="str">
        <f>Setup!C92</f>
        <v>Health &amp; Fitness</v>
      </c>
      <c r="T62" s="197"/>
      <c r="U62" s="197"/>
      <c r="AA62" s="322">
        <v>49</v>
      </c>
      <c r="AB62" s="465">
        <f t="shared" si="12"/>
        <v>0</v>
      </c>
      <c r="AC62" s="322">
        <f t="shared" si="20"/>
        <v>0</v>
      </c>
      <c r="AD62" s="465">
        <f t="shared" si="13"/>
        <v>0</v>
      </c>
      <c r="AE62" s="322">
        <f t="shared" si="3"/>
        <v>0</v>
      </c>
      <c r="AF62" s="465">
        <f t="shared" si="14"/>
        <v>0</v>
      </c>
      <c r="AG62" s="322">
        <f t="shared" si="4"/>
        <v>0</v>
      </c>
      <c r="AH62" s="465">
        <f t="shared" si="15"/>
        <v>0</v>
      </c>
      <c r="AI62" s="322">
        <f t="shared" si="5"/>
        <v>0</v>
      </c>
      <c r="AJ62" s="465">
        <f t="shared" si="16"/>
        <v>0</v>
      </c>
      <c r="AK62" s="322">
        <f t="shared" si="6"/>
        <v>0</v>
      </c>
      <c r="AL62" s="465">
        <f t="shared" si="17"/>
        <v>0</v>
      </c>
      <c r="AM62" s="322">
        <f t="shared" si="7"/>
        <v>0</v>
      </c>
      <c r="AN62" s="465">
        <f t="shared" si="18"/>
        <v>0</v>
      </c>
      <c r="AO62" s="322">
        <f t="shared" si="8"/>
        <v>0</v>
      </c>
    </row>
    <row r="63" spans="3:41" ht="14" customHeight="1">
      <c r="C63" s="300" t="str">
        <f t="shared" si="10"/>
        <v>n/a</v>
      </c>
      <c r="E63" s="387"/>
      <c r="F63" s="387"/>
      <c r="G63" s="366"/>
      <c r="H63" s="462">
        <v>48</v>
      </c>
      <c r="I63" s="782"/>
      <c r="J63" s="813"/>
      <c r="K63" s="783"/>
      <c r="L63" s="463"/>
      <c r="M63" s="467"/>
      <c r="N63" s="467"/>
      <c r="O63" s="784"/>
      <c r="P63" s="442">
        <f t="shared" si="11"/>
        <v>0</v>
      </c>
      <c r="Q63" s="450" t="str">
        <f t="shared" si="19"/>
        <v/>
      </c>
      <c r="R63" s="791" t="str">
        <f>Setup!C93</f>
        <v>Personal Grooming</v>
      </c>
      <c r="T63" s="197"/>
      <c r="U63" s="197"/>
      <c r="AA63" s="322">
        <v>50</v>
      </c>
      <c r="AB63" s="465">
        <f t="shared" si="12"/>
        <v>0</v>
      </c>
      <c r="AC63" s="322">
        <f t="shared" si="20"/>
        <v>0</v>
      </c>
      <c r="AD63" s="465">
        <f t="shared" si="13"/>
        <v>0</v>
      </c>
      <c r="AE63" s="322">
        <f t="shared" si="3"/>
        <v>0</v>
      </c>
      <c r="AF63" s="465">
        <f t="shared" si="14"/>
        <v>0</v>
      </c>
      <c r="AG63" s="322">
        <f t="shared" si="4"/>
        <v>0</v>
      </c>
      <c r="AH63" s="465">
        <f t="shared" si="15"/>
        <v>0</v>
      </c>
      <c r="AI63" s="322">
        <f t="shared" si="5"/>
        <v>0</v>
      </c>
      <c r="AJ63" s="465">
        <f t="shared" si="16"/>
        <v>0</v>
      </c>
      <c r="AK63" s="322">
        <f t="shared" si="6"/>
        <v>0</v>
      </c>
      <c r="AL63" s="465">
        <f t="shared" si="17"/>
        <v>0</v>
      </c>
      <c r="AM63" s="322">
        <f t="shared" si="7"/>
        <v>0</v>
      </c>
      <c r="AN63" s="465">
        <f t="shared" si="18"/>
        <v>0</v>
      </c>
      <c r="AO63" s="322">
        <f t="shared" si="8"/>
        <v>0</v>
      </c>
    </row>
    <row r="64" spans="3:41" ht="14" customHeight="1">
      <c r="C64" s="300" t="str">
        <f t="shared" si="10"/>
        <v>n/a</v>
      </c>
      <c r="E64" s="387"/>
      <c r="F64" s="387"/>
      <c r="G64" s="366"/>
      <c r="H64" s="462">
        <v>49</v>
      </c>
      <c r="I64" s="782"/>
      <c r="J64" s="813"/>
      <c r="K64" s="783"/>
      <c r="L64" s="463"/>
      <c r="M64" s="467"/>
      <c r="N64" s="467"/>
      <c r="O64" s="784"/>
      <c r="P64" s="442">
        <f t="shared" si="11"/>
        <v>0</v>
      </c>
      <c r="Q64" s="450" t="str">
        <f t="shared" si="19"/>
        <v/>
      </c>
      <c r="R64" s="791" t="str">
        <f>Setup!C94</f>
        <v>Other Medical</v>
      </c>
      <c r="T64" s="197"/>
      <c r="U64" s="197"/>
      <c r="AA64" s="322">
        <v>51</v>
      </c>
      <c r="AB64" s="465">
        <f t="shared" si="12"/>
        <v>0</v>
      </c>
      <c r="AC64" s="322">
        <f t="shared" si="20"/>
        <v>0</v>
      </c>
      <c r="AD64" s="465">
        <f t="shared" si="13"/>
        <v>0</v>
      </c>
      <c r="AE64" s="322">
        <f t="shared" si="3"/>
        <v>0</v>
      </c>
      <c r="AF64" s="465">
        <f t="shared" si="14"/>
        <v>0</v>
      </c>
      <c r="AG64" s="322">
        <f t="shared" si="4"/>
        <v>0</v>
      </c>
      <c r="AH64" s="465">
        <f t="shared" si="15"/>
        <v>0</v>
      </c>
      <c r="AI64" s="322">
        <f t="shared" si="5"/>
        <v>0</v>
      </c>
      <c r="AJ64" s="465">
        <f t="shared" si="16"/>
        <v>0</v>
      </c>
      <c r="AK64" s="322">
        <f t="shared" si="6"/>
        <v>0</v>
      </c>
      <c r="AL64" s="465">
        <f t="shared" si="17"/>
        <v>0</v>
      </c>
      <c r="AM64" s="322">
        <f t="shared" si="7"/>
        <v>0</v>
      </c>
      <c r="AN64" s="465">
        <f t="shared" si="18"/>
        <v>0</v>
      </c>
      <c r="AO64" s="322">
        <f t="shared" si="8"/>
        <v>0</v>
      </c>
    </row>
    <row r="65" spans="3:41" ht="14" customHeight="1">
      <c r="C65" s="300" t="str">
        <f t="shared" si="10"/>
        <v>n/a</v>
      </c>
      <c r="E65" s="387"/>
      <c r="F65" s="387"/>
      <c r="G65" s="366"/>
      <c r="H65" s="462">
        <v>50</v>
      </c>
      <c r="I65" s="782"/>
      <c r="J65" s="816"/>
      <c r="K65" s="783"/>
      <c r="L65" s="463"/>
      <c r="M65" s="467"/>
      <c r="N65" s="467"/>
      <c r="O65" s="784"/>
      <c r="P65" s="442">
        <f t="shared" si="11"/>
        <v>0</v>
      </c>
      <c r="Q65" s="450" t="str">
        <f t="shared" si="19"/>
        <v/>
      </c>
      <c r="R65" s="791" t="str">
        <f>Setup!C95</f>
        <v>8. HOUSING</v>
      </c>
      <c r="T65" s="197"/>
      <c r="U65" s="197"/>
      <c r="AA65" s="322">
        <v>52</v>
      </c>
      <c r="AB65" s="465">
        <f t="shared" si="12"/>
        <v>0</v>
      </c>
      <c r="AC65" s="322">
        <f t="shared" si="20"/>
        <v>0</v>
      </c>
      <c r="AD65" s="465">
        <f t="shared" si="13"/>
        <v>0</v>
      </c>
      <c r="AE65" s="322">
        <f t="shared" si="3"/>
        <v>0</v>
      </c>
      <c r="AF65" s="465">
        <f t="shared" si="14"/>
        <v>0</v>
      </c>
      <c r="AG65" s="322">
        <f t="shared" si="4"/>
        <v>0</v>
      </c>
      <c r="AH65" s="465">
        <f t="shared" si="15"/>
        <v>0</v>
      </c>
      <c r="AI65" s="322">
        <f t="shared" si="5"/>
        <v>0</v>
      </c>
      <c r="AJ65" s="465">
        <f t="shared" si="16"/>
        <v>0</v>
      </c>
      <c r="AK65" s="322">
        <f t="shared" si="6"/>
        <v>0</v>
      </c>
      <c r="AL65" s="465">
        <f t="shared" si="17"/>
        <v>0</v>
      </c>
      <c r="AM65" s="322">
        <f t="shared" si="7"/>
        <v>0</v>
      </c>
      <c r="AN65" s="465">
        <f t="shared" si="18"/>
        <v>0</v>
      </c>
      <c r="AO65" s="322">
        <f t="shared" si="8"/>
        <v>0</v>
      </c>
    </row>
    <row r="66" spans="3:41" ht="14" customHeight="1">
      <c r="C66" s="300" t="str">
        <f t="shared" si="10"/>
        <v>n/a</v>
      </c>
      <c r="E66" s="387"/>
      <c r="F66" s="387"/>
      <c r="G66" s="366"/>
      <c r="H66" s="462">
        <v>51</v>
      </c>
      <c r="I66" s="782"/>
      <c r="J66" s="816"/>
      <c r="K66" s="783"/>
      <c r="L66" s="463"/>
      <c r="M66" s="527"/>
      <c r="N66" s="466"/>
      <c r="O66" s="784"/>
      <c r="P66" s="442">
        <f t="shared" si="11"/>
        <v>0</v>
      </c>
      <c r="Q66" s="451" t="str">
        <f t="shared" si="19"/>
        <v/>
      </c>
      <c r="R66" s="791" t="str">
        <f>Setup!C96</f>
        <v>Mortgage Loan Payment</v>
      </c>
      <c r="AA66" s="322">
        <v>53</v>
      </c>
      <c r="AB66" s="465">
        <f t="shared" si="12"/>
        <v>0</v>
      </c>
      <c r="AC66" s="322">
        <f t="shared" si="20"/>
        <v>0</v>
      </c>
      <c r="AD66" s="465">
        <f t="shared" si="13"/>
        <v>0</v>
      </c>
      <c r="AE66" s="322">
        <f t="shared" si="3"/>
        <v>0</v>
      </c>
      <c r="AF66" s="465">
        <f t="shared" si="14"/>
        <v>0</v>
      </c>
      <c r="AG66" s="322">
        <f t="shared" si="4"/>
        <v>0</v>
      </c>
      <c r="AH66" s="465">
        <f t="shared" si="15"/>
        <v>0</v>
      </c>
      <c r="AI66" s="322">
        <f t="shared" si="5"/>
        <v>0</v>
      </c>
      <c r="AJ66" s="465">
        <f t="shared" si="16"/>
        <v>0</v>
      </c>
      <c r="AK66" s="322">
        <f t="shared" si="6"/>
        <v>0</v>
      </c>
      <c r="AL66" s="465">
        <f t="shared" si="17"/>
        <v>0</v>
      </c>
      <c r="AM66" s="322">
        <f t="shared" si="7"/>
        <v>0</v>
      </c>
      <c r="AN66" s="465">
        <f t="shared" si="18"/>
        <v>0</v>
      </c>
      <c r="AO66" s="322">
        <f t="shared" si="8"/>
        <v>0</v>
      </c>
    </row>
    <row r="67" spans="3:41" ht="14" customHeight="1">
      <c r="C67" s="300" t="str">
        <f t="shared" si="10"/>
        <v>n/a</v>
      </c>
      <c r="E67" s="387"/>
      <c r="F67" s="387"/>
      <c r="G67" s="366"/>
      <c r="H67" s="462">
        <v>52</v>
      </c>
      <c r="I67" s="782"/>
      <c r="J67" s="816"/>
      <c r="K67" s="783"/>
      <c r="L67" s="528"/>
      <c r="M67" s="467"/>
      <c r="N67" s="464"/>
      <c r="O67" s="784"/>
      <c r="P67" s="442">
        <f t="shared" si="11"/>
        <v>0</v>
      </c>
      <c r="Q67" s="450" t="str">
        <f t="shared" si="19"/>
        <v/>
      </c>
      <c r="R67" s="791" t="str">
        <f>Setup!C97</f>
        <v>Rent</v>
      </c>
      <c r="T67" s="197"/>
      <c r="U67" s="197"/>
      <c r="AA67" s="322">
        <v>54</v>
      </c>
      <c r="AB67" s="465">
        <f t="shared" si="12"/>
        <v>0</v>
      </c>
      <c r="AC67" s="322">
        <f t="shared" si="20"/>
        <v>0</v>
      </c>
      <c r="AD67" s="465">
        <f t="shared" si="13"/>
        <v>0</v>
      </c>
      <c r="AE67" s="322">
        <f t="shared" si="3"/>
        <v>0</v>
      </c>
      <c r="AF67" s="465">
        <f t="shared" si="14"/>
        <v>0</v>
      </c>
      <c r="AG67" s="322">
        <f t="shared" si="4"/>
        <v>0</v>
      </c>
      <c r="AH67" s="465">
        <f t="shared" si="15"/>
        <v>0</v>
      </c>
      <c r="AI67" s="322">
        <f t="shared" si="5"/>
        <v>0</v>
      </c>
      <c r="AJ67" s="465">
        <f t="shared" si="16"/>
        <v>0</v>
      </c>
      <c r="AK67" s="322">
        <f t="shared" si="6"/>
        <v>0</v>
      </c>
      <c r="AL67" s="465">
        <f t="shared" si="17"/>
        <v>0</v>
      </c>
      <c r="AM67" s="322">
        <f t="shared" si="7"/>
        <v>0</v>
      </c>
      <c r="AN67" s="465">
        <f t="shared" si="18"/>
        <v>0</v>
      </c>
      <c r="AO67" s="322">
        <f t="shared" si="8"/>
        <v>0</v>
      </c>
    </row>
    <row r="68" spans="3:41" ht="14" customHeight="1">
      <c r="C68" s="300" t="str">
        <f t="shared" si="10"/>
        <v>n/a</v>
      </c>
      <c r="E68" s="387"/>
      <c r="F68" s="387"/>
      <c r="G68" s="366"/>
      <c r="H68" s="462">
        <v>53</v>
      </c>
      <c r="I68" s="782"/>
      <c r="J68" s="816"/>
      <c r="K68" s="783"/>
      <c r="L68" s="463"/>
      <c r="M68" s="467"/>
      <c r="N68" s="464"/>
      <c r="O68" s="784"/>
      <c r="P68" s="442">
        <f t="shared" si="11"/>
        <v>0</v>
      </c>
      <c r="Q68" s="450" t="str">
        <f t="shared" si="19"/>
        <v/>
      </c>
      <c r="R68" s="791" t="str">
        <f>Setup!C98</f>
        <v>Escrow</v>
      </c>
      <c r="T68" s="197"/>
      <c r="U68" s="197"/>
      <c r="AA68" s="322">
        <v>55</v>
      </c>
      <c r="AB68" s="465">
        <f t="shared" si="12"/>
        <v>0</v>
      </c>
      <c r="AC68" s="322">
        <f t="shared" si="20"/>
        <v>0</v>
      </c>
      <c r="AD68" s="465">
        <f t="shared" si="13"/>
        <v>0</v>
      </c>
      <c r="AE68" s="322">
        <f t="shared" si="3"/>
        <v>0</v>
      </c>
      <c r="AF68" s="465">
        <f t="shared" si="14"/>
        <v>0</v>
      </c>
      <c r="AG68" s="322">
        <f t="shared" si="4"/>
        <v>0</v>
      </c>
      <c r="AH68" s="465">
        <f t="shared" si="15"/>
        <v>0</v>
      </c>
      <c r="AI68" s="322">
        <f t="shared" si="5"/>
        <v>0</v>
      </c>
      <c r="AJ68" s="465">
        <f t="shared" si="16"/>
        <v>0</v>
      </c>
      <c r="AK68" s="322">
        <f t="shared" si="6"/>
        <v>0</v>
      </c>
      <c r="AL68" s="465">
        <f t="shared" si="17"/>
        <v>0</v>
      </c>
      <c r="AM68" s="322">
        <f t="shared" si="7"/>
        <v>0</v>
      </c>
      <c r="AN68" s="465">
        <f t="shared" si="18"/>
        <v>0</v>
      </c>
      <c r="AO68" s="322">
        <f t="shared" si="8"/>
        <v>0</v>
      </c>
    </row>
    <row r="69" spans="3:41" ht="14" customHeight="1">
      <c r="C69" s="300" t="str">
        <f t="shared" si="10"/>
        <v>n/a</v>
      </c>
      <c r="E69" s="387"/>
      <c r="F69" s="387"/>
      <c r="G69" s="366"/>
      <c r="H69" s="462">
        <v>54</v>
      </c>
      <c r="I69" s="782"/>
      <c r="J69" s="816"/>
      <c r="K69" s="783"/>
      <c r="L69" s="463"/>
      <c r="M69" s="467"/>
      <c r="N69" s="464"/>
      <c r="O69" s="784"/>
      <c r="P69" s="442">
        <f t="shared" si="11"/>
        <v>0</v>
      </c>
      <c r="Q69" s="450" t="str">
        <f t="shared" si="19"/>
        <v/>
      </c>
      <c r="R69" s="791" t="str">
        <f>Setup!C99</f>
        <v>HOA / Dues</v>
      </c>
      <c r="T69" s="197"/>
      <c r="U69" s="197"/>
      <c r="AA69" s="322">
        <v>56</v>
      </c>
      <c r="AB69" s="465">
        <f t="shared" si="12"/>
        <v>0</v>
      </c>
      <c r="AC69" s="322">
        <f t="shared" si="20"/>
        <v>0</v>
      </c>
      <c r="AD69" s="465">
        <f t="shared" si="13"/>
        <v>0</v>
      </c>
      <c r="AE69" s="322">
        <f t="shared" si="3"/>
        <v>0</v>
      </c>
      <c r="AF69" s="465">
        <f t="shared" si="14"/>
        <v>0</v>
      </c>
      <c r="AG69" s="322">
        <f t="shared" si="4"/>
        <v>0</v>
      </c>
      <c r="AH69" s="465">
        <f t="shared" si="15"/>
        <v>0</v>
      </c>
      <c r="AI69" s="322">
        <f t="shared" si="5"/>
        <v>0</v>
      </c>
      <c r="AJ69" s="465">
        <f t="shared" si="16"/>
        <v>0</v>
      </c>
      <c r="AK69" s="322">
        <f t="shared" si="6"/>
        <v>0</v>
      </c>
      <c r="AL69" s="465">
        <f t="shared" si="17"/>
        <v>0</v>
      </c>
      <c r="AM69" s="322">
        <f t="shared" si="7"/>
        <v>0</v>
      </c>
      <c r="AN69" s="465">
        <f t="shared" si="18"/>
        <v>0</v>
      </c>
      <c r="AO69" s="322">
        <f t="shared" si="8"/>
        <v>0</v>
      </c>
    </row>
    <row r="70" spans="3:41" ht="14" customHeight="1">
      <c r="C70" s="300" t="str">
        <f t="shared" si="10"/>
        <v>n/a</v>
      </c>
      <c r="E70" s="387"/>
      <c r="F70" s="387"/>
      <c r="G70" s="366"/>
      <c r="H70" s="462">
        <v>55</v>
      </c>
      <c r="I70" s="782"/>
      <c r="J70" s="816"/>
      <c r="K70" s="783"/>
      <c r="L70" s="463"/>
      <c r="M70" s="467"/>
      <c r="N70" s="464"/>
      <c r="O70" s="784"/>
      <c r="P70" s="442">
        <f t="shared" si="11"/>
        <v>0</v>
      </c>
      <c r="Q70" s="450" t="str">
        <f t="shared" si="19"/>
        <v/>
      </c>
      <c r="R70" s="791" t="str">
        <f>Setup!C100</f>
        <v>Home Improvement</v>
      </c>
      <c r="T70" s="197"/>
      <c r="U70" s="197"/>
      <c r="AA70" s="322">
        <v>57</v>
      </c>
      <c r="AB70" s="465">
        <f t="shared" si="12"/>
        <v>0</v>
      </c>
      <c r="AC70" s="322">
        <f t="shared" si="20"/>
        <v>0</v>
      </c>
      <c r="AD70" s="465">
        <f t="shared" si="13"/>
        <v>0</v>
      </c>
      <c r="AE70" s="322">
        <f t="shared" si="3"/>
        <v>0</v>
      </c>
      <c r="AF70" s="465">
        <f t="shared" si="14"/>
        <v>0</v>
      </c>
      <c r="AG70" s="322">
        <f t="shared" si="4"/>
        <v>0</v>
      </c>
      <c r="AH70" s="465">
        <f t="shared" si="15"/>
        <v>0</v>
      </c>
      <c r="AI70" s="322">
        <f t="shared" si="5"/>
        <v>0</v>
      </c>
      <c r="AJ70" s="465">
        <f t="shared" si="16"/>
        <v>0</v>
      </c>
      <c r="AK70" s="322">
        <f t="shared" si="6"/>
        <v>0</v>
      </c>
      <c r="AL70" s="465">
        <f t="shared" si="17"/>
        <v>0</v>
      </c>
      <c r="AM70" s="322">
        <f t="shared" si="7"/>
        <v>0</v>
      </c>
      <c r="AN70" s="465">
        <f t="shared" si="18"/>
        <v>0</v>
      </c>
      <c r="AO70" s="322">
        <f t="shared" si="8"/>
        <v>0</v>
      </c>
    </row>
    <row r="71" spans="3:41" ht="14" customHeight="1">
      <c r="C71" s="300" t="str">
        <f t="shared" si="10"/>
        <v>n/a</v>
      </c>
      <c r="E71" s="387"/>
      <c r="F71" s="387"/>
      <c r="G71" s="366"/>
      <c r="H71" s="462">
        <v>56</v>
      </c>
      <c r="I71" s="782"/>
      <c r="J71" s="816"/>
      <c r="K71" s="783"/>
      <c r="L71" s="463"/>
      <c r="M71" s="467"/>
      <c r="N71" s="464"/>
      <c r="O71" s="784"/>
      <c r="P71" s="442">
        <f t="shared" si="11"/>
        <v>0</v>
      </c>
      <c r="Q71" s="450" t="str">
        <f t="shared" si="19"/>
        <v/>
      </c>
      <c r="R71" s="791" t="str">
        <f>Setup!C101</f>
        <v>Other Housing</v>
      </c>
      <c r="T71" s="197"/>
      <c r="U71" s="197"/>
      <c r="AA71" s="322">
        <v>58</v>
      </c>
      <c r="AB71" s="465">
        <f t="shared" si="12"/>
        <v>0</v>
      </c>
      <c r="AC71" s="322">
        <f t="shared" si="20"/>
        <v>0</v>
      </c>
      <c r="AD71" s="465">
        <f t="shared" si="13"/>
        <v>0</v>
      </c>
      <c r="AE71" s="322">
        <f t="shared" si="3"/>
        <v>0</v>
      </c>
      <c r="AF71" s="465">
        <f t="shared" si="14"/>
        <v>0</v>
      </c>
      <c r="AG71" s="322">
        <f t="shared" si="4"/>
        <v>0</v>
      </c>
      <c r="AH71" s="465">
        <f t="shared" si="15"/>
        <v>0</v>
      </c>
      <c r="AI71" s="322">
        <f t="shared" si="5"/>
        <v>0</v>
      </c>
      <c r="AJ71" s="465">
        <f t="shared" si="16"/>
        <v>0</v>
      </c>
      <c r="AK71" s="322">
        <f t="shared" si="6"/>
        <v>0</v>
      </c>
      <c r="AL71" s="465">
        <f t="shared" si="17"/>
        <v>0</v>
      </c>
      <c r="AM71" s="322">
        <f t="shared" si="7"/>
        <v>0</v>
      </c>
      <c r="AN71" s="465">
        <f t="shared" si="18"/>
        <v>0</v>
      </c>
      <c r="AO71" s="322">
        <f t="shared" si="8"/>
        <v>0</v>
      </c>
    </row>
    <row r="72" spans="3:41" ht="14" customHeight="1">
      <c r="C72" s="300" t="str">
        <f t="shared" si="10"/>
        <v>n/a</v>
      </c>
      <c r="E72" s="387"/>
      <c r="F72" s="387"/>
      <c r="G72" s="366"/>
      <c r="H72" s="462">
        <v>57</v>
      </c>
      <c r="I72" s="782"/>
      <c r="J72" s="816"/>
      <c r="K72" s="783"/>
      <c r="L72" s="463"/>
      <c r="M72" s="467"/>
      <c r="N72" s="464"/>
      <c r="O72" s="784"/>
      <c r="P72" s="442">
        <f t="shared" si="11"/>
        <v>0</v>
      </c>
      <c r="Q72" s="450" t="str">
        <f t="shared" si="19"/>
        <v/>
      </c>
      <c r="R72" s="791" t="str">
        <f>Setup!C102</f>
        <v>9. UTILITIES</v>
      </c>
      <c r="T72" s="197"/>
      <c r="U72" s="197"/>
      <c r="AA72" s="322">
        <v>59</v>
      </c>
      <c r="AB72" s="465">
        <f t="shared" si="12"/>
        <v>0</v>
      </c>
      <c r="AC72" s="322">
        <f t="shared" si="20"/>
        <v>0</v>
      </c>
      <c r="AD72" s="465">
        <f t="shared" si="13"/>
        <v>0</v>
      </c>
      <c r="AE72" s="322">
        <f t="shared" si="3"/>
        <v>0</v>
      </c>
      <c r="AF72" s="465">
        <f t="shared" si="14"/>
        <v>0</v>
      </c>
      <c r="AG72" s="322">
        <f t="shared" si="4"/>
        <v>0</v>
      </c>
      <c r="AH72" s="465">
        <f t="shared" si="15"/>
        <v>0</v>
      </c>
      <c r="AI72" s="322">
        <f t="shared" si="5"/>
        <v>0</v>
      </c>
      <c r="AJ72" s="465">
        <f t="shared" si="16"/>
        <v>0</v>
      </c>
      <c r="AK72" s="322">
        <f t="shared" si="6"/>
        <v>0</v>
      </c>
      <c r="AL72" s="465">
        <f t="shared" si="17"/>
        <v>0</v>
      </c>
      <c r="AM72" s="322">
        <f t="shared" si="7"/>
        <v>0</v>
      </c>
      <c r="AN72" s="465">
        <f t="shared" si="18"/>
        <v>0</v>
      </c>
      <c r="AO72" s="322">
        <f t="shared" si="8"/>
        <v>0</v>
      </c>
    </row>
    <row r="73" spans="3:41" ht="14" customHeight="1">
      <c r="C73" s="300" t="str">
        <f t="shared" si="10"/>
        <v>n/a</v>
      </c>
      <c r="E73" s="387"/>
      <c r="F73" s="387"/>
      <c r="G73" s="366"/>
      <c r="H73" s="462">
        <v>58</v>
      </c>
      <c r="I73" s="782"/>
      <c r="J73" s="816"/>
      <c r="K73" s="783"/>
      <c r="L73" s="463"/>
      <c r="M73" s="467"/>
      <c r="N73" s="464"/>
      <c r="O73" s="784"/>
      <c r="P73" s="442">
        <f t="shared" si="11"/>
        <v>0</v>
      </c>
      <c r="Q73" s="450" t="str">
        <f t="shared" si="19"/>
        <v/>
      </c>
      <c r="R73" s="791" t="str">
        <f>Setup!C103</f>
        <v>Electricity</v>
      </c>
      <c r="T73" s="197"/>
      <c r="U73" s="197"/>
      <c r="AA73" s="322">
        <v>60</v>
      </c>
      <c r="AB73" s="465">
        <f t="shared" si="12"/>
        <v>0</v>
      </c>
      <c r="AC73" s="322">
        <f t="shared" si="20"/>
        <v>0</v>
      </c>
      <c r="AD73" s="465">
        <f t="shared" si="13"/>
        <v>0</v>
      </c>
      <c r="AE73" s="322">
        <f t="shared" si="3"/>
        <v>0</v>
      </c>
      <c r="AF73" s="465">
        <f t="shared" si="14"/>
        <v>0</v>
      </c>
      <c r="AG73" s="322">
        <f t="shared" si="4"/>
        <v>0</v>
      </c>
      <c r="AH73" s="465">
        <f t="shared" si="15"/>
        <v>0</v>
      </c>
      <c r="AI73" s="322">
        <f t="shared" si="5"/>
        <v>0</v>
      </c>
      <c r="AJ73" s="465">
        <f t="shared" si="16"/>
        <v>0</v>
      </c>
      <c r="AK73" s="322">
        <f t="shared" si="6"/>
        <v>0</v>
      </c>
      <c r="AL73" s="465">
        <f t="shared" si="17"/>
        <v>0</v>
      </c>
      <c r="AM73" s="322">
        <f t="shared" si="7"/>
        <v>0</v>
      </c>
      <c r="AN73" s="465">
        <f t="shared" si="18"/>
        <v>0</v>
      </c>
      <c r="AO73" s="322">
        <f t="shared" si="8"/>
        <v>0</v>
      </c>
    </row>
    <row r="74" spans="3:41" ht="14" customHeight="1">
      <c r="C74" s="300" t="str">
        <f t="shared" si="10"/>
        <v>n/a</v>
      </c>
      <c r="E74" s="387"/>
      <c r="F74" s="387"/>
      <c r="G74" s="366"/>
      <c r="H74" s="462">
        <v>59</v>
      </c>
      <c r="I74" s="782"/>
      <c r="J74" s="816"/>
      <c r="K74" s="783"/>
      <c r="L74" s="463"/>
      <c r="M74" s="467"/>
      <c r="N74" s="464"/>
      <c r="O74" s="784"/>
      <c r="P74" s="442">
        <f t="shared" si="11"/>
        <v>0</v>
      </c>
      <c r="Q74" s="450" t="str">
        <f t="shared" si="19"/>
        <v/>
      </c>
      <c r="R74" s="791" t="str">
        <f>Setup!C104</f>
        <v>Natural Gas</v>
      </c>
      <c r="T74" s="197"/>
      <c r="U74" s="197"/>
      <c r="AA74" s="322">
        <v>61</v>
      </c>
      <c r="AB74" s="465">
        <f t="shared" si="12"/>
        <v>0</v>
      </c>
      <c r="AC74" s="322">
        <f t="shared" si="20"/>
        <v>0</v>
      </c>
      <c r="AD74" s="465">
        <f t="shared" si="13"/>
        <v>0</v>
      </c>
      <c r="AE74" s="322">
        <f t="shared" si="3"/>
        <v>0</v>
      </c>
      <c r="AF74" s="465">
        <f t="shared" si="14"/>
        <v>0</v>
      </c>
      <c r="AG74" s="322">
        <f t="shared" si="4"/>
        <v>0</v>
      </c>
      <c r="AH74" s="465">
        <f t="shared" si="15"/>
        <v>0</v>
      </c>
      <c r="AI74" s="322">
        <f t="shared" si="5"/>
        <v>0</v>
      </c>
      <c r="AJ74" s="465">
        <f t="shared" si="16"/>
        <v>0</v>
      </c>
      <c r="AK74" s="322">
        <f t="shared" si="6"/>
        <v>0</v>
      </c>
      <c r="AL74" s="465">
        <f t="shared" si="17"/>
        <v>0</v>
      </c>
      <c r="AM74" s="322">
        <f t="shared" si="7"/>
        <v>0</v>
      </c>
      <c r="AN74" s="465">
        <f t="shared" si="18"/>
        <v>0</v>
      </c>
      <c r="AO74" s="322">
        <f t="shared" si="8"/>
        <v>0</v>
      </c>
    </row>
    <row r="75" spans="3:41" ht="14" customHeight="1">
      <c r="C75" s="300" t="str">
        <f t="shared" si="10"/>
        <v>n/a</v>
      </c>
      <c r="E75" s="387"/>
      <c r="F75" s="387"/>
      <c r="G75" s="366"/>
      <c r="H75" s="462">
        <v>60</v>
      </c>
      <c r="I75" s="782"/>
      <c r="J75" s="816"/>
      <c r="K75" s="783"/>
      <c r="L75" s="463"/>
      <c r="M75" s="467"/>
      <c r="N75" s="464"/>
      <c r="O75" s="784"/>
      <c r="P75" s="442">
        <f t="shared" si="11"/>
        <v>0</v>
      </c>
      <c r="Q75" s="450" t="str">
        <f t="shared" si="19"/>
        <v/>
      </c>
      <c r="R75" s="791" t="str">
        <f>Setup!C105</f>
        <v>Water</v>
      </c>
      <c r="T75" s="197"/>
      <c r="U75" s="197"/>
      <c r="AA75" s="322">
        <v>62</v>
      </c>
      <c r="AB75" s="465">
        <f t="shared" si="12"/>
        <v>0</v>
      </c>
      <c r="AC75" s="322">
        <f t="shared" si="20"/>
        <v>0</v>
      </c>
      <c r="AD75" s="465">
        <f t="shared" si="13"/>
        <v>0</v>
      </c>
      <c r="AE75" s="322">
        <f t="shared" si="3"/>
        <v>0</v>
      </c>
      <c r="AF75" s="465">
        <f t="shared" si="14"/>
        <v>0</v>
      </c>
      <c r="AG75" s="322">
        <f t="shared" si="4"/>
        <v>0</v>
      </c>
      <c r="AH75" s="465">
        <f t="shared" si="15"/>
        <v>0</v>
      </c>
      <c r="AI75" s="322">
        <f t="shared" si="5"/>
        <v>0</v>
      </c>
      <c r="AJ75" s="465">
        <f t="shared" si="16"/>
        <v>0</v>
      </c>
      <c r="AK75" s="322">
        <f t="shared" si="6"/>
        <v>0</v>
      </c>
      <c r="AL75" s="465">
        <f t="shared" si="17"/>
        <v>0</v>
      </c>
      <c r="AM75" s="322">
        <f t="shared" si="7"/>
        <v>0</v>
      </c>
      <c r="AN75" s="465">
        <f t="shared" si="18"/>
        <v>0</v>
      </c>
      <c r="AO75" s="322">
        <f t="shared" si="8"/>
        <v>0</v>
      </c>
    </row>
    <row r="76" spans="3:41" ht="14" customHeight="1">
      <c r="C76" s="300" t="str">
        <f t="shared" si="10"/>
        <v>n/a</v>
      </c>
      <c r="E76" s="387"/>
      <c r="F76" s="387"/>
      <c r="G76" s="366"/>
      <c r="H76" s="462">
        <v>61</v>
      </c>
      <c r="I76" s="782"/>
      <c r="J76" s="816"/>
      <c r="K76" s="783"/>
      <c r="L76" s="463"/>
      <c r="M76" s="527"/>
      <c r="N76" s="466"/>
      <c r="O76" s="784"/>
      <c r="P76" s="442">
        <f t="shared" si="11"/>
        <v>0</v>
      </c>
      <c r="Q76" s="451" t="str">
        <f t="shared" si="19"/>
        <v/>
      </c>
      <c r="R76" s="791" t="str">
        <f>Setup!C106</f>
        <v>Trash Pick-up</v>
      </c>
      <c r="AA76" s="322">
        <v>63</v>
      </c>
      <c r="AB76" s="465">
        <f t="shared" si="12"/>
        <v>0</v>
      </c>
      <c r="AC76" s="322">
        <f t="shared" si="20"/>
        <v>0</v>
      </c>
      <c r="AD76" s="465">
        <f t="shared" si="13"/>
        <v>0</v>
      </c>
      <c r="AE76" s="322">
        <f t="shared" si="3"/>
        <v>0</v>
      </c>
      <c r="AF76" s="465">
        <f t="shared" si="14"/>
        <v>0</v>
      </c>
      <c r="AG76" s="322">
        <f t="shared" si="4"/>
        <v>0</v>
      </c>
      <c r="AH76" s="465">
        <f t="shared" si="15"/>
        <v>0</v>
      </c>
      <c r="AI76" s="322">
        <f t="shared" si="5"/>
        <v>0</v>
      </c>
      <c r="AJ76" s="465">
        <f t="shared" si="16"/>
        <v>0</v>
      </c>
      <c r="AK76" s="322">
        <f t="shared" si="6"/>
        <v>0</v>
      </c>
      <c r="AL76" s="465">
        <f t="shared" si="17"/>
        <v>0</v>
      </c>
      <c r="AM76" s="322">
        <f t="shared" si="7"/>
        <v>0</v>
      </c>
      <c r="AN76" s="465">
        <f t="shared" si="18"/>
        <v>0</v>
      </c>
      <c r="AO76" s="322">
        <f t="shared" si="8"/>
        <v>0</v>
      </c>
    </row>
    <row r="77" spans="3:41" ht="14" customHeight="1">
      <c r="C77" s="300" t="str">
        <f t="shared" si="10"/>
        <v>n/a</v>
      </c>
      <c r="E77" s="387"/>
      <c r="F77" s="387"/>
      <c r="G77" s="366"/>
      <c r="H77" s="462">
        <v>62</v>
      </c>
      <c r="I77" s="782"/>
      <c r="J77" s="816"/>
      <c r="K77" s="783"/>
      <c r="L77" s="463"/>
      <c r="M77" s="467"/>
      <c r="N77" s="464"/>
      <c r="O77" s="784"/>
      <c r="P77" s="442">
        <f t="shared" si="11"/>
        <v>0</v>
      </c>
      <c r="Q77" s="450" t="str">
        <f t="shared" si="19"/>
        <v/>
      </c>
      <c r="R77" s="791" t="str">
        <f>Setup!C107</f>
        <v>Other Utilities</v>
      </c>
      <c r="T77" s="197"/>
      <c r="U77" s="197"/>
      <c r="AA77" s="322">
        <v>64</v>
      </c>
      <c r="AB77" s="465">
        <f t="shared" si="12"/>
        <v>0</v>
      </c>
      <c r="AC77" s="322">
        <f t="shared" si="20"/>
        <v>0</v>
      </c>
      <c r="AD77" s="465">
        <f t="shared" si="13"/>
        <v>0</v>
      </c>
      <c r="AE77" s="322">
        <f t="shared" si="3"/>
        <v>0</v>
      </c>
      <c r="AF77" s="465">
        <f t="shared" si="14"/>
        <v>0</v>
      </c>
      <c r="AG77" s="322">
        <f t="shared" si="4"/>
        <v>0</v>
      </c>
      <c r="AH77" s="465">
        <f t="shared" si="15"/>
        <v>0</v>
      </c>
      <c r="AI77" s="322">
        <f t="shared" si="5"/>
        <v>0</v>
      </c>
      <c r="AJ77" s="465">
        <f t="shared" si="16"/>
        <v>0</v>
      </c>
      <c r="AK77" s="322">
        <f t="shared" si="6"/>
        <v>0</v>
      </c>
      <c r="AL77" s="465">
        <f t="shared" si="17"/>
        <v>0</v>
      </c>
      <c r="AM77" s="322">
        <f t="shared" si="7"/>
        <v>0</v>
      </c>
      <c r="AN77" s="465">
        <f t="shared" si="18"/>
        <v>0</v>
      </c>
      <c r="AO77" s="322">
        <f t="shared" si="8"/>
        <v>0</v>
      </c>
    </row>
    <row r="78" spans="3:41" ht="14" customHeight="1">
      <c r="C78" s="300" t="str">
        <f t="shared" si="10"/>
        <v>n/a</v>
      </c>
      <c r="E78" s="387"/>
      <c r="F78" s="387"/>
      <c r="G78" s="366"/>
      <c r="H78" s="462">
        <v>63</v>
      </c>
      <c r="I78" s="782"/>
      <c r="J78" s="816"/>
      <c r="K78" s="783"/>
      <c r="L78" s="463"/>
      <c r="M78" s="467"/>
      <c r="N78" s="464"/>
      <c r="O78" s="784"/>
      <c r="P78" s="442">
        <f t="shared" si="11"/>
        <v>0</v>
      </c>
      <c r="Q78" s="450" t="str">
        <f t="shared" si="19"/>
        <v/>
      </c>
      <c r="R78" s="791" t="str">
        <f>Setup!C108</f>
        <v>Other Utilities</v>
      </c>
      <c r="T78" s="197"/>
      <c r="U78" s="197"/>
      <c r="AA78" s="322">
        <v>65</v>
      </c>
      <c r="AB78" s="465">
        <f t="shared" si="12"/>
        <v>0</v>
      </c>
      <c r="AC78" s="322">
        <f t="shared" si="20"/>
        <v>0</v>
      </c>
      <c r="AD78" s="465">
        <f t="shared" si="13"/>
        <v>0</v>
      </c>
      <c r="AE78" s="322">
        <f t="shared" ref="AE78:AE139" si="21">IF(Acct_Tracking=$AD$14,$P78,0)</f>
        <v>0</v>
      </c>
      <c r="AF78" s="465">
        <f t="shared" si="14"/>
        <v>0</v>
      </c>
      <c r="AG78" s="322">
        <f t="shared" ref="AG78:AG139" si="22">IF(Acct_Tracking=$AF$14,$P78,0)</f>
        <v>0</v>
      </c>
      <c r="AH78" s="465">
        <f t="shared" si="15"/>
        <v>0</v>
      </c>
      <c r="AI78" s="322">
        <f t="shared" ref="AI78:AI139" si="23">IF(Acct_Tracking=$AH$14,$P78,0)</f>
        <v>0</v>
      </c>
      <c r="AJ78" s="465">
        <f t="shared" si="16"/>
        <v>0</v>
      </c>
      <c r="AK78" s="322">
        <f t="shared" ref="AK78:AK139" si="24">IF(Acct_Tracking=$AJ$14,$P78,0)</f>
        <v>0</v>
      </c>
      <c r="AL78" s="465">
        <f t="shared" si="17"/>
        <v>0</v>
      </c>
      <c r="AM78" s="322">
        <f t="shared" ref="AM78:AM139" si="25">IF(Acct_Tracking=$AL$14,$P78,0)</f>
        <v>0</v>
      </c>
      <c r="AN78" s="465">
        <f t="shared" si="18"/>
        <v>0</v>
      </c>
      <c r="AO78" s="322">
        <f t="shared" ref="AO78:AO139" si="26">IF(Acct_Tracking=$AN$14,$P78,0)</f>
        <v>0</v>
      </c>
    </row>
    <row r="79" spans="3:41" ht="14" customHeight="1">
      <c r="C79" s="300" t="str">
        <f t="shared" si="10"/>
        <v>n/a</v>
      </c>
      <c r="E79" s="387"/>
      <c r="F79" s="387"/>
      <c r="G79" s="366"/>
      <c r="H79" s="462">
        <v>64</v>
      </c>
      <c r="I79" s="782"/>
      <c r="J79" s="816"/>
      <c r="K79" s="783"/>
      <c r="L79" s="463"/>
      <c r="M79" s="467"/>
      <c r="N79" s="464"/>
      <c r="O79" s="784"/>
      <c r="P79" s="442">
        <f t="shared" si="11"/>
        <v>0</v>
      </c>
      <c r="Q79" s="450" t="str">
        <f t="shared" si="19"/>
        <v/>
      </c>
      <c r="R79" s="791" t="str">
        <f>Setup!C109</f>
        <v>10. HOUSEHOLD</v>
      </c>
      <c r="T79" s="197"/>
      <c r="U79" s="197"/>
      <c r="AA79" s="322">
        <v>66</v>
      </c>
      <c r="AB79" s="465">
        <f t="shared" si="12"/>
        <v>0</v>
      </c>
      <c r="AC79" s="322">
        <f t="shared" si="20"/>
        <v>0</v>
      </c>
      <c r="AD79" s="465">
        <f t="shared" si="13"/>
        <v>0</v>
      </c>
      <c r="AE79" s="322">
        <f t="shared" si="21"/>
        <v>0</v>
      </c>
      <c r="AF79" s="465">
        <f t="shared" si="14"/>
        <v>0</v>
      </c>
      <c r="AG79" s="322">
        <f t="shared" si="22"/>
        <v>0</v>
      </c>
      <c r="AH79" s="465">
        <f t="shared" si="15"/>
        <v>0</v>
      </c>
      <c r="AI79" s="322">
        <f t="shared" si="23"/>
        <v>0</v>
      </c>
      <c r="AJ79" s="465">
        <f t="shared" si="16"/>
        <v>0</v>
      </c>
      <c r="AK79" s="322">
        <f t="shared" si="24"/>
        <v>0</v>
      </c>
      <c r="AL79" s="465">
        <f t="shared" si="17"/>
        <v>0</v>
      </c>
      <c r="AM79" s="322">
        <f t="shared" si="25"/>
        <v>0</v>
      </c>
      <c r="AN79" s="465">
        <f t="shared" si="18"/>
        <v>0</v>
      </c>
      <c r="AO79" s="322">
        <f t="shared" si="26"/>
        <v>0</v>
      </c>
    </row>
    <row r="80" spans="3:41" ht="14" customHeight="1">
      <c r="C80" s="300" t="str">
        <f t="shared" si="10"/>
        <v>n/a</v>
      </c>
      <c r="E80" s="387"/>
      <c r="F80" s="387"/>
      <c r="G80" s="366"/>
      <c r="H80" s="462">
        <v>65</v>
      </c>
      <c r="I80" s="782"/>
      <c r="J80" s="816"/>
      <c r="K80" s="783"/>
      <c r="L80" s="463"/>
      <c r="M80" s="467"/>
      <c r="N80" s="464"/>
      <c r="O80" s="784"/>
      <c r="P80" s="442">
        <f t="shared" si="11"/>
        <v>0</v>
      </c>
      <c r="Q80" s="450" t="str">
        <f t="shared" ref="Q80:Q111" si="27">IF(O80="","",HLOOKUP(O80,Sum_Changes,AA80,FALSE))</f>
        <v/>
      </c>
      <c r="R80" s="791" t="str">
        <f>Setup!C110</f>
        <v>Home Phone</v>
      </c>
      <c r="T80" s="197"/>
      <c r="U80" s="197"/>
      <c r="AA80" s="322">
        <v>67</v>
      </c>
      <c r="AB80" s="465">
        <f t="shared" si="12"/>
        <v>0</v>
      </c>
      <c r="AC80" s="322">
        <f t="shared" si="20"/>
        <v>0</v>
      </c>
      <c r="AD80" s="465">
        <f t="shared" si="13"/>
        <v>0</v>
      </c>
      <c r="AE80" s="322">
        <f t="shared" si="21"/>
        <v>0</v>
      </c>
      <c r="AF80" s="465">
        <f t="shared" si="14"/>
        <v>0</v>
      </c>
      <c r="AG80" s="322">
        <f t="shared" si="22"/>
        <v>0</v>
      </c>
      <c r="AH80" s="465">
        <f t="shared" si="15"/>
        <v>0</v>
      </c>
      <c r="AI80" s="322">
        <f t="shared" si="23"/>
        <v>0</v>
      </c>
      <c r="AJ80" s="465">
        <f t="shared" si="16"/>
        <v>0</v>
      </c>
      <c r="AK80" s="322">
        <f t="shared" si="24"/>
        <v>0</v>
      </c>
      <c r="AL80" s="465">
        <f t="shared" si="17"/>
        <v>0</v>
      </c>
      <c r="AM80" s="322">
        <f t="shared" si="25"/>
        <v>0</v>
      </c>
      <c r="AN80" s="465">
        <f t="shared" si="18"/>
        <v>0</v>
      </c>
      <c r="AO80" s="322">
        <f t="shared" si="26"/>
        <v>0</v>
      </c>
    </row>
    <row r="81" spans="3:41" ht="14" customHeight="1">
      <c r="C81" s="300" t="str">
        <f t="shared" ref="C81:C144" si="28">IF($I81="Cash",-1,IF($I81="Check",-1,IF($I81="Debit",-1,IF($I81="Transfer Out",-1,IF($I81="Deposit In",1,IF($I81="CC Charge",0,IF(I81="CC Payment",2,"n/a")))))))</f>
        <v>n/a</v>
      </c>
      <c r="E81" s="387"/>
      <c r="F81" s="387"/>
      <c r="G81" s="366"/>
      <c r="H81" s="462">
        <v>66</v>
      </c>
      <c r="I81" s="782"/>
      <c r="J81" s="816"/>
      <c r="K81" s="783"/>
      <c r="L81" s="463"/>
      <c r="M81" s="467"/>
      <c r="N81" s="464"/>
      <c r="O81" s="784"/>
      <c r="P81" s="442">
        <f t="shared" ref="P81:P144" si="29">IF($C81=-1,-M81,IF($C81=1,N81,IF($C81=0,M81,IF($C81=2,-N81,0))))</f>
        <v>0</v>
      </c>
      <c r="Q81" s="450" t="str">
        <f t="shared" si="27"/>
        <v/>
      </c>
      <c r="R81" s="791" t="str">
        <f>Setup!C111</f>
        <v>Cell Phone</v>
      </c>
      <c r="T81" s="197"/>
      <c r="U81" s="197"/>
      <c r="AA81" s="322">
        <v>68</v>
      </c>
      <c r="AB81" s="465">
        <f t="shared" ref="AB81:AB144" si="30">AB80+AC81</f>
        <v>0</v>
      </c>
      <c r="AC81" s="322">
        <f t="shared" si="20"/>
        <v>0</v>
      </c>
      <c r="AD81" s="465">
        <f t="shared" ref="AD81:AD144" si="31">AD80+AE81</f>
        <v>0</v>
      </c>
      <c r="AE81" s="322">
        <f t="shared" si="21"/>
        <v>0</v>
      </c>
      <c r="AF81" s="465">
        <f t="shared" ref="AF81:AF144" si="32">AF80+AG81</f>
        <v>0</v>
      </c>
      <c r="AG81" s="322">
        <f t="shared" si="22"/>
        <v>0</v>
      </c>
      <c r="AH81" s="465">
        <f t="shared" ref="AH81:AH144" si="33">AH80+AI81</f>
        <v>0</v>
      </c>
      <c r="AI81" s="322">
        <f t="shared" si="23"/>
        <v>0</v>
      </c>
      <c r="AJ81" s="465">
        <f t="shared" ref="AJ81:AJ144" si="34">AJ80+AK81</f>
        <v>0</v>
      </c>
      <c r="AK81" s="322">
        <f t="shared" si="24"/>
        <v>0</v>
      </c>
      <c r="AL81" s="465">
        <f t="shared" si="17"/>
        <v>0</v>
      </c>
      <c r="AM81" s="322">
        <f t="shared" si="25"/>
        <v>0</v>
      </c>
      <c r="AN81" s="465">
        <f t="shared" si="18"/>
        <v>0</v>
      </c>
      <c r="AO81" s="322">
        <f t="shared" si="26"/>
        <v>0</v>
      </c>
    </row>
    <row r="82" spans="3:41" ht="14" customHeight="1">
      <c r="C82" s="300" t="str">
        <f t="shared" si="28"/>
        <v>n/a</v>
      </c>
      <c r="E82" s="387"/>
      <c r="F82" s="387"/>
      <c r="G82" s="366"/>
      <c r="H82" s="462">
        <v>67</v>
      </c>
      <c r="I82" s="782"/>
      <c r="J82" s="816"/>
      <c r="K82" s="783"/>
      <c r="L82" s="463"/>
      <c r="M82" s="467"/>
      <c r="N82" s="464"/>
      <c r="O82" s="784"/>
      <c r="P82" s="442">
        <f t="shared" si="29"/>
        <v>0</v>
      </c>
      <c r="Q82" s="450" t="str">
        <f t="shared" si="27"/>
        <v/>
      </c>
      <c r="R82" s="791" t="str">
        <f>Setup!C112</f>
        <v>Internet Service</v>
      </c>
      <c r="T82" s="197"/>
      <c r="U82" s="197"/>
      <c r="AA82" s="322">
        <v>69</v>
      </c>
      <c r="AB82" s="465">
        <f t="shared" si="30"/>
        <v>0</v>
      </c>
      <c r="AC82" s="322">
        <f t="shared" si="20"/>
        <v>0</v>
      </c>
      <c r="AD82" s="465">
        <f t="shared" si="31"/>
        <v>0</v>
      </c>
      <c r="AE82" s="322">
        <f t="shared" si="21"/>
        <v>0</v>
      </c>
      <c r="AF82" s="465">
        <f t="shared" si="32"/>
        <v>0</v>
      </c>
      <c r="AG82" s="322">
        <f t="shared" si="22"/>
        <v>0</v>
      </c>
      <c r="AH82" s="465">
        <f t="shared" si="33"/>
        <v>0</v>
      </c>
      <c r="AI82" s="322">
        <f t="shared" si="23"/>
        <v>0</v>
      </c>
      <c r="AJ82" s="465">
        <f t="shared" si="34"/>
        <v>0</v>
      </c>
      <c r="AK82" s="322">
        <f t="shared" si="24"/>
        <v>0</v>
      </c>
      <c r="AL82" s="465">
        <f t="shared" ref="AL82:AL145" si="35">AL81+AM82</f>
        <v>0</v>
      </c>
      <c r="AM82" s="322">
        <f t="shared" si="25"/>
        <v>0</v>
      </c>
      <c r="AN82" s="465">
        <f t="shared" ref="AN82:AN145" si="36">AN81+AO82</f>
        <v>0</v>
      </c>
      <c r="AO82" s="322">
        <f t="shared" si="26"/>
        <v>0</v>
      </c>
    </row>
    <row r="83" spans="3:41" ht="14" customHeight="1">
      <c r="C83" s="300" t="str">
        <f t="shared" si="28"/>
        <v>n/a</v>
      </c>
      <c r="E83" s="387"/>
      <c r="F83" s="387"/>
      <c r="G83" s="366"/>
      <c r="H83" s="462">
        <v>68</v>
      </c>
      <c r="I83" s="782"/>
      <c r="J83" s="816"/>
      <c r="K83" s="783"/>
      <c r="L83" s="463"/>
      <c r="M83" s="467"/>
      <c r="N83" s="464"/>
      <c r="O83" s="784"/>
      <c r="P83" s="442">
        <f t="shared" si="29"/>
        <v>0</v>
      </c>
      <c r="Q83" s="450" t="str">
        <f t="shared" si="27"/>
        <v/>
      </c>
      <c r="R83" s="791" t="str">
        <f>Setup!C113</f>
        <v>Other Household</v>
      </c>
      <c r="T83" s="197"/>
      <c r="U83" s="197"/>
      <c r="AA83" s="322">
        <v>70</v>
      </c>
      <c r="AB83" s="465">
        <f t="shared" si="30"/>
        <v>0</v>
      </c>
      <c r="AC83" s="322">
        <f t="shared" si="20"/>
        <v>0</v>
      </c>
      <c r="AD83" s="465">
        <f t="shared" si="31"/>
        <v>0</v>
      </c>
      <c r="AE83" s="322">
        <f t="shared" si="21"/>
        <v>0</v>
      </c>
      <c r="AF83" s="465">
        <f t="shared" si="32"/>
        <v>0</v>
      </c>
      <c r="AG83" s="322">
        <f t="shared" si="22"/>
        <v>0</v>
      </c>
      <c r="AH83" s="465">
        <f t="shared" si="33"/>
        <v>0</v>
      </c>
      <c r="AI83" s="322">
        <f t="shared" si="23"/>
        <v>0</v>
      </c>
      <c r="AJ83" s="465">
        <f t="shared" si="34"/>
        <v>0</v>
      </c>
      <c r="AK83" s="322">
        <f t="shared" si="24"/>
        <v>0</v>
      </c>
      <c r="AL83" s="465">
        <f t="shared" si="35"/>
        <v>0</v>
      </c>
      <c r="AM83" s="322">
        <f t="shared" si="25"/>
        <v>0</v>
      </c>
      <c r="AN83" s="465">
        <f t="shared" si="36"/>
        <v>0</v>
      </c>
      <c r="AO83" s="322">
        <f t="shared" si="26"/>
        <v>0</v>
      </c>
    </row>
    <row r="84" spans="3:41" ht="14" customHeight="1">
      <c r="C84" s="300" t="str">
        <f t="shared" si="28"/>
        <v>n/a</v>
      </c>
      <c r="E84" s="387"/>
      <c r="F84" s="387"/>
      <c r="G84" s="366"/>
      <c r="H84" s="462">
        <v>69</v>
      </c>
      <c r="I84" s="782"/>
      <c r="J84" s="816"/>
      <c r="K84" s="783"/>
      <c r="L84" s="463"/>
      <c r="M84" s="467"/>
      <c r="N84" s="464"/>
      <c r="O84" s="784"/>
      <c r="P84" s="442">
        <f t="shared" si="29"/>
        <v>0</v>
      </c>
      <c r="Q84" s="450" t="str">
        <f t="shared" si="27"/>
        <v/>
      </c>
      <c r="R84" s="791" t="str">
        <f>Setup!C114</f>
        <v>Other Household</v>
      </c>
      <c r="T84" s="197"/>
      <c r="U84" s="197"/>
      <c r="AA84" s="322">
        <v>71</v>
      </c>
      <c r="AB84" s="465">
        <f t="shared" si="30"/>
        <v>0</v>
      </c>
      <c r="AC84" s="322">
        <f t="shared" si="20"/>
        <v>0</v>
      </c>
      <c r="AD84" s="465">
        <f t="shared" si="31"/>
        <v>0</v>
      </c>
      <c r="AE84" s="322">
        <f t="shared" si="21"/>
        <v>0</v>
      </c>
      <c r="AF84" s="465">
        <f t="shared" si="32"/>
        <v>0</v>
      </c>
      <c r="AG84" s="322">
        <f t="shared" si="22"/>
        <v>0</v>
      </c>
      <c r="AH84" s="465">
        <f t="shared" si="33"/>
        <v>0</v>
      </c>
      <c r="AI84" s="322">
        <f t="shared" si="23"/>
        <v>0</v>
      </c>
      <c r="AJ84" s="465">
        <f t="shared" si="34"/>
        <v>0</v>
      </c>
      <c r="AK84" s="322">
        <f t="shared" si="24"/>
        <v>0</v>
      </c>
      <c r="AL84" s="465">
        <f t="shared" si="35"/>
        <v>0</v>
      </c>
      <c r="AM84" s="322">
        <f t="shared" si="25"/>
        <v>0</v>
      </c>
      <c r="AN84" s="465">
        <f t="shared" si="36"/>
        <v>0</v>
      </c>
      <c r="AO84" s="322">
        <f t="shared" si="26"/>
        <v>0</v>
      </c>
    </row>
    <row r="85" spans="3:41" ht="14" customHeight="1">
      <c r="C85" s="300" t="str">
        <f t="shared" si="28"/>
        <v>n/a</v>
      </c>
      <c r="E85" s="387"/>
      <c r="F85" s="387"/>
      <c r="G85" s="366"/>
      <c r="H85" s="462">
        <v>70</v>
      </c>
      <c r="I85" s="782"/>
      <c r="J85" s="816"/>
      <c r="K85" s="783"/>
      <c r="L85" s="463"/>
      <c r="M85" s="467"/>
      <c r="N85" s="464"/>
      <c r="O85" s="784"/>
      <c r="P85" s="442">
        <f t="shared" si="29"/>
        <v>0</v>
      </c>
      <c r="Q85" s="450" t="str">
        <f t="shared" si="27"/>
        <v/>
      </c>
      <c r="R85" s="791" t="str">
        <f>Setup!C115</f>
        <v>Other Household</v>
      </c>
      <c r="T85" s="197"/>
      <c r="U85" s="197"/>
      <c r="AA85" s="322">
        <v>72</v>
      </c>
      <c r="AB85" s="465">
        <f t="shared" si="30"/>
        <v>0</v>
      </c>
      <c r="AC85" s="322">
        <f t="shared" si="20"/>
        <v>0</v>
      </c>
      <c r="AD85" s="465">
        <f t="shared" si="31"/>
        <v>0</v>
      </c>
      <c r="AE85" s="322">
        <f t="shared" si="21"/>
        <v>0</v>
      </c>
      <c r="AF85" s="465">
        <f t="shared" si="32"/>
        <v>0</v>
      </c>
      <c r="AG85" s="322">
        <f t="shared" si="22"/>
        <v>0</v>
      </c>
      <c r="AH85" s="465">
        <f t="shared" si="33"/>
        <v>0</v>
      </c>
      <c r="AI85" s="322">
        <f t="shared" si="23"/>
        <v>0</v>
      </c>
      <c r="AJ85" s="465">
        <f t="shared" si="34"/>
        <v>0</v>
      </c>
      <c r="AK85" s="322">
        <f t="shared" si="24"/>
        <v>0</v>
      </c>
      <c r="AL85" s="465">
        <f t="shared" si="35"/>
        <v>0</v>
      </c>
      <c r="AM85" s="322">
        <f t="shared" si="25"/>
        <v>0</v>
      </c>
      <c r="AN85" s="465">
        <f t="shared" si="36"/>
        <v>0</v>
      </c>
      <c r="AO85" s="322">
        <f t="shared" si="26"/>
        <v>0</v>
      </c>
    </row>
    <row r="86" spans="3:41" ht="14" customHeight="1">
      <c r="C86" s="300" t="str">
        <f t="shared" si="28"/>
        <v>n/a</v>
      </c>
      <c r="E86" s="387"/>
      <c r="F86" s="387"/>
      <c r="G86" s="366"/>
      <c r="H86" s="462">
        <v>71</v>
      </c>
      <c r="I86" s="782"/>
      <c r="J86" s="816"/>
      <c r="K86" s="783"/>
      <c r="L86" s="463"/>
      <c r="M86" s="527"/>
      <c r="N86" s="466"/>
      <c r="O86" s="784"/>
      <c r="P86" s="442">
        <f t="shared" si="29"/>
        <v>0</v>
      </c>
      <c r="Q86" s="451" t="str">
        <f t="shared" si="27"/>
        <v/>
      </c>
      <c r="R86" s="791" t="str">
        <f>Setup!C116</f>
        <v>11. ENTERTAINMENT</v>
      </c>
      <c r="AA86" s="322">
        <v>73</v>
      </c>
      <c r="AB86" s="465">
        <f t="shared" si="30"/>
        <v>0</v>
      </c>
      <c r="AC86" s="322">
        <f t="shared" si="20"/>
        <v>0</v>
      </c>
      <c r="AD86" s="465">
        <f t="shared" si="31"/>
        <v>0</v>
      </c>
      <c r="AE86" s="322">
        <f t="shared" si="21"/>
        <v>0</v>
      </c>
      <c r="AF86" s="465">
        <f t="shared" si="32"/>
        <v>0</v>
      </c>
      <c r="AG86" s="322">
        <f t="shared" si="22"/>
        <v>0</v>
      </c>
      <c r="AH86" s="465">
        <f t="shared" si="33"/>
        <v>0</v>
      </c>
      <c r="AI86" s="322">
        <f t="shared" si="23"/>
        <v>0</v>
      </c>
      <c r="AJ86" s="465">
        <f t="shared" si="34"/>
        <v>0</v>
      </c>
      <c r="AK86" s="322">
        <f t="shared" si="24"/>
        <v>0</v>
      </c>
      <c r="AL86" s="465">
        <f t="shared" si="35"/>
        <v>0</v>
      </c>
      <c r="AM86" s="322">
        <f t="shared" si="25"/>
        <v>0</v>
      </c>
      <c r="AN86" s="465">
        <f t="shared" si="36"/>
        <v>0</v>
      </c>
      <c r="AO86" s="322">
        <f t="shared" si="26"/>
        <v>0</v>
      </c>
    </row>
    <row r="87" spans="3:41" ht="14" customHeight="1">
      <c r="C87" s="300" t="str">
        <f t="shared" si="28"/>
        <v>n/a</v>
      </c>
      <c r="E87" s="387"/>
      <c r="F87" s="387"/>
      <c r="G87" s="366"/>
      <c r="H87" s="462">
        <v>72</v>
      </c>
      <c r="I87" s="782"/>
      <c r="J87" s="816"/>
      <c r="K87" s="783"/>
      <c r="L87" s="463"/>
      <c r="M87" s="467"/>
      <c r="N87" s="464"/>
      <c r="O87" s="784"/>
      <c r="P87" s="442">
        <f t="shared" si="29"/>
        <v>0</v>
      </c>
      <c r="Q87" s="450" t="str">
        <f t="shared" si="27"/>
        <v/>
      </c>
      <c r="R87" s="791" t="str">
        <f>Setup!C117</f>
        <v>Cable TV</v>
      </c>
      <c r="T87" s="197"/>
      <c r="U87" s="197"/>
      <c r="AA87" s="322">
        <v>74</v>
      </c>
      <c r="AB87" s="465">
        <f t="shared" si="30"/>
        <v>0</v>
      </c>
      <c r="AC87" s="322">
        <f t="shared" si="20"/>
        <v>0</v>
      </c>
      <c r="AD87" s="465">
        <f t="shared" si="31"/>
        <v>0</v>
      </c>
      <c r="AE87" s="322">
        <f t="shared" si="21"/>
        <v>0</v>
      </c>
      <c r="AF87" s="465">
        <f t="shared" si="32"/>
        <v>0</v>
      </c>
      <c r="AG87" s="322">
        <f t="shared" si="22"/>
        <v>0</v>
      </c>
      <c r="AH87" s="465">
        <f t="shared" si="33"/>
        <v>0</v>
      </c>
      <c r="AI87" s="322">
        <f t="shared" si="23"/>
        <v>0</v>
      </c>
      <c r="AJ87" s="465">
        <f t="shared" si="34"/>
        <v>0</v>
      </c>
      <c r="AK87" s="322">
        <f t="shared" si="24"/>
        <v>0</v>
      </c>
      <c r="AL87" s="465">
        <f t="shared" si="35"/>
        <v>0</v>
      </c>
      <c r="AM87" s="322">
        <f t="shared" si="25"/>
        <v>0</v>
      </c>
      <c r="AN87" s="465">
        <f t="shared" si="36"/>
        <v>0</v>
      </c>
      <c r="AO87" s="322">
        <f t="shared" si="26"/>
        <v>0</v>
      </c>
    </row>
    <row r="88" spans="3:41" ht="14" customHeight="1">
      <c r="C88" s="300" t="str">
        <f t="shared" si="28"/>
        <v>n/a</v>
      </c>
      <c r="E88" s="387"/>
      <c r="F88" s="387"/>
      <c r="G88" s="366"/>
      <c r="H88" s="462">
        <v>73</v>
      </c>
      <c r="I88" s="782"/>
      <c r="J88" s="816"/>
      <c r="K88" s="783"/>
      <c r="L88" s="463"/>
      <c r="M88" s="467"/>
      <c r="N88" s="464"/>
      <c r="O88" s="784"/>
      <c r="P88" s="442">
        <f t="shared" si="29"/>
        <v>0</v>
      </c>
      <c r="Q88" s="450" t="str">
        <f t="shared" si="27"/>
        <v/>
      </c>
      <c r="R88" s="791" t="str">
        <f>Setup!C118</f>
        <v>Movies / Books</v>
      </c>
      <c r="T88" s="197"/>
      <c r="U88" s="197"/>
      <c r="AA88" s="322">
        <v>75</v>
      </c>
      <c r="AB88" s="465">
        <f t="shared" si="30"/>
        <v>0</v>
      </c>
      <c r="AC88" s="322">
        <f t="shared" si="20"/>
        <v>0</v>
      </c>
      <c r="AD88" s="465">
        <f t="shared" si="31"/>
        <v>0</v>
      </c>
      <c r="AE88" s="322">
        <f t="shared" si="21"/>
        <v>0</v>
      </c>
      <c r="AF88" s="465">
        <f t="shared" si="32"/>
        <v>0</v>
      </c>
      <c r="AG88" s="322">
        <f t="shared" si="22"/>
        <v>0</v>
      </c>
      <c r="AH88" s="465">
        <f t="shared" si="33"/>
        <v>0</v>
      </c>
      <c r="AI88" s="322">
        <f t="shared" si="23"/>
        <v>0</v>
      </c>
      <c r="AJ88" s="465">
        <f t="shared" si="34"/>
        <v>0</v>
      </c>
      <c r="AK88" s="322">
        <f t="shared" si="24"/>
        <v>0</v>
      </c>
      <c r="AL88" s="465">
        <f t="shared" si="35"/>
        <v>0</v>
      </c>
      <c r="AM88" s="322">
        <f t="shared" si="25"/>
        <v>0</v>
      </c>
      <c r="AN88" s="465">
        <f t="shared" si="36"/>
        <v>0</v>
      </c>
      <c r="AO88" s="322">
        <f t="shared" si="26"/>
        <v>0</v>
      </c>
    </row>
    <row r="89" spans="3:41" ht="14" customHeight="1">
      <c r="C89" s="300" t="str">
        <f t="shared" si="28"/>
        <v>n/a</v>
      </c>
      <c r="E89" s="387"/>
      <c r="F89" s="387"/>
      <c r="G89" s="366"/>
      <c r="H89" s="462">
        <v>74</v>
      </c>
      <c r="I89" s="782"/>
      <c r="J89" s="816"/>
      <c r="K89" s="783"/>
      <c r="L89" s="463"/>
      <c r="M89" s="467"/>
      <c r="N89" s="464"/>
      <c r="O89" s="784"/>
      <c r="P89" s="442">
        <f t="shared" si="29"/>
        <v>0</v>
      </c>
      <c r="Q89" s="450" t="str">
        <f t="shared" si="27"/>
        <v/>
      </c>
      <c r="R89" s="791" t="str">
        <f>Setup!C119</f>
        <v>Babysitter</v>
      </c>
      <c r="T89" s="197"/>
      <c r="U89" s="197"/>
      <c r="AA89" s="322">
        <v>76</v>
      </c>
      <c r="AB89" s="465">
        <f t="shared" si="30"/>
        <v>0</v>
      </c>
      <c r="AC89" s="322">
        <f t="shared" si="20"/>
        <v>0</v>
      </c>
      <c r="AD89" s="465">
        <f t="shared" si="31"/>
        <v>0</v>
      </c>
      <c r="AE89" s="322">
        <f t="shared" si="21"/>
        <v>0</v>
      </c>
      <c r="AF89" s="465">
        <f t="shared" si="32"/>
        <v>0</v>
      </c>
      <c r="AG89" s="322">
        <f t="shared" si="22"/>
        <v>0</v>
      </c>
      <c r="AH89" s="465">
        <f t="shared" si="33"/>
        <v>0</v>
      </c>
      <c r="AI89" s="322">
        <f t="shared" si="23"/>
        <v>0</v>
      </c>
      <c r="AJ89" s="465">
        <f t="shared" si="34"/>
        <v>0</v>
      </c>
      <c r="AK89" s="322">
        <f t="shared" si="24"/>
        <v>0</v>
      </c>
      <c r="AL89" s="465">
        <f t="shared" si="35"/>
        <v>0</v>
      </c>
      <c r="AM89" s="322">
        <f t="shared" si="25"/>
        <v>0</v>
      </c>
      <c r="AN89" s="465">
        <f t="shared" si="36"/>
        <v>0</v>
      </c>
      <c r="AO89" s="322">
        <f t="shared" si="26"/>
        <v>0</v>
      </c>
    </row>
    <row r="90" spans="3:41" ht="14" customHeight="1">
      <c r="C90" s="300" t="str">
        <f t="shared" si="28"/>
        <v>n/a</v>
      </c>
      <c r="E90" s="387"/>
      <c r="F90" s="387"/>
      <c r="G90" s="366"/>
      <c r="H90" s="462">
        <v>75</v>
      </c>
      <c r="I90" s="782"/>
      <c r="J90" s="816"/>
      <c r="K90" s="783"/>
      <c r="L90" s="463"/>
      <c r="M90" s="467"/>
      <c r="N90" s="464"/>
      <c r="O90" s="784"/>
      <c r="P90" s="442">
        <f t="shared" si="29"/>
        <v>0</v>
      </c>
      <c r="Q90" s="450" t="str">
        <f t="shared" si="27"/>
        <v/>
      </c>
      <c r="R90" s="791" t="str">
        <f>Setup!C120</f>
        <v>Vacation</v>
      </c>
      <c r="T90" s="197"/>
      <c r="U90" s="197"/>
      <c r="AA90" s="322">
        <v>77</v>
      </c>
      <c r="AB90" s="465">
        <f t="shared" si="30"/>
        <v>0</v>
      </c>
      <c r="AC90" s="322">
        <f t="shared" si="20"/>
        <v>0</v>
      </c>
      <c r="AD90" s="465">
        <f t="shared" si="31"/>
        <v>0</v>
      </c>
      <c r="AE90" s="322">
        <f t="shared" si="21"/>
        <v>0</v>
      </c>
      <c r="AF90" s="465">
        <f t="shared" si="32"/>
        <v>0</v>
      </c>
      <c r="AG90" s="322">
        <f t="shared" si="22"/>
        <v>0</v>
      </c>
      <c r="AH90" s="465">
        <f t="shared" si="33"/>
        <v>0</v>
      </c>
      <c r="AI90" s="322">
        <f t="shared" si="23"/>
        <v>0</v>
      </c>
      <c r="AJ90" s="465">
        <f t="shared" si="34"/>
        <v>0</v>
      </c>
      <c r="AK90" s="322">
        <f t="shared" si="24"/>
        <v>0</v>
      </c>
      <c r="AL90" s="465">
        <f t="shared" si="35"/>
        <v>0</v>
      </c>
      <c r="AM90" s="322">
        <f t="shared" si="25"/>
        <v>0</v>
      </c>
      <c r="AN90" s="465">
        <f t="shared" si="36"/>
        <v>0</v>
      </c>
      <c r="AO90" s="322">
        <f t="shared" si="26"/>
        <v>0</v>
      </c>
    </row>
    <row r="91" spans="3:41" ht="14" customHeight="1">
      <c r="C91" s="300" t="str">
        <f t="shared" si="28"/>
        <v>n/a</v>
      </c>
      <c r="E91" s="387"/>
      <c r="F91" s="387"/>
      <c r="G91" s="366"/>
      <c r="H91" s="462">
        <v>76</v>
      </c>
      <c r="I91" s="782"/>
      <c r="J91" s="816"/>
      <c r="K91" s="783"/>
      <c r="L91" s="463"/>
      <c r="M91" s="467"/>
      <c r="N91" s="464"/>
      <c r="O91" s="784"/>
      <c r="P91" s="442">
        <f t="shared" si="29"/>
        <v>0</v>
      </c>
      <c r="Q91" s="450" t="str">
        <f t="shared" si="27"/>
        <v/>
      </c>
      <c r="R91" s="791" t="str">
        <f>Setup!C121</f>
        <v>Music</v>
      </c>
      <c r="T91" s="197"/>
      <c r="U91" s="197"/>
      <c r="AA91" s="322">
        <v>78</v>
      </c>
      <c r="AB91" s="465">
        <f t="shared" si="30"/>
        <v>0</v>
      </c>
      <c r="AC91" s="322">
        <f t="shared" si="20"/>
        <v>0</v>
      </c>
      <c r="AD91" s="465">
        <f t="shared" si="31"/>
        <v>0</v>
      </c>
      <c r="AE91" s="322">
        <f t="shared" si="21"/>
        <v>0</v>
      </c>
      <c r="AF91" s="465">
        <f t="shared" si="32"/>
        <v>0</v>
      </c>
      <c r="AG91" s="322">
        <f t="shared" si="22"/>
        <v>0</v>
      </c>
      <c r="AH91" s="465">
        <f t="shared" si="33"/>
        <v>0</v>
      </c>
      <c r="AI91" s="322">
        <f t="shared" si="23"/>
        <v>0</v>
      </c>
      <c r="AJ91" s="465">
        <f t="shared" si="34"/>
        <v>0</v>
      </c>
      <c r="AK91" s="322">
        <f t="shared" si="24"/>
        <v>0</v>
      </c>
      <c r="AL91" s="465">
        <f t="shared" si="35"/>
        <v>0</v>
      </c>
      <c r="AM91" s="322">
        <f t="shared" si="25"/>
        <v>0</v>
      </c>
      <c r="AN91" s="465">
        <f t="shared" si="36"/>
        <v>0</v>
      </c>
      <c r="AO91" s="322">
        <f t="shared" si="26"/>
        <v>0</v>
      </c>
    </row>
    <row r="92" spans="3:41" ht="14" customHeight="1">
      <c r="C92" s="300" t="str">
        <f t="shared" si="28"/>
        <v>n/a</v>
      </c>
      <c r="E92" s="387"/>
      <c r="F92" s="387"/>
      <c r="G92" s="366"/>
      <c r="H92" s="462">
        <v>77</v>
      </c>
      <c r="I92" s="782"/>
      <c r="J92" s="816"/>
      <c r="K92" s="783"/>
      <c r="L92" s="463"/>
      <c r="M92" s="467"/>
      <c r="N92" s="464"/>
      <c r="O92" s="784"/>
      <c r="P92" s="442">
        <f t="shared" si="29"/>
        <v>0</v>
      </c>
      <c r="Q92" s="450" t="str">
        <f t="shared" si="27"/>
        <v/>
      </c>
      <c r="R92" s="791" t="str">
        <f>Setup!C122</f>
        <v>Other Entertainment</v>
      </c>
      <c r="T92" s="197"/>
      <c r="U92" s="197"/>
      <c r="AA92" s="322">
        <v>79</v>
      </c>
      <c r="AB92" s="465">
        <f t="shared" si="30"/>
        <v>0</v>
      </c>
      <c r="AC92" s="322">
        <f t="shared" si="20"/>
        <v>0</v>
      </c>
      <c r="AD92" s="465">
        <f t="shared" si="31"/>
        <v>0</v>
      </c>
      <c r="AE92" s="322">
        <f t="shared" si="21"/>
        <v>0</v>
      </c>
      <c r="AF92" s="465">
        <f t="shared" si="32"/>
        <v>0</v>
      </c>
      <c r="AG92" s="322">
        <f t="shared" si="22"/>
        <v>0</v>
      </c>
      <c r="AH92" s="465">
        <f t="shared" si="33"/>
        <v>0</v>
      </c>
      <c r="AI92" s="322">
        <f t="shared" si="23"/>
        <v>0</v>
      </c>
      <c r="AJ92" s="465">
        <f t="shared" si="34"/>
        <v>0</v>
      </c>
      <c r="AK92" s="322">
        <f t="shared" si="24"/>
        <v>0</v>
      </c>
      <c r="AL92" s="465">
        <f t="shared" si="35"/>
        <v>0</v>
      </c>
      <c r="AM92" s="322">
        <f t="shared" si="25"/>
        <v>0</v>
      </c>
      <c r="AN92" s="465">
        <f t="shared" si="36"/>
        <v>0</v>
      </c>
      <c r="AO92" s="322">
        <f t="shared" si="26"/>
        <v>0</v>
      </c>
    </row>
    <row r="93" spans="3:41" ht="14" customHeight="1">
      <c r="C93" s="300" t="str">
        <f t="shared" si="28"/>
        <v>n/a</v>
      </c>
      <c r="E93" s="387"/>
      <c r="F93" s="387"/>
      <c r="G93" s="366"/>
      <c r="H93" s="462">
        <v>78</v>
      </c>
      <c r="I93" s="782"/>
      <c r="J93" s="816"/>
      <c r="K93" s="783"/>
      <c r="L93" s="463"/>
      <c r="M93" s="467"/>
      <c r="N93" s="464"/>
      <c r="O93" s="784"/>
      <c r="P93" s="442">
        <f t="shared" si="29"/>
        <v>0</v>
      </c>
      <c r="Q93" s="450" t="str">
        <f t="shared" si="27"/>
        <v/>
      </c>
      <c r="R93" s="791" t="str">
        <f>Setup!C123</f>
        <v>12. TRANSPORTATION</v>
      </c>
      <c r="T93" s="197"/>
      <c r="U93" s="197"/>
      <c r="AA93" s="322">
        <v>80</v>
      </c>
      <c r="AB93" s="465">
        <f t="shared" si="30"/>
        <v>0</v>
      </c>
      <c r="AC93" s="322">
        <f t="shared" si="20"/>
        <v>0</v>
      </c>
      <c r="AD93" s="465">
        <f t="shared" si="31"/>
        <v>0</v>
      </c>
      <c r="AE93" s="322">
        <f t="shared" si="21"/>
        <v>0</v>
      </c>
      <c r="AF93" s="465">
        <f t="shared" si="32"/>
        <v>0</v>
      </c>
      <c r="AG93" s="322">
        <f t="shared" si="22"/>
        <v>0</v>
      </c>
      <c r="AH93" s="465">
        <f t="shared" si="33"/>
        <v>0</v>
      </c>
      <c r="AI93" s="322">
        <f t="shared" si="23"/>
        <v>0</v>
      </c>
      <c r="AJ93" s="465">
        <f t="shared" si="34"/>
        <v>0</v>
      </c>
      <c r="AK93" s="322">
        <f t="shared" si="24"/>
        <v>0</v>
      </c>
      <c r="AL93" s="465">
        <f t="shared" si="35"/>
        <v>0</v>
      </c>
      <c r="AM93" s="322">
        <f t="shared" si="25"/>
        <v>0</v>
      </c>
      <c r="AN93" s="465">
        <f t="shared" si="36"/>
        <v>0</v>
      </c>
      <c r="AO93" s="322">
        <f t="shared" si="26"/>
        <v>0</v>
      </c>
    </row>
    <row r="94" spans="3:41" ht="14" customHeight="1">
      <c r="C94" s="300" t="str">
        <f t="shared" si="28"/>
        <v>n/a</v>
      </c>
      <c r="E94" s="387"/>
      <c r="F94" s="387"/>
      <c r="G94" s="366"/>
      <c r="H94" s="462">
        <v>79</v>
      </c>
      <c r="I94" s="782"/>
      <c r="J94" s="816"/>
      <c r="K94" s="783"/>
      <c r="L94" s="463"/>
      <c r="M94" s="467"/>
      <c r="N94" s="464"/>
      <c r="O94" s="784"/>
      <c r="P94" s="442">
        <f t="shared" si="29"/>
        <v>0</v>
      </c>
      <c r="Q94" s="450" t="str">
        <f t="shared" si="27"/>
        <v/>
      </c>
      <c r="R94" s="791" t="str">
        <f>Setup!C124</f>
        <v>Auto Loan Payment</v>
      </c>
      <c r="T94" s="197"/>
      <c r="U94" s="197"/>
      <c r="AA94" s="322">
        <v>81</v>
      </c>
      <c r="AB94" s="465">
        <f t="shared" si="30"/>
        <v>0</v>
      </c>
      <c r="AC94" s="322">
        <f t="shared" si="20"/>
        <v>0</v>
      </c>
      <c r="AD94" s="465">
        <f t="shared" si="31"/>
        <v>0</v>
      </c>
      <c r="AE94" s="322">
        <f t="shared" si="21"/>
        <v>0</v>
      </c>
      <c r="AF94" s="465">
        <f t="shared" si="32"/>
        <v>0</v>
      </c>
      <c r="AG94" s="322">
        <f t="shared" si="22"/>
        <v>0</v>
      </c>
      <c r="AH94" s="465">
        <f t="shared" si="33"/>
        <v>0</v>
      </c>
      <c r="AI94" s="322">
        <f t="shared" si="23"/>
        <v>0</v>
      </c>
      <c r="AJ94" s="465">
        <f t="shared" si="34"/>
        <v>0</v>
      </c>
      <c r="AK94" s="322">
        <f t="shared" si="24"/>
        <v>0</v>
      </c>
      <c r="AL94" s="465">
        <f t="shared" si="35"/>
        <v>0</v>
      </c>
      <c r="AM94" s="322">
        <f t="shared" si="25"/>
        <v>0</v>
      </c>
      <c r="AN94" s="465">
        <f t="shared" si="36"/>
        <v>0</v>
      </c>
      <c r="AO94" s="322">
        <f t="shared" si="26"/>
        <v>0</v>
      </c>
    </row>
    <row r="95" spans="3:41" ht="14" customHeight="1">
      <c r="C95" s="300" t="str">
        <f t="shared" si="28"/>
        <v>n/a</v>
      </c>
      <c r="E95" s="387"/>
      <c r="F95" s="387"/>
      <c r="G95" s="366"/>
      <c r="H95" s="462">
        <v>80</v>
      </c>
      <c r="I95" s="782"/>
      <c r="J95" s="816"/>
      <c r="K95" s="783"/>
      <c r="L95" s="463"/>
      <c r="M95" s="467"/>
      <c r="N95" s="464"/>
      <c r="O95" s="784"/>
      <c r="P95" s="442">
        <f t="shared" si="29"/>
        <v>0</v>
      </c>
      <c r="Q95" s="450" t="str">
        <f t="shared" si="27"/>
        <v/>
      </c>
      <c r="R95" s="791" t="str">
        <f>Setup!C125</f>
        <v>Fuel</v>
      </c>
      <c r="T95" s="197"/>
      <c r="U95" s="197"/>
      <c r="AA95" s="322">
        <v>82</v>
      </c>
      <c r="AB95" s="465">
        <f t="shared" si="30"/>
        <v>0</v>
      </c>
      <c r="AC95" s="322">
        <f t="shared" si="20"/>
        <v>0</v>
      </c>
      <c r="AD95" s="465">
        <f t="shared" si="31"/>
        <v>0</v>
      </c>
      <c r="AE95" s="322">
        <f t="shared" si="21"/>
        <v>0</v>
      </c>
      <c r="AF95" s="465">
        <f t="shared" si="32"/>
        <v>0</v>
      </c>
      <c r="AG95" s="322">
        <f t="shared" si="22"/>
        <v>0</v>
      </c>
      <c r="AH95" s="465">
        <f t="shared" si="33"/>
        <v>0</v>
      </c>
      <c r="AI95" s="322">
        <f t="shared" si="23"/>
        <v>0</v>
      </c>
      <c r="AJ95" s="465">
        <f t="shared" si="34"/>
        <v>0</v>
      </c>
      <c r="AK95" s="322">
        <f t="shared" si="24"/>
        <v>0</v>
      </c>
      <c r="AL95" s="465">
        <f t="shared" si="35"/>
        <v>0</v>
      </c>
      <c r="AM95" s="322">
        <f t="shared" si="25"/>
        <v>0</v>
      </c>
      <c r="AN95" s="465">
        <f t="shared" si="36"/>
        <v>0</v>
      </c>
      <c r="AO95" s="322">
        <f t="shared" si="26"/>
        <v>0</v>
      </c>
    </row>
    <row r="96" spans="3:41" ht="14" customHeight="1">
      <c r="C96" s="300" t="str">
        <f t="shared" si="28"/>
        <v>n/a</v>
      </c>
      <c r="E96" s="387"/>
      <c r="F96" s="387"/>
      <c r="G96" s="366"/>
      <c r="H96" s="462">
        <v>81</v>
      </c>
      <c r="I96" s="782"/>
      <c r="J96" s="816"/>
      <c r="K96" s="783"/>
      <c r="L96" s="463"/>
      <c r="M96" s="527"/>
      <c r="N96" s="466"/>
      <c r="O96" s="784"/>
      <c r="P96" s="442">
        <f t="shared" si="29"/>
        <v>0</v>
      </c>
      <c r="Q96" s="451" t="str">
        <f t="shared" si="27"/>
        <v/>
      </c>
      <c r="R96" s="791" t="str">
        <f>Setup!C126</f>
        <v>Maintenance</v>
      </c>
      <c r="AA96" s="322">
        <v>83</v>
      </c>
      <c r="AB96" s="465">
        <f t="shared" si="30"/>
        <v>0</v>
      </c>
      <c r="AC96" s="322">
        <f t="shared" si="20"/>
        <v>0</v>
      </c>
      <c r="AD96" s="465">
        <f t="shared" si="31"/>
        <v>0</v>
      </c>
      <c r="AE96" s="322">
        <f t="shared" si="21"/>
        <v>0</v>
      </c>
      <c r="AF96" s="465">
        <f t="shared" si="32"/>
        <v>0</v>
      </c>
      <c r="AG96" s="322">
        <f t="shared" si="22"/>
        <v>0</v>
      </c>
      <c r="AH96" s="465">
        <f t="shared" si="33"/>
        <v>0</v>
      </c>
      <c r="AI96" s="322">
        <f t="shared" si="23"/>
        <v>0</v>
      </c>
      <c r="AJ96" s="465">
        <f t="shared" si="34"/>
        <v>0</v>
      </c>
      <c r="AK96" s="322">
        <f t="shared" si="24"/>
        <v>0</v>
      </c>
      <c r="AL96" s="465">
        <f t="shared" si="35"/>
        <v>0</v>
      </c>
      <c r="AM96" s="322">
        <f t="shared" si="25"/>
        <v>0</v>
      </c>
      <c r="AN96" s="465">
        <f t="shared" si="36"/>
        <v>0</v>
      </c>
      <c r="AO96" s="322">
        <f t="shared" si="26"/>
        <v>0</v>
      </c>
    </row>
    <row r="97" spans="1:41" ht="14" customHeight="1">
      <c r="C97" s="300" t="str">
        <f t="shared" si="28"/>
        <v>n/a</v>
      </c>
      <c r="E97" s="387"/>
      <c r="F97" s="387"/>
      <c r="G97" s="366"/>
      <c r="H97" s="462">
        <v>82</v>
      </c>
      <c r="I97" s="782"/>
      <c r="J97" s="816"/>
      <c r="K97" s="783"/>
      <c r="L97" s="463"/>
      <c r="M97" s="467"/>
      <c r="N97" s="464"/>
      <c r="O97" s="784"/>
      <c r="P97" s="442">
        <f t="shared" si="29"/>
        <v>0</v>
      </c>
      <c r="Q97" s="450" t="str">
        <f t="shared" si="27"/>
        <v/>
      </c>
      <c r="R97" s="791" t="str">
        <f>Setup!C127</f>
        <v>Unplanned Service / Repair</v>
      </c>
      <c r="T97" s="197"/>
      <c r="U97" s="197"/>
      <c r="AA97" s="322">
        <v>84</v>
      </c>
      <c r="AB97" s="465">
        <f t="shared" si="30"/>
        <v>0</v>
      </c>
      <c r="AC97" s="322">
        <f t="shared" si="20"/>
        <v>0</v>
      </c>
      <c r="AD97" s="465">
        <f t="shared" si="31"/>
        <v>0</v>
      </c>
      <c r="AE97" s="322">
        <f t="shared" si="21"/>
        <v>0</v>
      </c>
      <c r="AF97" s="465">
        <f t="shared" si="32"/>
        <v>0</v>
      </c>
      <c r="AG97" s="322">
        <f t="shared" si="22"/>
        <v>0</v>
      </c>
      <c r="AH97" s="465">
        <f t="shared" si="33"/>
        <v>0</v>
      </c>
      <c r="AI97" s="322">
        <f t="shared" si="23"/>
        <v>0</v>
      </c>
      <c r="AJ97" s="465">
        <f t="shared" si="34"/>
        <v>0</v>
      </c>
      <c r="AK97" s="322">
        <f t="shared" si="24"/>
        <v>0</v>
      </c>
      <c r="AL97" s="465">
        <f t="shared" si="35"/>
        <v>0</v>
      </c>
      <c r="AM97" s="322">
        <f t="shared" si="25"/>
        <v>0</v>
      </c>
      <c r="AN97" s="465">
        <f t="shared" si="36"/>
        <v>0</v>
      </c>
      <c r="AO97" s="322">
        <f t="shared" si="26"/>
        <v>0</v>
      </c>
    </row>
    <row r="98" spans="1:41" ht="14" customHeight="1">
      <c r="C98" s="300" t="str">
        <f t="shared" si="28"/>
        <v>n/a</v>
      </c>
      <c r="E98" s="387"/>
      <c r="F98" s="387"/>
      <c r="G98" s="366"/>
      <c r="H98" s="462">
        <v>83</v>
      </c>
      <c r="I98" s="782"/>
      <c r="J98" s="816"/>
      <c r="K98" s="783"/>
      <c r="L98" s="463"/>
      <c r="M98" s="467"/>
      <c r="N98" s="464"/>
      <c r="O98" s="784"/>
      <c r="P98" s="442">
        <f t="shared" si="29"/>
        <v>0</v>
      </c>
      <c r="Q98" s="450" t="str">
        <f t="shared" si="27"/>
        <v/>
      </c>
      <c r="R98" s="791" t="str">
        <f>Setup!C128</f>
        <v>Registration / Inspection</v>
      </c>
      <c r="T98" s="197"/>
      <c r="U98" s="197"/>
      <c r="AA98" s="322">
        <v>85</v>
      </c>
      <c r="AB98" s="465">
        <f t="shared" si="30"/>
        <v>0</v>
      </c>
      <c r="AC98" s="322">
        <f t="shared" si="20"/>
        <v>0</v>
      </c>
      <c r="AD98" s="465">
        <f t="shared" si="31"/>
        <v>0</v>
      </c>
      <c r="AE98" s="322">
        <f t="shared" si="21"/>
        <v>0</v>
      </c>
      <c r="AF98" s="465">
        <f t="shared" si="32"/>
        <v>0</v>
      </c>
      <c r="AG98" s="322">
        <f t="shared" si="22"/>
        <v>0</v>
      </c>
      <c r="AH98" s="465">
        <f t="shared" si="33"/>
        <v>0</v>
      </c>
      <c r="AI98" s="322">
        <f t="shared" si="23"/>
        <v>0</v>
      </c>
      <c r="AJ98" s="465">
        <f t="shared" si="34"/>
        <v>0</v>
      </c>
      <c r="AK98" s="322">
        <f t="shared" si="24"/>
        <v>0</v>
      </c>
      <c r="AL98" s="465">
        <f t="shared" si="35"/>
        <v>0</v>
      </c>
      <c r="AM98" s="322">
        <f t="shared" si="25"/>
        <v>0</v>
      </c>
      <c r="AN98" s="465">
        <f t="shared" si="36"/>
        <v>0</v>
      </c>
      <c r="AO98" s="322">
        <f t="shared" si="26"/>
        <v>0</v>
      </c>
    </row>
    <row r="99" spans="1:41" ht="14" customHeight="1">
      <c r="C99" s="300" t="str">
        <f t="shared" si="28"/>
        <v>n/a</v>
      </c>
      <c r="E99" s="387"/>
      <c r="F99" s="387"/>
      <c r="G99" s="366"/>
      <c r="H99" s="462">
        <v>84</v>
      </c>
      <c r="I99" s="782"/>
      <c r="J99" s="816"/>
      <c r="K99" s="783"/>
      <c r="L99" s="463"/>
      <c r="M99" s="467"/>
      <c r="N99" s="464"/>
      <c r="O99" s="784"/>
      <c r="P99" s="442">
        <f t="shared" si="29"/>
        <v>0</v>
      </c>
      <c r="Q99" s="450" t="str">
        <f t="shared" si="27"/>
        <v/>
      </c>
      <c r="R99" s="791" t="str">
        <f>Setup!C129</f>
        <v>Other Transportation</v>
      </c>
      <c r="T99" s="197"/>
      <c r="U99" s="197"/>
      <c r="AA99" s="322">
        <v>86</v>
      </c>
      <c r="AB99" s="465">
        <f t="shared" si="30"/>
        <v>0</v>
      </c>
      <c r="AC99" s="322">
        <f t="shared" si="20"/>
        <v>0</v>
      </c>
      <c r="AD99" s="465">
        <f t="shared" si="31"/>
        <v>0</v>
      </c>
      <c r="AE99" s="322">
        <f t="shared" si="21"/>
        <v>0</v>
      </c>
      <c r="AF99" s="465">
        <f t="shared" si="32"/>
        <v>0</v>
      </c>
      <c r="AG99" s="322">
        <f t="shared" si="22"/>
        <v>0</v>
      </c>
      <c r="AH99" s="465">
        <f t="shared" si="33"/>
        <v>0</v>
      </c>
      <c r="AI99" s="322">
        <f t="shared" si="23"/>
        <v>0</v>
      </c>
      <c r="AJ99" s="465">
        <f t="shared" si="34"/>
        <v>0</v>
      </c>
      <c r="AK99" s="322">
        <f t="shared" si="24"/>
        <v>0</v>
      </c>
      <c r="AL99" s="465">
        <f t="shared" si="35"/>
        <v>0</v>
      </c>
      <c r="AM99" s="322">
        <f t="shared" si="25"/>
        <v>0</v>
      </c>
      <c r="AN99" s="465">
        <f t="shared" si="36"/>
        <v>0</v>
      </c>
      <c r="AO99" s="322">
        <f t="shared" si="26"/>
        <v>0</v>
      </c>
    </row>
    <row r="100" spans="1:41" ht="14" customHeight="1">
      <c r="C100" s="300" t="str">
        <f t="shared" si="28"/>
        <v>n/a</v>
      </c>
      <c r="E100" s="387"/>
      <c r="F100" s="387"/>
      <c r="G100" s="366"/>
      <c r="H100" s="462">
        <v>85</v>
      </c>
      <c r="I100" s="782"/>
      <c r="J100" s="816"/>
      <c r="K100" s="783"/>
      <c r="L100" s="463"/>
      <c r="M100" s="467"/>
      <c r="N100" s="464"/>
      <c r="O100" s="784"/>
      <c r="P100" s="442">
        <f t="shared" si="29"/>
        <v>0</v>
      </c>
      <c r="Q100" s="450" t="str">
        <f t="shared" si="27"/>
        <v/>
      </c>
      <c r="R100" s="791" t="str">
        <f>Setup!C130</f>
        <v>13. INSURANCE</v>
      </c>
      <c r="T100" s="197"/>
      <c r="U100" s="197"/>
      <c r="AA100" s="322">
        <v>87</v>
      </c>
      <c r="AB100" s="465">
        <f t="shared" si="30"/>
        <v>0</v>
      </c>
      <c r="AC100" s="322">
        <f t="shared" si="20"/>
        <v>0</v>
      </c>
      <c r="AD100" s="465">
        <f t="shared" si="31"/>
        <v>0</v>
      </c>
      <c r="AE100" s="322">
        <f t="shared" si="21"/>
        <v>0</v>
      </c>
      <c r="AF100" s="465">
        <f t="shared" si="32"/>
        <v>0</v>
      </c>
      <c r="AG100" s="322">
        <f t="shared" si="22"/>
        <v>0</v>
      </c>
      <c r="AH100" s="465">
        <f t="shared" si="33"/>
        <v>0</v>
      </c>
      <c r="AI100" s="322">
        <f t="shared" si="23"/>
        <v>0</v>
      </c>
      <c r="AJ100" s="465">
        <f t="shared" si="34"/>
        <v>0</v>
      </c>
      <c r="AK100" s="322">
        <f t="shared" si="24"/>
        <v>0</v>
      </c>
      <c r="AL100" s="465">
        <f t="shared" si="35"/>
        <v>0</v>
      </c>
      <c r="AM100" s="322">
        <f t="shared" si="25"/>
        <v>0</v>
      </c>
      <c r="AN100" s="465">
        <f t="shared" si="36"/>
        <v>0</v>
      </c>
      <c r="AO100" s="322">
        <f t="shared" si="26"/>
        <v>0</v>
      </c>
    </row>
    <row r="101" spans="1:41" ht="14" customHeight="1">
      <c r="C101" s="300" t="str">
        <f t="shared" si="28"/>
        <v>n/a</v>
      </c>
      <c r="E101" s="387"/>
      <c r="F101" s="387"/>
      <c r="G101" s="366"/>
      <c r="H101" s="462">
        <v>86</v>
      </c>
      <c r="I101" s="782"/>
      <c r="J101" s="816"/>
      <c r="K101" s="783"/>
      <c r="L101" s="463"/>
      <c r="M101" s="467"/>
      <c r="N101" s="464"/>
      <c r="O101" s="784"/>
      <c r="P101" s="442">
        <f t="shared" si="29"/>
        <v>0</v>
      </c>
      <c r="Q101" s="450" t="str">
        <f t="shared" si="27"/>
        <v/>
      </c>
      <c r="R101" s="791" t="str">
        <f>Setup!C131</f>
        <v>Home Insurance</v>
      </c>
      <c r="T101" s="197"/>
      <c r="U101" s="197"/>
      <c r="AA101" s="322">
        <v>88</v>
      </c>
      <c r="AB101" s="465">
        <f t="shared" si="30"/>
        <v>0</v>
      </c>
      <c r="AC101" s="322">
        <f t="shared" si="20"/>
        <v>0</v>
      </c>
      <c r="AD101" s="465">
        <f t="shared" si="31"/>
        <v>0</v>
      </c>
      <c r="AE101" s="322">
        <f t="shared" si="21"/>
        <v>0</v>
      </c>
      <c r="AF101" s="465">
        <f t="shared" si="32"/>
        <v>0</v>
      </c>
      <c r="AG101" s="322">
        <f t="shared" si="22"/>
        <v>0</v>
      </c>
      <c r="AH101" s="465">
        <f t="shared" si="33"/>
        <v>0</v>
      </c>
      <c r="AI101" s="322">
        <f t="shared" si="23"/>
        <v>0</v>
      </c>
      <c r="AJ101" s="465">
        <f t="shared" si="34"/>
        <v>0</v>
      </c>
      <c r="AK101" s="322">
        <f t="shared" si="24"/>
        <v>0</v>
      </c>
      <c r="AL101" s="465">
        <f t="shared" si="35"/>
        <v>0</v>
      </c>
      <c r="AM101" s="322">
        <f t="shared" si="25"/>
        <v>0</v>
      </c>
      <c r="AN101" s="465">
        <f t="shared" si="36"/>
        <v>0</v>
      </c>
      <c r="AO101" s="322">
        <f t="shared" si="26"/>
        <v>0</v>
      </c>
    </row>
    <row r="102" spans="1:41" ht="14" customHeight="1">
      <c r="C102" s="300" t="str">
        <f t="shared" si="28"/>
        <v>n/a</v>
      </c>
      <c r="E102" s="387"/>
      <c r="F102" s="387"/>
      <c r="G102" s="366"/>
      <c r="H102" s="462">
        <v>87</v>
      </c>
      <c r="I102" s="782"/>
      <c r="J102" s="816"/>
      <c r="K102" s="783"/>
      <c r="L102" s="463"/>
      <c r="M102" s="467"/>
      <c r="N102" s="464"/>
      <c r="O102" s="784"/>
      <c r="P102" s="442">
        <f t="shared" si="29"/>
        <v>0</v>
      </c>
      <c r="Q102" s="450" t="str">
        <f t="shared" si="27"/>
        <v/>
      </c>
      <c r="R102" s="791" t="str">
        <f>Setup!C132</f>
        <v>Auto Insurance</v>
      </c>
      <c r="T102" s="197"/>
      <c r="U102" s="197"/>
      <c r="AA102" s="322">
        <v>89</v>
      </c>
      <c r="AB102" s="465">
        <f t="shared" si="30"/>
        <v>0</v>
      </c>
      <c r="AC102" s="322">
        <f t="shared" si="20"/>
        <v>0</v>
      </c>
      <c r="AD102" s="465">
        <f t="shared" si="31"/>
        <v>0</v>
      </c>
      <c r="AE102" s="322">
        <f t="shared" si="21"/>
        <v>0</v>
      </c>
      <c r="AF102" s="465">
        <f t="shared" si="32"/>
        <v>0</v>
      </c>
      <c r="AG102" s="322">
        <f t="shared" si="22"/>
        <v>0</v>
      </c>
      <c r="AH102" s="465">
        <f t="shared" si="33"/>
        <v>0</v>
      </c>
      <c r="AI102" s="322">
        <f t="shared" si="23"/>
        <v>0</v>
      </c>
      <c r="AJ102" s="465">
        <f t="shared" si="34"/>
        <v>0</v>
      </c>
      <c r="AK102" s="322">
        <f t="shared" si="24"/>
        <v>0</v>
      </c>
      <c r="AL102" s="465">
        <f t="shared" si="35"/>
        <v>0</v>
      </c>
      <c r="AM102" s="322">
        <f t="shared" si="25"/>
        <v>0</v>
      </c>
      <c r="AN102" s="465">
        <f t="shared" si="36"/>
        <v>0</v>
      </c>
      <c r="AO102" s="322">
        <f t="shared" si="26"/>
        <v>0</v>
      </c>
    </row>
    <row r="103" spans="1:41" ht="14" customHeight="1">
      <c r="C103" s="300" t="str">
        <f t="shared" si="28"/>
        <v>n/a</v>
      </c>
      <c r="E103" s="387"/>
      <c r="F103" s="387"/>
      <c r="G103" s="366"/>
      <c r="H103" s="462">
        <v>88</v>
      </c>
      <c r="I103" s="782"/>
      <c r="J103" s="816"/>
      <c r="K103" s="783"/>
      <c r="L103" s="463"/>
      <c r="M103" s="467"/>
      <c r="N103" s="464"/>
      <c r="O103" s="784"/>
      <c r="P103" s="442">
        <f t="shared" si="29"/>
        <v>0</v>
      </c>
      <c r="Q103" s="450" t="str">
        <f t="shared" si="27"/>
        <v/>
      </c>
      <c r="R103" s="791" t="str">
        <f>Setup!C133</f>
        <v>Medical / Dental / Vision</v>
      </c>
      <c r="T103" s="197"/>
      <c r="U103" s="197"/>
      <c r="AA103" s="322">
        <v>90</v>
      </c>
      <c r="AB103" s="465">
        <f t="shared" si="30"/>
        <v>0</v>
      </c>
      <c r="AC103" s="322">
        <f t="shared" si="20"/>
        <v>0</v>
      </c>
      <c r="AD103" s="465">
        <f t="shared" si="31"/>
        <v>0</v>
      </c>
      <c r="AE103" s="322">
        <f t="shared" si="21"/>
        <v>0</v>
      </c>
      <c r="AF103" s="465">
        <f t="shared" si="32"/>
        <v>0</v>
      </c>
      <c r="AG103" s="322">
        <f t="shared" si="22"/>
        <v>0</v>
      </c>
      <c r="AH103" s="465">
        <f t="shared" si="33"/>
        <v>0</v>
      </c>
      <c r="AI103" s="322">
        <f t="shared" si="23"/>
        <v>0</v>
      </c>
      <c r="AJ103" s="465">
        <f t="shared" si="34"/>
        <v>0</v>
      </c>
      <c r="AK103" s="322">
        <f t="shared" si="24"/>
        <v>0</v>
      </c>
      <c r="AL103" s="465">
        <f t="shared" si="35"/>
        <v>0</v>
      </c>
      <c r="AM103" s="322">
        <f t="shared" si="25"/>
        <v>0</v>
      </c>
      <c r="AN103" s="465">
        <f t="shared" si="36"/>
        <v>0</v>
      </c>
      <c r="AO103" s="322">
        <f t="shared" si="26"/>
        <v>0</v>
      </c>
    </row>
    <row r="104" spans="1:41" ht="14" customHeight="1">
      <c r="C104" s="300" t="str">
        <f t="shared" si="28"/>
        <v>n/a</v>
      </c>
      <c r="E104" s="387"/>
      <c r="F104" s="387"/>
      <c r="G104" s="366"/>
      <c r="H104" s="462">
        <v>89</v>
      </c>
      <c r="I104" s="782"/>
      <c r="J104" s="816"/>
      <c r="K104" s="783"/>
      <c r="L104" s="463"/>
      <c r="M104" s="467"/>
      <c r="N104" s="464"/>
      <c r="O104" s="784"/>
      <c r="P104" s="442">
        <f t="shared" si="29"/>
        <v>0</v>
      </c>
      <c r="Q104" s="450" t="str">
        <f t="shared" si="27"/>
        <v/>
      </c>
      <c r="R104" s="791" t="str">
        <f>Setup!C134</f>
        <v>Life Insurance</v>
      </c>
      <c r="T104" s="197"/>
      <c r="U104" s="197"/>
      <c r="AA104" s="322">
        <v>91</v>
      </c>
      <c r="AB104" s="465">
        <f t="shared" si="30"/>
        <v>0</v>
      </c>
      <c r="AC104" s="322">
        <f t="shared" si="20"/>
        <v>0</v>
      </c>
      <c r="AD104" s="465">
        <f t="shared" si="31"/>
        <v>0</v>
      </c>
      <c r="AE104" s="322">
        <f t="shared" si="21"/>
        <v>0</v>
      </c>
      <c r="AF104" s="465">
        <f t="shared" si="32"/>
        <v>0</v>
      </c>
      <c r="AG104" s="322">
        <f t="shared" si="22"/>
        <v>0</v>
      </c>
      <c r="AH104" s="465">
        <f t="shared" si="33"/>
        <v>0</v>
      </c>
      <c r="AI104" s="322">
        <f t="shared" si="23"/>
        <v>0</v>
      </c>
      <c r="AJ104" s="465">
        <f t="shared" si="34"/>
        <v>0</v>
      </c>
      <c r="AK104" s="322">
        <f t="shared" si="24"/>
        <v>0</v>
      </c>
      <c r="AL104" s="465">
        <f t="shared" si="35"/>
        <v>0</v>
      </c>
      <c r="AM104" s="322">
        <f t="shared" si="25"/>
        <v>0</v>
      </c>
      <c r="AN104" s="465">
        <f t="shared" si="36"/>
        <v>0</v>
      </c>
      <c r="AO104" s="322">
        <f t="shared" si="26"/>
        <v>0</v>
      </c>
    </row>
    <row r="105" spans="1:41" ht="14" customHeight="1">
      <c r="C105" s="300" t="str">
        <f t="shared" si="28"/>
        <v>n/a</v>
      </c>
      <c r="E105" s="387"/>
      <c r="F105" s="387"/>
      <c r="G105" s="366"/>
      <c r="H105" s="462">
        <v>90</v>
      </c>
      <c r="I105" s="782"/>
      <c r="J105" s="816"/>
      <c r="K105" s="783"/>
      <c r="L105" s="463"/>
      <c r="M105" s="467"/>
      <c r="N105" s="464"/>
      <c r="O105" s="784"/>
      <c r="P105" s="442">
        <f t="shared" si="29"/>
        <v>0</v>
      </c>
      <c r="Q105" s="450" t="str">
        <f t="shared" si="27"/>
        <v/>
      </c>
      <c r="R105" s="791" t="str">
        <f>Setup!C135</f>
        <v>Disability</v>
      </c>
      <c r="T105" s="197"/>
      <c r="U105" s="197"/>
      <c r="AA105" s="322">
        <v>92</v>
      </c>
      <c r="AB105" s="465">
        <f t="shared" si="30"/>
        <v>0</v>
      </c>
      <c r="AC105" s="322">
        <f t="shared" si="20"/>
        <v>0</v>
      </c>
      <c r="AD105" s="465">
        <f t="shared" si="31"/>
        <v>0</v>
      </c>
      <c r="AE105" s="322">
        <f t="shared" si="21"/>
        <v>0</v>
      </c>
      <c r="AF105" s="465">
        <f t="shared" si="32"/>
        <v>0</v>
      </c>
      <c r="AG105" s="322">
        <f t="shared" si="22"/>
        <v>0</v>
      </c>
      <c r="AH105" s="465">
        <f t="shared" si="33"/>
        <v>0</v>
      </c>
      <c r="AI105" s="322">
        <f t="shared" si="23"/>
        <v>0</v>
      </c>
      <c r="AJ105" s="465">
        <f t="shared" si="34"/>
        <v>0</v>
      </c>
      <c r="AK105" s="322">
        <f t="shared" si="24"/>
        <v>0</v>
      </c>
      <c r="AL105" s="465">
        <f t="shared" si="35"/>
        <v>0</v>
      </c>
      <c r="AM105" s="322">
        <f t="shared" si="25"/>
        <v>0</v>
      </c>
      <c r="AN105" s="465">
        <f t="shared" si="36"/>
        <v>0</v>
      </c>
      <c r="AO105" s="322">
        <f t="shared" si="26"/>
        <v>0</v>
      </c>
    </row>
    <row r="106" spans="1:41" ht="14" customHeight="1">
      <c r="C106" s="300" t="str">
        <f t="shared" si="28"/>
        <v>n/a</v>
      </c>
      <c r="E106" s="387"/>
      <c r="F106" s="387"/>
      <c r="G106" s="366"/>
      <c r="H106" s="462">
        <v>91</v>
      </c>
      <c r="I106" s="782"/>
      <c r="J106" s="816"/>
      <c r="K106" s="783"/>
      <c r="L106" s="463"/>
      <c r="M106" s="527"/>
      <c r="N106" s="466"/>
      <c r="O106" s="784"/>
      <c r="P106" s="442">
        <f t="shared" si="29"/>
        <v>0</v>
      </c>
      <c r="Q106" s="451" t="str">
        <f t="shared" si="27"/>
        <v/>
      </c>
      <c r="R106" s="791" t="str">
        <f>Setup!C136</f>
        <v>Other Insurance</v>
      </c>
      <c r="AA106" s="322">
        <v>93</v>
      </c>
      <c r="AB106" s="465">
        <f t="shared" si="30"/>
        <v>0</v>
      </c>
      <c r="AC106" s="322">
        <f t="shared" si="20"/>
        <v>0</v>
      </c>
      <c r="AD106" s="465">
        <f t="shared" si="31"/>
        <v>0</v>
      </c>
      <c r="AE106" s="322">
        <f t="shared" si="21"/>
        <v>0</v>
      </c>
      <c r="AF106" s="465">
        <f t="shared" si="32"/>
        <v>0</v>
      </c>
      <c r="AG106" s="322">
        <f t="shared" si="22"/>
        <v>0</v>
      </c>
      <c r="AH106" s="465">
        <f t="shared" si="33"/>
        <v>0</v>
      </c>
      <c r="AI106" s="322">
        <f t="shared" si="23"/>
        <v>0</v>
      </c>
      <c r="AJ106" s="465">
        <f t="shared" si="34"/>
        <v>0</v>
      </c>
      <c r="AK106" s="322">
        <f t="shared" si="24"/>
        <v>0</v>
      </c>
      <c r="AL106" s="465">
        <f t="shared" si="35"/>
        <v>0</v>
      </c>
      <c r="AM106" s="322">
        <f t="shared" si="25"/>
        <v>0</v>
      </c>
      <c r="AN106" s="465">
        <f t="shared" si="36"/>
        <v>0</v>
      </c>
      <c r="AO106" s="322">
        <f t="shared" si="26"/>
        <v>0</v>
      </c>
    </row>
    <row r="107" spans="1:41" ht="14" customHeight="1">
      <c r="C107" s="300" t="str">
        <f t="shared" si="28"/>
        <v>n/a</v>
      </c>
      <c r="E107" s="387"/>
      <c r="F107" s="387"/>
      <c r="G107" s="366"/>
      <c r="H107" s="462">
        <v>92</v>
      </c>
      <c r="I107" s="782"/>
      <c r="J107" s="816"/>
      <c r="K107" s="783"/>
      <c r="L107" s="463"/>
      <c r="M107" s="467"/>
      <c r="N107" s="464"/>
      <c r="O107" s="784"/>
      <c r="P107" s="442">
        <f t="shared" si="29"/>
        <v>0</v>
      </c>
      <c r="Q107" s="450" t="str">
        <f t="shared" si="27"/>
        <v/>
      </c>
      <c r="R107" s="791" t="str">
        <f>Setup!C137</f>
        <v>14. INVESTMENTS</v>
      </c>
      <c r="T107" s="197"/>
      <c r="U107" s="197"/>
      <c r="AA107" s="322">
        <v>94</v>
      </c>
      <c r="AB107" s="465">
        <f t="shared" si="30"/>
        <v>0</v>
      </c>
      <c r="AC107" s="322">
        <f t="shared" si="20"/>
        <v>0</v>
      </c>
      <c r="AD107" s="465">
        <f t="shared" si="31"/>
        <v>0</v>
      </c>
      <c r="AE107" s="322">
        <f t="shared" si="21"/>
        <v>0</v>
      </c>
      <c r="AF107" s="465">
        <f t="shared" si="32"/>
        <v>0</v>
      </c>
      <c r="AG107" s="322">
        <f t="shared" si="22"/>
        <v>0</v>
      </c>
      <c r="AH107" s="465">
        <f t="shared" si="33"/>
        <v>0</v>
      </c>
      <c r="AI107" s="322">
        <f t="shared" si="23"/>
        <v>0</v>
      </c>
      <c r="AJ107" s="465">
        <f t="shared" si="34"/>
        <v>0</v>
      </c>
      <c r="AK107" s="322">
        <f t="shared" si="24"/>
        <v>0</v>
      </c>
      <c r="AL107" s="465">
        <f t="shared" si="35"/>
        <v>0</v>
      </c>
      <c r="AM107" s="322">
        <f t="shared" si="25"/>
        <v>0</v>
      </c>
      <c r="AN107" s="465">
        <f t="shared" si="36"/>
        <v>0</v>
      </c>
      <c r="AO107" s="322">
        <f t="shared" si="26"/>
        <v>0</v>
      </c>
    </row>
    <row r="108" spans="1:41" ht="14" customHeight="1">
      <c r="C108" s="300" t="str">
        <f t="shared" si="28"/>
        <v>n/a</v>
      </c>
      <c r="E108" s="387"/>
      <c r="F108" s="387"/>
      <c r="G108" s="366"/>
      <c r="H108" s="462">
        <v>93</v>
      </c>
      <c r="I108" s="782"/>
      <c r="J108" s="816"/>
      <c r="K108" s="783"/>
      <c r="L108" s="463"/>
      <c r="M108" s="467"/>
      <c r="N108" s="464"/>
      <c r="O108" s="784"/>
      <c r="P108" s="442">
        <f t="shared" si="29"/>
        <v>0</v>
      </c>
      <c r="Q108" s="450" t="str">
        <f t="shared" si="27"/>
        <v/>
      </c>
      <c r="R108" s="791" t="str">
        <f>Setup!C138</f>
        <v>Business</v>
      </c>
      <c r="AA108" s="322">
        <v>95</v>
      </c>
      <c r="AB108" s="465">
        <f t="shared" si="30"/>
        <v>0</v>
      </c>
      <c r="AC108" s="322">
        <f t="shared" si="20"/>
        <v>0</v>
      </c>
      <c r="AD108" s="465">
        <f t="shared" si="31"/>
        <v>0</v>
      </c>
      <c r="AE108" s="322">
        <f t="shared" si="21"/>
        <v>0</v>
      </c>
      <c r="AF108" s="465">
        <f t="shared" si="32"/>
        <v>0</v>
      </c>
      <c r="AG108" s="322">
        <f t="shared" si="22"/>
        <v>0</v>
      </c>
      <c r="AH108" s="465">
        <f t="shared" si="33"/>
        <v>0</v>
      </c>
      <c r="AI108" s="322">
        <f t="shared" si="23"/>
        <v>0</v>
      </c>
      <c r="AJ108" s="465">
        <f t="shared" si="34"/>
        <v>0</v>
      </c>
      <c r="AK108" s="322">
        <f t="shared" si="24"/>
        <v>0</v>
      </c>
      <c r="AL108" s="465">
        <f t="shared" si="35"/>
        <v>0</v>
      </c>
      <c r="AM108" s="322">
        <f t="shared" si="25"/>
        <v>0</v>
      </c>
      <c r="AN108" s="465">
        <f t="shared" si="36"/>
        <v>0</v>
      </c>
      <c r="AO108" s="322">
        <f t="shared" si="26"/>
        <v>0</v>
      </c>
    </row>
    <row r="109" spans="1:41" ht="14" customHeight="1">
      <c r="C109" s="300" t="str">
        <f t="shared" si="28"/>
        <v>n/a</v>
      </c>
      <c r="E109" s="387"/>
      <c r="F109" s="387"/>
      <c r="G109" s="366"/>
      <c r="H109" s="462">
        <v>94</v>
      </c>
      <c r="I109" s="782"/>
      <c r="J109" s="816"/>
      <c r="K109" s="783"/>
      <c r="L109" s="463"/>
      <c r="M109" s="467"/>
      <c r="N109" s="464"/>
      <c r="O109" s="784"/>
      <c r="P109" s="442">
        <f t="shared" si="29"/>
        <v>0</v>
      </c>
      <c r="Q109" s="450" t="str">
        <f t="shared" si="27"/>
        <v/>
      </c>
      <c r="R109" s="791" t="str">
        <f>Setup!C139</f>
        <v>Real Estate</v>
      </c>
      <c r="AA109" s="322">
        <v>96</v>
      </c>
      <c r="AB109" s="465">
        <f t="shared" si="30"/>
        <v>0</v>
      </c>
      <c r="AC109" s="322">
        <f t="shared" si="20"/>
        <v>0</v>
      </c>
      <c r="AD109" s="465">
        <f t="shared" si="31"/>
        <v>0</v>
      </c>
      <c r="AE109" s="322">
        <f t="shared" si="21"/>
        <v>0</v>
      </c>
      <c r="AF109" s="465">
        <f t="shared" si="32"/>
        <v>0</v>
      </c>
      <c r="AG109" s="322">
        <f t="shared" si="22"/>
        <v>0</v>
      </c>
      <c r="AH109" s="465">
        <f t="shared" si="33"/>
        <v>0</v>
      </c>
      <c r="AI109" s="322">
        <f t="shared" si="23"/>
        <v>0</v>
      </c>
      <c r="AJ109" s="465">
        <f t="shared" si="34"/>
        <v>0</v>
      </c>
      <c r="AK109" s="322">
        <f t="shared" si="24"/>
        <v>0</v>
      </c>
      <c r="AL109" s="465">
        <f t="shared" si="35"/>
        <v>0</v>
      </c>
      <c r="AM109" s="322">
        <f t="shared" si="25"/>
        <v>0</v>
      </c>
      <c r="AN109" s="465">
        <f t="shared" si="36"/>
        <v>0</v>
      </c>
      <c r="AO109" s="322">
        <f t="shared" si="26"/>
        <v>0</v>
      </c>
    </row>
    <row r="110" spans="1:41" ht="14" customHeight="1">
      <c r="C110" s="300" t="str">
        <f t="shared" si="28"/>
        <v>n/a</v>
      </c>
      <c r="E110" s="387"/>
      <c r="F110" s="387"/>
      <c r="G110" s="366"/>
      <c r="H110" s="462">
        <v>95</v>
      </c>
      <c r="I110" s="782"/>
      <c r="J110" s="816"/>
      <c r="K110" s="783"/>
      <c r="L110" s="463"/>
      <c r="M110" s="467"/>
      <c r="N110" s="464"/>
      <c r="O110" s="784"/>
      <c r="P110" s="442">
        <f t="shared" si="29"/>
        <v>0</v>
      </c>
      <c r="Q110" s="450" t="str">
        <f t="shared" si="27"/>
        <v/>
      </c>
      <c r="R110" s="791" t="str">
        <f>Setup!C140</f>
        <v>Other Investments</v>
      </c>
      <c r="AA110" s="322">
        <v>97</v>
      </c>
      <c r="AB110" s="465">
        <f t="shared" si="30"/>
        <v>0</v>
      </c>
      <c r="AC110" s="322">
        <f t="shared" ref="AC110:AC169" si="37">IF(Acct_Tracking=$AB$14,$P110,0)</f>
        <v>0</v>
      </c>
      <c r="AD110" s="465">
        <f t="shared" si="31"/>
        <v>0</v>
      </c>
      <c r="AE110" s="322">
        <f t="shared" si="21"/>
        <v>0</v>
      </c>
      <c r="AF110" s="465">
        <f t="shared" si="32"/>
        <v>0</v>
      </c>
      <c r="AG110" s="322">
        <f t="shared" si="22"/>
        <v>0</v>
      </c>
      <c r="AH110" s="465">
        <f t="shared" si="33"/>
        <v>0</v>
      </c>
      <c r="AI110" s="322">
        <f t="shared" si="23"/>
        <v>0</v>
      </c>
      <c r="AJ110" s="465">
        <f t="shared" si="34"/>
        <v>0</v>
      </c>
      <c r="AK110" s="322">
        <f t="shared" si="24"/>
        <v>0</v>
      </c>
      <c r="AL110" s="465">
        <f t="shared" si="35"/>
        <v>0</v>
      </c>
      <c r="AM110" s="322">
        <f t="shared" si="25"/>
        <v>0</v>
      </c>
      <c r="AN110" s="465">
        <f t="shared" si="36"/>
        <v>0</v>
      </c>
      <c r="AO110" s="322">
        <f t="shared" si="26"/>
        <v>0</v>
      </c>
    </row>
    <row r="111" spans="1:41" ht="14" customHeight="1">
      <c r="C111" s="300" t="str">
        <f t="shared" si="28"/>
        <v>n/a</v>
      </c>
      <c r="E111" s="387"/>
      <c r="F111" s="387"/>
      <c r="G111" s="366"/>
      <c r="H111" s="462">
        <v>96</v>
      </c>
      <c r="I111" s="782"/>
      <c r="J111" s="816"/>
      <c r="K111" s="783"/>
      <c r="L111" s="463"/>
      <c r="M111" s="467"/>
      <c r="N111" s="464"/>
      <c r="O111" s="784"/>
      <c r="P111" s="442">
        <f t="shared" si="29"/>
        <v>0</v>
      </c>
      <c r="Q111" s="450" t="str">
        <f t="shared" si="27"/>
        <v/>
      </c>
      <c r="R111" s="791" t="str">
        <f>Setup!C141</f>
        <v>Other Investments</v>
      </c>
      <c r="AA111" s="322">
        <v>98</v>
      </c>
      <c r="AB111" s="465">
        <f t="shared" si="30"/>
        <v>0</v>
      </c>
      <c r="AC111" s="322">
        <f t="shared" si="37"/>
        <v>0</v>
      </c>
      <c r="AD111" s="465">
        <f t="shared" si="31"/>
        <v>0</v>
      </c>
      <c r="AE111" s="322">
        <f t="shared" si="21"/>
        <v>0</v>
      </c>
      <c r="AF111" s="465">
        <f t="shared" si="32"/>
        <v>0</v>
      </c>
      <c r="AG111" s="322">
        <f t="shared" si="22"/>
        <v>0</v>
      </c>
      <c r="AH111" s="465">
        <f t="shared" si="33"/>
        <v>0</v>
      </c>
      <c r="AI111" s="322">
        <f t="shared" si="23"/>
        <v>0</v>
      </c>
      <c r="AJ111" s="465">
        <f t="shared" si="34"/>
        <v>0</v>
      </c>
      <c r="AK111" s="322">
        <f t="shared" si="24"/>
        <v>0</v>
      </c>
      <c r="AL111" s="465">
        <f t="shared" si="35"/>
        <v>0</v>
      </c>
      <c r="AM111" s="322">
        <f t="shared" si="25"/>
        <v>0</v>
      </c>
      <c r="AN111" s="465">
        <f t="shared" si="36"/>
        <v>0</v>
      </c>
      <c r="AO111" s="322">
        <f t="shared" si="26"/>
        <v>0</v>
      </c>
    </row>
    <row r="112" spans="1:41" ht="14" customHeight="1">
      <c r="A112" s="366"/>
      <c r="B112" s="366"/>
      <c r="C112" s="300" t="str">
        <f t="shared" si="28"/>
        <v>n/a</v>
      </c>
      <c r="E112" s="387"/>
      <c r="F112" s="387"/>
      <c r="G112" s="366"/>
      <c r="H112" s="462">
        <v>97</v>
      </c>
      <c r="I112" s="782"/>
      <c r="J112" s="816"/>
      <c r="K112" s="783"/>
      <c r="L112" s="463"/>
      <c r="M112" s="467"/>
      <c r="N112" s="464"/>
      <c r="O112" s="784"/>
      <c r="P112" s="442">
        <f t="shared" si="29"/>
        <v>0</v>
      </c>
      <c r="Q112" s="450" t="str">
        <f t="shared" ref="Q112:Q143" si="38">IF(O112="","",HLOOKUP(O112,Sum_Changes,AA112,FALSE))</f>
        <v/>
      </c>
      <c r="R112" s="791" t="str">
        <f>Setup!C142</f>
        <v>Other Investments</v>
      </c>
      <c r="AA112" s="322">
        <v>99</v>
      </c>
      <c r="AB112" s="465">
        <f t="shared" si="30"/>
        <v>0</v>
      </c>
      <c r="AC112" s="322">
        <f t="shared" si="37"/>
        <v>0</v>
      </c>
      <c r="AD112" s="465">
        <f t="shared" si="31"/>
        <v>0</v>
      </c>
      <c r="AE112" s="322">
        <f t="shared" si="21"/>
        <v>0</v>
      </c>
      <c r="AF112" s="465">
        <f t="shared" si="32"/>
        <v>0</v>
      </c>
      <c r="AG112" s="322">
        <f t="shared" si="22"/>
        <v>0</v>
      </c>
      <c r="AH112" s="465">
        <f t="shared" si="33"/>
        <v>0</v>
      </c>
      <c r="AI112" s="322">
        <f t="shared" si="23"/>
        <v>0</v>
      </c>
      <c r="AJ112" s="465">
        <f t="shared" si="34"/>
        <v>0</v>
      </c>
      <c r="AK112" s="322">
        <f t="shared" si="24"/>
        <v>0</v>
      </c>
      <c r="AL112" s="465">
        <f t="shared" si="35"/>
        <v>0</v>
      </c>
      <c r="AM112" s="322">
        <f t="shared" si="25"/>
        <v>0</v>
      </c>
      <c r="AN112" s="465">
        <f t="shared" si="36"/>
        <v>0</v>
      </c>
      <c r="AO112" s="322">
        <f t="shared" si="26"/>
        <v>0</v>
      </c>
    </row>
    <row r="113" spans="1:41" ht="14" customHeight="1">
      <c r="A113" s="366"/>
      <c r="B113" s="366"/>
      <c r="C113" s="300" t="str">
        <f t="shared" si="28"/>
        <v>n/a</v>
      </c>
      <c r="E113" s="387"/>
      <c r="F113" s="387"/>
      <c r="G113" s="366"/>
      <c r="H113" s="462">
        <v>98</v>
      </c>
      <c r="I113" s="782"/>
      <c r="J113" s="816"/>
      <c r="K113" s="783"/>
      <c r="L113" s="463"/>
      <c r="M113" s="467"/>
      <c r="N113" s="464"/>
      <c r="O113" s="784"/>
      <c r="P113" s="442">
        <f t="shared" si="29"/>
        <v>0</v>
      </c>
      <c r="Q113" s="450" t="str">
        <f t="shared" si="38"/>
        <v/>
      </c>
      <c r="R113" s="791" t="str">
        <f>Setup!C143</f>
        <v>Other Investments</v>
      </c>
      <c r="AA113" s="322">
        <v>100</v>
      </c>
      <c r="AB113" s="465">
        <f t="shared" si="30"/>
        <v>0</v>
      </c>
      <c r="AC113" s="322">
        <f t="shared" si="37"/>
        <v>0</v>
      </c>
      <c r="AD113" s="465">
        <f t="shared" si="31"/>
        <v>0</v>
      </c>
      <c r="AE113" s="322">
        <f t="shared" si="21"/>
        <v>0</v>
      </c>
      <c r="AF113" s="465">
        <f t="shared" si="32"/>
        <v>0</v>
      </c>
      <c r="AG113" s="322">
        <f t="shared" si="22"/>
        <v>0</v>
      </c>
      <c r="AH113" s="465">
        <f t="shared" si="33"/>
        <v>0</v>
      </c>
      <c r="AI113" s="322">
        <f t="shared" si="23"/>
        <v>0</v>
      </c>
      <c r="AJ113" s="465">
        <f t="shared" si="34"/>
        <v>0</v>
      </c>
      <c r="AK113" s="322">
        <f t="shared" si="24"/>
        <v>0</v>
      </c>
      <c r="AL113" s="465">
        <f t="shared" si="35"/>
        <v>0</v>
      </c>
      <c r="AM113" s="322">
        <f t="shared" si="25"/>
        <v>0</v>
      </c>
      <c r="AN113" s="465">
        <f t="shared" si="36"/>
        <v>0</v>
      </c>
      <c r="AO113" s="322">
        <f t="shared" si="26"/>
        <v>0</v>
      </c>
    </row>
    <row r="114" spans="1:41" ht="14" customHeight="1">
      <c r="A114" s="366"/>
      <c r="B114" s="366"/>
      <c r="C114" s="300" t="str">
        <f t="shared" si="28"/>
        <v>n/a</v>
      </c>
      <c r="E114" s="387"/>
      <c r="F114" s="387"/>
      <c r="G114" s="366"/>
      <c r="H114" s="462">
        <v>99</v>
      </c>
      <c r="I114" s="782"/>
      <c r="J114" s="816"/>
      <c r="K114" s="783"/>
      <c r="L114" s="463"/>
      <c r="M114" s="467"/>
      <c r="N114" s="464"/>
      <c r="O114" s="784"/>
      <c r="P114" s="442">
        <f t="shared" si="29"/>
        <v>0</v>
      </c>
      <c r="Q114" s="450" t="str">
        <f t="shared" si="38"/>
        <v/>
      </c>
      <c r="R114" s="791" t="str">
        <f>Setup!C144</f>
        <v>15. DEBT PAY</v>
      </c>
      <c r="AA114" s="322">
        <v>101</v>
      </c>
      <c r="AB114" s="465">
        <f t="shared" si="30"/>
        <v>0</v>
      </c>
      <c r="AC114" s="322">
        <f t="shared" si="37"/>
        <v>0</v>
      </c>
      <c r="AD114" s="465">
        <f t="shared" si="31"/>
        <v>0</v>
      </c>
      <c r="AE114" s="322">
        <f t="shared" si="21"/>
        <v>0</v>
      </c>
      <c r="AF114" s="465">
        <f t="shared" si="32"/>
        <v>0</v>
      </c>
      <c r="AG114" s="322">
        <f t="shared" si="22"/>
        <v>0</v>
      </c>
      <c r="AH114" s="465">
        <f t="shared" si="33"/>
        <v>0</v>
      </c>
      <c r="AI114" s="322">
        <f t="shared" si="23"/>
        <v>0</v>
      </c>
      <c r="AJ114" s="465">
        <f t="shared" si="34"/>
        <v>0</v>
      </c>
      <c r="AK114" s="322">
        <f t="shared" si="24"/>
        <v>0</v>
      </c>
      <c r="AL114" s="465">
        <f t="shared" si="35"/>
        <v>0</v>
      </c>
      <c r="AM114" s="322">
        <f t="shared" si="25"/>
        <v>0</v>
      </c>
      <c r="AN114" s="465">
        <f t="shared" si="36"/>
        <v>0</v>
      </c>
      <c r="AO114" s="322">
        <f t="shared" si="26"/>
        <v>0</v>
      </c>
    </row>
    <row r="115" spans="1:41" ht="14" customHeight="1">
      <c r="A115" s="366"/>
      <c r="B115" s="366"/>
      <c r="C115" s="300" t="str">
        <f t="shared" si="28"/>
        <v>n/a</v>
      </c>
      <c r="E115" s="387"/>
      <c r="F115" s="387"/>
      <c r="G115" s="366"/>
      <c r="H115" s="462">
        <v>100</v>
      </c>
      <c r="I115" s="782"/>
      <c r="J115" s="816"/>
      <c r="K115" s="783"/>
      <c r="L115" s="463"/>
      <c r="M115" s="467"/>
      <c r="N115" s="464"/>
      <c r="O115" s="784"/>
      <c r="P115" s="442">
        <f t="shared" si="29"/>
        <v>0</v>
      </c>
      <c r="Q115" s="450" t="str">
        <f t="shared" si="38"/>
        <v/>
      </c>
      <c r="R115" s="791" t="str">
        <f>Setup!C145</f>
        <v>Credit Card Payment</v>
      </c>
      <c r="AA115" s="322">
        <v>102</v>
      </c>
      <c r="AB115" s="465">
        <f t="shared" si="30"/>
        <v>0</v>
      </c>
      <c r="AC115" s="322">
        <f t="shared" si="37"/>
        <v>0</v>
      </c>
      <c r="AD115" s="465">
        <f t="shared" si="31"/>
        <v>0</v>
      </c>
      <c r="AE115" s="322">
        <f t="shared" si="21"/>
        <v>0</v>
      </c>
      <c r="AF115" s="465">
        <f t="shared" si="32"/>
        <v>0</v>
      </c>
      <c r="AG115" s="322">
        <f t="shared" si="22"/>
        <v>0</v>
      </c>
      <c r="AH115" s="465">
        <f t="shared" si="33"/>
        <v>0</v>
      </c>
      <c r="AI115" s="322">
        <f t="shared" si="23"/>
        <v>0</v>
      </c>
      <c r="AJ115" s="465">
        <f t="shared" si="34"/>
        <v>0</v>
      </c>
      <c r="AK115" s="322">
        <f t="shared" si="24"/>
        <v>0</v>
      </c>
      <c r="AL115" s="465">
        <f t="shared" si="35"/>
        <v>0</v>
      </c>
      <c r="AM115" s="322">
        <f t="shared" si="25"/>
        <v>0</v>
      </c>
      <c r="AN115" s="465">
        <f t="shared" si="36"/>
        <v>0</v>
      </c>
      <c r="AO115" s="322">
        <f t="shared" si="26"/>
        <v>0</v>
      </c>
    </row>
    <row r="116" spans="1:41" ht="14" customHeight="1">
      <c r="A116" s="529"/>
      <c r="B116" s="530"/>
      <c r="C116" s="300" t="str">
        <f t="shared" si="28"/>
        <v>n/a</v>
      </c>
      <c r="E116" s="387"/>
      <c r="F116" s="387"/>
      <c r="G116" s="366"/>
      <c r="H116" s="462">
        <v>101</v>
      </c>
      <c r="I116" s="782"/>
      <c r="J116" s="816"/>
      <c r="K116" s="783"/>
      <c r="L116" s="463"/>
      <c r="M116" s="527"/>
      <c r="N116" s="466"/>
      <c r="O116" s="784"/>
      <c r="P116" s="442">
        <f t="shared" si="29"/>
        <v>0</v>
      </c>
      <c r="Q116" s="451" t="str">
        <f t="shared" si="38"/>
        <v/>
      </c>
      <c r="R116" s="791" t="str">
        <f>Setup!C146</f>
        <v>Other Loan Payment</v>
      </c>
      <c r="W116" s="365"/>
      <c r="X116" s="322"/>
      <c r="Y116" s="322"/>
      <c r="Z116" s="322"/>
      <c r="AA116" s="322">
        <v>103</v>
      </c>
      <c r="AB116" s="465">
        <f t="shared" si="30"/>
        <v>0</v>
      </c>
      <c r="AC116" s="322">
        <f t="shared" si="37"/>
        <v>0</v>
      </c>
      <c r="AD116" s="465">
        <f t="shared" si="31"/>
        <v>0</v>
      </c>
      <c r="AE116" s="322">
        <f t="shared" si="21"/>
        <v>0</v>
      </c>
      <c r="AF116" s="465">
        <f t="shared" si="32"/>
        <v>0</v>
      </c>
      <c r="AG116" s="322">
        <f t="shared" si="22"/>
        <v>0</v>
      </c>
      <c r="AH116" s="465">
        <f t="shared" si="33"/>
        <v>0</v>
      </c>
      <c r="AI116" s="322">
        <f t="shared" si="23"/>
        <v>0</v>
      </c>
      <c r="AJ116" s="465">
        <f t="shared" si="34"/>
        <v>0</v>
      </c>
      <c r="AK116" s="322">
        <f t="shared" si="24"/>
        <v>0</v>
      </c>
      <c r="AL116" s="465">
        <f t="shared" si="35"/>
        <v>0</v>
      </c>
      <c r="AM116" s="322">
        <f t="shared" si="25"/>
        <v>0</v>
      </c>
      <c r="AN116" s="465">
        <f t="shared" si="36"/>
        <v>0</v>
      </c>
      <c r="AO116" s="322">
        <f t="shared" si="26"/>
        <v>0</v>
      </c>
    </row>
    <row r="117" spans="1:41" ht="14" customHeight="1">
      <c r="A117" s="531"/>
      <c r="B117" s="530"/>
      <c r="C117" s="300" t="str">
        <f t="shared" si="28"/>
        <v>n/a</v>
      </c>
      <c r="E117" s="387"/>
      <c r="F117" s="387"/>
      <c r="G117" s="366"/>
      <c r="H117" s="462">
        <v>102</v>
      </c>
      <c r="I117" s="782"/>
      <c r="J117" s="816"/>
      <c r="K117" s="783"/>
      <c r="L117" s="467"/>
      <c r="M117" s="467"/>
      <c r="N117" s="464"/>
      <c r="O117" s="784"/>
      <c r="P117" s="442">
        <f t="shared" si="29"/>
        <v>0</v>
      </c>
      <c r="Q117" s="450" t="str">
        <f t="shared" si="38"/>
        <v/>
      </c>
      <c r="R117" s="791" t="str">
        <f>Setup!C147</f>
        <v>16. ACCT. ACTIVITY</v>
      </c>
      <c r="W117" s="414"/>
      <c r="X117" s="322"/>
      <c r="Y117" s="322"/>
      <c r="Z117" s="322"/>
      <c r="AA117" s="322">
        <v>104</v>
      </c>
      <c r="AB117" s="465">
        <f t="shared" si="30"/>
        <v>0</v>
      </c>
      <c r="AC117" s="322">
        <f t="shared" si="37"/>
        <v>0</v>
      </c>
      <c r="AD117" s="465">
        <f t="shared" si="31"/>
        <v>0</v>
      </c>
      <c r="AE117" s="322">
        <f t="shared" si="21"/>
        <v>0</v>
      </c>
      <c r="AF117" s="465">
        <f t="shared" si="32"/>
        <v>0</v>
      </c>
      <c r="AG117" s="322">
        <f t="shared" si="22"/>
        <v>0</v>
      </c>
      <c r="AH117" s="465">
        <f t="shared" si="33"/>
        <v>0</v>
      </c>
      <c r="AI117" s="322">
        <f t="shared" si="23"/>
        <v>0</v>
      </c>
      <c r="AJ117" s="465">
        <f t="shared" si="34"/>
        <v>0</v>
      </c>
      <c r="AK117" s="322">
        <f t="shared" si="24"/>
        <v>0</v>
      </c>
      <c r="AL117" s="465">
        <f t="shared" si="35"/>
        <v>0</v>
      </c>
      <c r="AM117" s="322">
        <f t="shared" si="25"/>
        <v>0</v>
      </c>
      <c r="AN117" s="465">
        <f t="shared" si="36"/>
        <v>0</v>
      </c>
      <c r="AO117" s="322">
        <f t="shared" si="26"/>
        <v>0</v>
      </c>
    </row>
    <row r="118" spans="1:41" ht="14" customHeight="1">
      <c r="A118" s="531"/>
      <c r="B118" s="530"/>
      <c r="C118" s="300" t="str">
        <f t="shared" si="28"/>
        <v>n/a</v>
      </c>
      <c r="E118" s="387"/>
      <c r="F118" s="387"/>
      <c r="G118" s="366"/>
      <c r="H118" s="462">
        <v>103</v>
      </c>
      <c r="I118" s="782"/>
      <c r="J118" s="816"/>
      <c r="K118" s="783"/>
      <c r="L118" s="463"/>
      <c r="M118" s="467"/>
      <c r="N118" s="464"/>
      <c r="O118" s="784"/>
      <c r="P118" s="442">
        <f t="shared" si="29"/>
        <v>0</v>
      </c>
      <c r="Q118" s="450" t="str">
        <f t="shared" si="38"/>
        <v/>
      </c>
      <c r="R118" s="791" t="str">
        <f>Setup!C148</f>
        <v>Account Deposit</v>
      </c>
      <c r="W118" s="419"/>
      <c r="X118" s="322"/>
      <c r="Y118" s="322"/>
      <c r="Z118" s="322"/>
      <c r="AA118" s="322">
        <v>105</v>
      </c>
      <c r="AB118" s="465">
        <f t="shared" si="30"/>
        <v>0</v>
      </c>
      <c r="AC118" s="322">
        <f t="shared" si="37"/>
        <v>0</v>
      </c>
      <c r="AD118" s="465">
        <f t="shared" si="31"/>
        <v>0</v>
      </c>
      <c r="AE118" s="322">
        <f t="shared" si="21"/>
        <v>0</v>
      </c>
      <c r="AF118" s="465">
        <f t="shared" si="32"/>
        <v>0</v>
      </c>
      <c r="AG118" s="322">
        <f t="shared" si="22"/>
        <v>0</v>
      </c>
      <c r="AH118" s="465">
        <f t="shared" si="33"/>
        <v>0</v>
      </c>
      <c r="AI118" s="322">
        <f t="shared" si="23"/>
        <v>0</v>
      </c>
      <c r="AJ118" s="465">
        <f t="shared" si="34"/>
        <v>0</v>
      </c>
      <c r="AK118" s="322">
        <f t="shared" si="24"/>
        <v>0</v>
      </c>
      <c r="AL118" s="465">
        <f t="shared" si="35"/>
        <v>0</v>
      </c>
      <c r="AM118" s="322">
        <f t="shared" si="25"/>
        <v>0</v>
      </c>
      <c r="AN118" s="465">
        <f t="shared" si="36"/>
        <v>0</v>
      </c>
      <c r="AO118" s="322">
        <f t="shared" si="26"/>
        <v>0</v>
      </c>
    </row>
    <row r="119" spans="1:41" ht="14" customHeight="1">
      <c r="A119" s="531"/>
      <c r="B119" s="530"/>
      <c r="C119" s="300" t="str">
        <f t="shared" si="28"/>
        <v>n/a</v>
      </c>
      <c r="E119" s="387"/>
      <c r="F119" s="387"/>
      <c r="G119" s="366"/>
      <c r="H119" s="462">
        <v>104</v>
      </c>
      <c r="I119" s="782"/>
      <c r="J119" s="816"/>
      <c r="K119" s="783"/>
      <c r="L119" s="463"/>
      <c r="M119" s="467"/>
      <c r="N119" s="464"/>
      <c r="O119" s="784"/>
      <c r="P119" s="442">
        <f t="shared" si="29"/>
        <v>0</v>
      </c>
      <c r="Q119" s="450" t="str">
        <f t="shared" si="38"/>
        <v/>
      </c>
      <c r="R119" s="791" t="str">
        <f>Setup!C149</f>
        <v>Transfer Acct to Acct</v>
      </c>
      <c r="W119" s="419"/>
      <c r="X119" s="322"/>
      <c r="Y119" s="322"/>
      <c r="Z119" s="322"/>
      <c r="AA119" s="322">
        <v>106</v>
      </c>
      <c r="AB119" s="465">
        <f t="shared" si="30"/>
        <v>0</v>
      </c>
      <c r="AC119" s="322">
        <f t="shared" si="37"/>
        <v>0</v>
      </c>
      <c r="AD119" s="465">
        <f t="shared" si="31"/>
        <v>0</v>
      </c>
      <c r="AE119" s="322">
        <f t="shared" si="21"/>
        <v>0</v>
      </c>
      <c r="AF119" s="465">
        <f t="shared" si="32"/>
        <v>0</v>
      </c>
      <c r="AG119" s="322">
        <f t="shared" si="22"/>
        <v>0</v>
      </c>
      <c r="AH119" s="465">
        <f t="shared" si="33"/>
        <v>0</v>
      </c>
      <c r="AI119" s="322">
        <f t="shared" si="23"/>
        <v>0</v>
      </c>
      <c r="AJ119" s="465">
        <f t="shared" si="34"/>
        <v>0</v>
      </c>
      <c r="AK119" s="322">
        <f t="shared" si="24"/>
        <v>0</v>
      </c>
      <c r="AL119" s="465">
        <f t="shared" si="35"/>
        <v>0</v>
      </c>
      <c r="AM119" s="322">
        <f t="shared" si="25"/>
        <v>0</v>
      </c>
      <c r="AN119" s="465">
        <f t="shared" si="36"/>
        <v>0</v>
      </c>
      <c r="AO119" s="322">
        <f t="shared" si="26"/>
        <v>0</v>
      </c>
    </row>
    <row r="120" spans="1:41" ht="14" customHeight="1">
      <c r="A120" s="461"/>
      <c r="B120" s="530"/>
      <c r="C120" s="300" t="str">
        <f t="shared" si="28"/>
        <v>n/a</v>
      </c>
      <c r="E120" s="387"/>
      <c r="F120" s="387"/>
      <c r="G120" s="366"/>
      <c r="H120" s="462">
        <v>105</v>
      </c>
      <c r="I120" s="782"/>
      <c r="J120" s="816"/>
      <c r="K120" s="783"/>
      <c r="L120" s="463"/>
      <c r="M120" s="467"/>
      <c r="N120" s="464"/>
      <c r="O120" s="784"/>
      <c r="P120" s="442">
        <f t="shared" si="29"/>
        <v>0</v>
      </c>
      <c r="Q120" s="450" t="str">
        <f t="shared" si="38"/>
        <v/>
      </c>
      <c r="R120" s="791">
        <f>Setup!C150</f>
        <v>0</v>
      </c>
      <c r="W120" s="419"/>
      <c r="X120" s="322"/>
      <c r="Y120" s="322"/>
      <c r="Z120" s="322"/>
      <c r="AA120" s="322">
        <v>107</v>
      </c>
      <c r="AB120" s="465">
        <f t="shared" si="30"/>
        <v>0</v>
      </c>
      <c r="AC120" s="322">
        <f t="shared" si="37"/>
        <v>0</v>
      </c>
      <c r="AD120" s="465">
        <f t="shared" si="31"/>
        <v>0</v>
      </c>
      <c r="AE120" s="322">
        <f t="shared" si="21"/>
        <v>0</v>
      </c>
      <c r="AF120" s="465">
        <f t="shared" si="32"/>
        <v>0</v>
      </c>
      <c r="AG120" s="322">
        <f t="shared" si="22"/>
        <v>0</v>
      </c>
      <c r="AH120" s="465">
        <f t="shared" si="33"/>
        <v>0</v>
      </c>
      <c r="AI120" s="322">
        <f t="shared" si="23"/>
        <v>0</v>
      </c>
      <c r="AJ120" s="465">
        <f t="shared" si="34"/>
        <v>0</v>
      </c>
      <c r="AK120" s="322">
        <f t="shared" si="24"/>
        <v>0</v>
      </c>
      <c r="AL120" s="465">
        <f t="shared" si="35"/>
        <v>0</v>
      </c>
      <c r="AM120" s="322">
        <f t="shared" si="25"/>
        <v>0</v>
      </c>
      <c r="AN120" s="465">
        <f t="shared" si="36"/>
        <v>0</v>
      </c>
      <c r="AO120" s="322">
        <f t="shared" si="26"/>
        <v>0</v>
      </c>
    </row>
    <row r="121" spans="1:41" ht="14" customHeight="1">
      <c r="A121" s="366"/>
      <c r="B121" s="530"/>
      <c r="C121" s="300" t="str">
        <f t="shared" si="28"/>
        <v>n/a</v>
      </c>
      <c r="E121" s="387"/>
      <c r="F121" s="387"/>
      <c r="G121" s="366"/>
      <c r="H121" s="462">
        <v>106</v>
      </c>
      <c r="I121" s="782"/>
      <c r="J121" s="816"/>
      <c r="K121" s="783"/>
      <c r="L121" s="463"/>
      <c r="M121" s="467"/>
      <c r="N121" s="464"/>
      <c r="O121" s="784"/>
      <c r="P121" s="442">
        <f t="shared" si="29"/>
        <v>0</v>
      </c>
      <c r="Q121" s="450" t="str">
        <f t="shared" si="38"/>
        <v/>
      </c>
      <c r="R121" s="791">
        <f>Setup!C151</f>
        <v>0</v>
      </c>
      <c r="W121" s="419"/>
      <c r="X121" s="322"/>
      <c r="Y121" s="322"/>
      <c r="Z121" s="322"/>
      <c r="AA121" s="322">
        <v>108</v>
      </c>
      <c r="AB121" s="465">
        <f t="shared" si="30"/>
        <v>0</v>
      </c>
      <c r="AC121" s="322">
        <f t="shared" si="37"/>
        <v>0</v>
      </c>
      <c r="AD121" s="465">
        <f t="shared" si="31"/>
        <v>0</v>
      </c>
      <c r="AE121" s="322">
        <f t="shared" si="21"/>
        <v>0</v>
      </c>
      <c r="AF121" s="465">
        <f t="shared" si="32"/>
        <v>0</v>
      </c>
      <c r="AG121" s="322">
        <f t="shared" si="22"/>
        <v>0</v>
      </c>
      <c r="AH121" s="465">
        <f t="shared" si="33"/>
        <v>0</v>
      </c>
      <c r="AI121" s="322">
        <f t="shared" si="23"/>
        <v>0</v>
      </c>
      <c r="AJ121" s="465">
        <f t="shared" si="34"/>
        <v>0</v>
      </c>
      <c r="AK121" s="322">
        <f t="shared" si="24"/>
        <v>0</v>
      </c>
      <c r="AL121" s="465">
        <f t="shared" si="35"/>
        <v>0</v>
      </c>
      <c r="AM121" s="322">
        <f t="shared" si="25"/>
        <v>0</v>
      </c>
      <c r="AN121" s="465">
        <f t="shared" si="36"/>
        <v>0</v>
      </c>
      <c r="AO121" s="322">
        <f t="shared" si="26"/>
        <v>0</v>
      </c>
    </row>
    <row r="122" spans="1:41" ht="14" customHeight="1">
      <c r="A122" s="366"/>
      <c r="B122" s="530"/>
      <c r="C122" s="300" t="str">
        <f t="shared" si="28"/>
        <v>n/a</v>
      </c>
      <c r="E122" s="387"/>
      <c r="F122" s="387"/>
      <c r="G122" s="366"/>
      <c r="H122" s="462">
        <v>107</v>
      </c>
      <c r="I122" s="782"/>
      <c r="J122" s="816"/>
      <c r="K122" s="783"/>
      <c r="L122" s="463"/>
      <c r="M122" s="467"/>
      <c r="N122" s="464"/>
      <c r="O122" s="784"/>
      <c r="P122" s="442">
        <f t="shared" si="29"/>
        <v>0</v>
      </c>
      <c r="Q122" s="450" t="str">
        <f t="shared" si="38"/>
        <v/>
      </c>
      <c r="R122" s="791">
        <f>Setup!C152</f>
        <v>0</v>
      </c>
      <c r="W122" s="419"/>
      <c r="X122" s="322"/>
      <c r="Y122" s="322"/>
      <c r="Z122" s="322"/>
      <c r="AA122" s="322">
        <v>109</v>
      </c>
      <c r="AB122" s="465">
        <f t="shared" si="30"/>
        <v>0</v>
      </c>
      <c r="AC122" s="322">
        <f t="shared" si="37"/>
        <v>0</v>
      </c>
      <c r="AD122" s="465">
        <f t="shared" si="31"/>
        <v>0</v>
      </c>
      <c r="AE122" s="322">
        <f t="shared" si="21"/>
        <v>0</v>
      </c>
      <c r="AF122" s="465">
        <f t="shared" si="32"/>
        <v>0</v>
      </c>
      <c r="AG122" s="322">
        <f t="shared" si="22"/>
        <v>0</v>
      </c>
      <c r="AH122" s="465">
        <f t="shared" si="33"/>
        <v>0</v>
      </c>
      <c r="AI122" s="322">
        <f t="shared" si="23"/>
        <v>0</v>
      </c>
      <c r="AJ122" s="465">
        <f t="shared" si="34"/>
        <v>0</v>
      </c>
      <c r="AK122" s="322">
        <f t="shared" si="24"/>
        <v>0</v>
      </c>
      <c r="AL122" s="465">
        <f t="shared" si="35"/>
        <v>0</v>
      </c>
      <c r="AM122" s="322">
        <f t="shared" si="25"/>
        <v>0</v>
      </c>
      <c r="AN122" s="465">
        <f t="shared" si="36"/>
        <v>0</v>
      </c>
      <c r="AO122" s="322">
        <f t="shared" si="26"/>
        <v>0</v>
      </c>
    </row>
    <row r="123" spans="1:41" ht="14" customHeight="1">
      <c r="A123" s="366"/>
      <c r="B123" s="530"/>
      <c r="C123" s="300" t="str">
        <f t="shared" si="28"/>
        <v>n/a</v>
      </c>
      <c r="E123" s="387"/>
      <c r="F123" s="387"/>
      <c r="G123" s="366"/>
      <c r="H123" s="462">
        <v>108</v>
      </c>
      <c r="I123" s="782"/>
      <c r="J123" s="816"/>
      <c r="K123" s="783"/>
      <c r="L123" s="463"/>
      <c r="M123" s="467"/>
      <c r="N123" s="464"/>
      <c r="O123" s="784"/>
      <c r="P123" s="442">
        <f t="shared" si="29"/>
        <v>0</v>
      </c>
      <c r="Q123" s="450" t="str">
        <f t="shared" si="38"/>
        <v/>
      </c>
      <c r="R123" s="791">
        <f>Setup!C153</f>
        <v>0</v>
      </c>
      <c r="W123" s="419"/>
      <c r="X123" s="322"/>
      <c r="Y123" s="322"/>
      <c r="Z123" s="322"/>
      <c r="AA123" s="322">
        <v>110</v>
      </c>
      <c r="AB123" s="465">
        <f t="shared" si="30"/>
        <v>0</v>
      </c>
      <c r="AC123" s="322">
        <f t="shared" si="37"/>
        <v>0</v>
      </c>
      <c r="AD123" s="465">
        <f t="shared" si="31"/>
        <v>0</v>
      </c>
      <c r="AE123" s="322">
        <f t="shared" si="21"/>
        <v>0</v>
      </c>
      <c r="AF123" s="465">
        <f t="shared" si="32"/>
        <v>0</v>
      </c>
      <c r="AG123" s="322">
        <f t="shared" si="22"/>
        <v>0</v>
      </c>
      <c r="AH123" s="465">
        <f t="shared" si="33"/>
        <v>0</v>
      </c>
      <c r="AI123" s="322">
        <f t="shared" si="23"/>
        <v>0</v>
      </c>
      <c r="AJ123" s="465">
        <f t="shared" si="34"/>
        <v>0</v>
      </c>
      <c r="AK123" s="322">
        <f t="shared" si="24"/>
        <v>0</v>
      </c>
      <c r="AL123" s="465">
        <f t="shared" si="35"/>
        <v>0</v>
      </c>
      <c r="AM123" s="322">
        <f t="shared" si="25"/>
        <v>0</v>
      </c>
      <c r="AN123" s="465">
        <f t="shared" si="36"/>
        <v>0</v>
      </c>
      <c r="AO123" s="322">
        <f t="shared" si="26"/>
        <v>0</v>
      </c>
    </row>
    <row r="124" spans="1:41" ht="14" customHeight="1">
      <c r="A124" s="366"/>
      <c r="B124" s="530"/>
      <c r="C124" s="300" t="str">
        <f t="shared" si="28"/>
        <v>n/a</v>
      </c>
      <c r="E124" s="387"/>
      <c r="F124" s="387"/>
      <c r="G124" s="366"/>
      <c r="H124" s="462">
        <v>109</v>
      </c>
      <c r="I124" s="782"/>
      <c r="J124" s="816"/>
      <c r="K124" s="783"/>
      <c r="L124" s="463"/>
      <c r="M124" s="467"/>
      <c r="N124" s="464"/>
      <c r="O124" s="784"/>
      <c r="P124" s="442">
        <f t="shared" si="29"/>
        <v>0</v>
      </c>
      <c r="Q124" s="450" t="str">
        <f t="shared" si="38"/>
        <v/>
      </c>
      <c r="R124" s="791">
        <f>Setup!C154</f>
        <v>0</v>
      </c>
      <c r="W124" s="418"/>
      <c r="X124" s="322"/>
      <c r="Y124" s="322"/>
      <c r="Z124" s="322"/>
      <c r="AA124" s="322">
        <v>111</v>
      </c>
      <c r="AB124" s="465">
        <f t="shared" si="30"/>
        <v>0</v>
      </c>
      <c r="AC124" s="322">
        <f t="shared" si="37"/>
        <v>0</v>
      </c>
      <c r="AD124" s="465">
        <f t="shared" si="31"/>
        <v>0</v>
      </c>
      <c r="AE124" s="322">
        <f t="shared" si="21"/>
        <v>0</v>
      </c>
      <c r="AF124" s="465">
        <f t="shared" si="32"/>
        <v>0</v>
      </c>
      <c r="AG124" s="322">
        <f t="shared" si="22"/>
        <v>0</v>
      </c>
      <c r="AH124" s="465">
        <f t="shared" si="33"/>
        <v>0</v>
      </c>
      <c r="AI124" s="322">
        <f t="shared" si="23"/>
        <v>0</v>
      </c>
      <c r="AJ124" s="465">
        <f t="shared" si="34"/>
        <v>0</v>
      </c>
      <c r="AK124" s="322">
        <f t="shared" si="24"/>
        <v>0</v>
      </c>
      <c r="AL124" s="465">
        <f t="shared" si="35"/>
        <v>0</v>
      </c>
      <c r="AM124" s="322">
        <f t="shared" si="25"/>
        <v>0</v>
      </c>
      <c r="AN124" s="465">
        <f t="shared" si="36"/>
        <v>0</v>
      </c>
      <c r="AO124" s="322">
        <f t="shared" si="26"/>
        <v>0</v>
      </c>
    </row>
    <row r="125" spans="1:41" ht="14" customHeight="1">
      <c r="B125" s="385"/>
      <c r="C125" s="300" t="str">
        <f t="shared" si="28"/>
        <v>n/a</v>
      </c>
      <c r="E125" s="387"/>
      <c r="F125" s="387"/>
      <c r="G125" s="366"/>
      <c r="H125" s="462">
        <v>110</v>
      </c>
      <c r="I125" s="782"/>
      <c r="J125" s="816"/>
      <c r="K125" s="783"/>
      <c r="L125" s="463"/>
      <c r="M125" s="467"/>
      <c r="N125" s="464"/>
      <c r="O125" s="784"/>
      <c r="P125" s="442">
        <f t="shared" si="29"/>
        <v>0</v>
      </c>
      <c r="Q125" s="450" t="str">
        <f t="shared" si="38"/>
        <v/>
      </c>
      <c r="R125" s="791">
        <f>Setup!C155</f>
        <v>0</v>
      </c>
      <c r="W125" s="322"/>
      <c r="X125" s="322"/>
      <c r="Y125" s="322"/>
      <c r="Z125" s="322"/>
      <c r="AA125" s="322">
        <v>112</v>
      </c>
      <c r="AB125" s="465">
        <f t="shared" si="30"/>
        <v>0</v>
      </c>
      <c r="AC125" s="322">
        <f t="shared" si="37"/>
        <v>0</v>
      </c>
      <c r="AD125" s="465">
        <f t="shared" si="31"/>
        <v>0</v>
      </c>
      <c r="AE125" s="322">
        <f t="shared" si="21"/>
        <v>0</v>
      </c>
      <c r="AF125" s="465">
        <f t="shared" si="32"/>
        <v>0</v>
      </c>
      <c r="AG125" s="322">
        <f t="shared" si="22"/>
        <v>0</v>
      </c>
      <c r="AH125" s="465">
        <f t="shared" si="33"/>
        <v>0</v>
      </c>
      <c r="AI125" s="322">
        <f t="shared" si="23"/>
        <v>0</v>
      </c>
      <c r="AJ125" s="465">
        <f t="shared" si="34"/>
        <v>0</v>
      </c>
      <c r="AK125" s="322">
        <f t="shared" si="24"/>
        <v>0</v>
      </c>
      <c r="AL125" s="465">
        <f t="shared" si="35"/>
        <v>0</v>
      </c>
      <c r="AM125" s="322">
        <f t="shared" si="25"/>
        <v>0</v>
      </c>
      <c r="AN125" s="465">
        <f t="shared" si="36"/>
        <v>0</v>
      </c>
      <c r="AO125" s="322">
        <f t="shared" si="26"/>
        <v>0</v>
      </c>
    </row>
    <row r="126" spans="1:41" ht="14" customHeight="1">
      <c r="B126" s="385"/>
      <c r="C126" s="300" t="str">
        <f t="shared" si="28"/>
        <v>n/a</v>
      </c>
      <c r="E126" s="387"/>
      <c r="F126" s="387"/>
      <c r="G126" s="366"/>
      <c r="H126" s="462">
        <v>111</v>
      </c>
      <c r="I126" s="782"/>
      <c r="J126" s="816"/>
      <c r="K126" s="783"/>
      <c r="L126" s="463"/>
      <c r="M126" s="527"/>
      <c r="N126" s="466"/>
      <c r="O126" s="784"/>
      <c r="P126" s="442">
        <f t="shared" si="29"/>
        <v>0</v>
      </c>
      <c r="Q126" s="451" t="str">
        <f t="shared" si="38"/>
        <v/>
      </c>
      <c r="R126" s="791">
        <f>Setup!C156</f>
        <v>0</v>
      </c>
      <c r="W126" s="365"/>
      <c r="X126" s="322"/>
      <c r="Y126" s="322"/>
      <c r="Z126" s="322"/>
      <c r="AA126" s="322">
        <v>113</v>
      </c>
      <c r="AB126" s="465">
        <f t="shared" si="30"/>
        <v>0</v>
      </c>
      <c r="AC126" s="322">
        <f t="shared" si="37"/>
        <v>0</v>
      </c>
      <c r="AD126" s="465">
        <f t="shared" si="31"/>
        <v>0</v>
      </c>
      <c r="AE126" s="322">
        <f t="shared" si="21"/>
        <v>0</v>
      </c>
      <c r="AF126" s="465">
        <f t="shared" si="32"/>
        <v>0</v>
      </c>
      <c r="AG126" s="322">
        <f t="shared" si="22"/>
        <v>0</v>
      </c>
      <c r="AH126" s="465">
        <f t="shared" si="33"/>
        <v>0</v>
      </c>
      <c r="AI126" s="322">
        <f t="shared" si="23"/>
        <v>0</v>
      </c>
      <c r="AJ126" s="465">
        <f t="shared" si="34"/>
        <v>0</v>
      </c>
      <c r="AK126" s="322">
        <f t="shared" si="24"/>
        <v>0</v>
      </c>
      <c r="AL126" s="465">
        <f t="shared" si="35"/>
        <v>0</v>
      </c>
      <c r="AM126" s="322">
        <f t="shared" si="25"/>
        <v>0</v>
      </c>
      <c r="AN126" s="465">
        <f t="shared" si="36"/>
        <v>0</v>
      </c>
      <c r="AO126" s="322">
        <f t="shared" si="26"/>
        <v>0</v>
      </c>
    </row>
    <row r="127" spans="1:41" ht="14" customHeight="1">
      <c r="B127" s="385"/>
      <c r="C127" s="300" t="str">
        <f t="shared" si="28"/>
        <v>n/a</v>
      </c>
      <c r="E127" s="387"/>
      <c r="F127" s="387"/>
      <c r="G127" s="366"/>
      <c r="H127" s="462">
        <v>112</v>
      </c>
      <c r="I127" s="782"/>
      <c r="J127" s="816"/>
      <c r="K127" s="783"/>
      <c r="L127" s="463"/>
      <c r="M127" s="467"/>
      <c r="N127" s="464"/>
      <c r="O127" s="784"/>
      <c r="P127" s="442">
        <f t="shared" si="29"/>
        <v>0</v>
      </c>
      <c r="Q127" s="450" t="str">
        <f t="shared" si="38"/>
        <v/>
      </c>
      <c r="R127" s="791">
        <f>Setup!C157</f>
        <v>0</v>
      </c>
      <c r="W127" s="414"/>
      <c r="X127" s="322"/>
      <c r="Y127" s="322"/>
      <c r="Z127" s="322"/>
      <c r="AA127" s="322">
        <v>114</v>
      </c>
      <c r="AB127" s="465">
        <f t="shared" si="30"/>
        <v>0</v>
      </c>
      <c r="AC127" s="322">
        <f t="shared" si="37"/>
        <v>0</v>
      </c>
      <c r="AD127" s="465">
        <f t="shared" si="31"/>
        <v>0</v>
      </c>
      <c r="AE127" s="322">
        <f t="shared" si="21"/>
        <v>0</v>
      </c>
      <c r="AF127" s="465">
        <f t="shared" si="32"/>
        <v>0</v>
      </c>
      <c r="AG127" s="322">
        <f t="shared" si="22"/>
        <v>0</v>
      </c>
      <c r="AH127" s="465">
        <f t="shared" si="33"/>
        <v>0</v>
      </c>
      <c r="AI127" s="322">
        <f t="shared" si="23"/>
        <v>0</v>
      </c>
      <c r="AJ127" s="465">
        <f t="shared" si="34"/>
        <v>0</v>
      </c>
      <c r="AK127" s="322">
        <f t="shared" si="24"/>
        <v>0</v>
      </c>
      <c r="AL127" s="465">
        <f t="shared" si="35"/>
        <v>0</v>
      </c>
      <c r="AM127" s="322">
        <f t="shared" si="25"/>
        <v>0</v>
      </c>
      <c r="AN127" s="465">
        <f t="shared" si="36"/>
        <v>0</v>
      </c>
      <c r="AO127" s="322">
        <f t="shared" si="26"/>
        <v>0</v>
      </c>
    </row>
    <row r="128" spans="1:41" ht="14" customHeight="1">
      <c r="B128" s="385"/>
      <c r="C128" s="300" t="str">
        <f t="shared" si="28"/>
        <v>n/a</v>
      </c>
      <c r="E128" s="387"/>
      <c r="F128" s="387"/>
      <c r="G128" s="366"/>
      <c r="H128" s="462">
        <v>113</v>
      </c>
      <c r="I128" s="782"/>
      <c r="J128" s="816"/>
      <c r="K128" s="783"/>
      <c r="L128" s="463"/>
      <c r="M128" s="467"/>
      <c r="N128" s="464"/>
      <c r="O128" s="784"/>
      <c r="P128" s="442">
        <f t="shared" si="29"/>
        <v>0</v>
      </c>
      <c r="Q128" s="450" t="str">
        <f t="shared" si="38"/>
        <v/>
      </c>
      <c r="R128" s="282"/>
      <c r="W128" s="419"/>
      <c r="X128" s="322"/>
      <c r="Y128" s="322"/>
      <c r="Z128" s="322"/>
      <c r="AA128" s="322">
        <v>115</v>
      </c>
      <c r="AB128" s="465">
        <f t="shared" si="30"/>
        <v>0</v>
      </c>
      <c r="AC128" s="322">
        <f t="shared" si="37"/>
        <v>0</v>
      </c>
      <c r="AD128" s="465">
        <f t="shared" si="31"/>
        <v>0</v>
      </c>
      <c r="AE128" s="322">
        <f t="shared" si="21"/>
        <v>0</v>
      </c>
      <c r="AF128" s="465">
        <f t="shared" si="32"/>
        <v>0</v>
      </c>
      <c r="AG128" s="322">
        <f t="shared" si="22"/>
        <v>0</v>
      </c>
      <c r="AH128" s="465">
        <f t="shared" si="33"/>
        <v>0</v>
      </c>
      <c r="AI128" s="322">
        <f t="shared" si="23"/>
        <v>0</v>
      </c>
      <c r="AJ128" s="465">
        <f t="shared" si="34"/>
        <v>0</v>
      </c>
      <c r="AK128" s="322">
        <f t="shared" si="24"/>
        <v>0</v>
      </c>
      <c r="AL128" s="465">
        <f t="shared" si="35"/>
        <v>0</v>
      </c>
      <c r="AM128" s="322">
        <f t="shared" si="25"/>
        <v>0</v>
      </c>
      <c r="AN128" s="465">
        <f t="shared" si="36"/>
        <v>0</v>
      </c>
      <c r="AO128" s="322">
        <f t="shared" si="26"/>
        <v>0</v>
      </c>
    </row>
    <row r="129" spans="2:41" ht="14" customHeight="1">
      <c r="B129" s="385"/>
      <c r="C129" s="300" t="str">
        <f t="shared" si="28"/>
        <v>n/a</v>
      </c>
      <c r="E129" s="387"/>
      <c r="F129" s="387"/>
      <c r="G129" s="366"/>
      <c r="H129" s="462">
        <v>114</v>
      </c>
      <c r="I129" s="782"/>
      <c r="J129" s="816"/>
      <c r="K129" s="783"/>
      <c r="L129" s="463"/>
      <c r="M129" s="467"/>
      <c r="N129" s="464"/>
      <c r="O129" s="784"/>
      <c r="P129" s="442">
        <f t="shared" si="29"/>
        <v>0</v>
      </c>
      <c r="Q129" s="450" t="str">
        <f t="shared" si="38"/>
        <v/>
      </c>
      <c r="R129" s="282"/>
      <c r="W129" s="419"/>
      <c r="X129" s="322"/>
      <c r="Y129" s="322"/>
      <c r="Z129" s="322"/>
      <c r="AA129" s="322">
        <v>116</v>
      </c>
      <c r="AB129" s="465">
        <f t="shared" si="30"/>
        <v>0</v>
      </c>
      <c r="AC129" s="322">
        <f t="shared" si="37"/>
        <v>0</v>
      </c>
      <c r="AD129" s="465">
        <f t="shared" si="31"/>
        <v>0</v>
      </c>
      <c r="AE129" s="322">
        <f t="shared" si="21"/>
        <v>0</v>
      </c>
      <c r="AF129" s="465">
        <f t="shared" si="32"/>
        <v>0</v>
      </c>
      <c r="AG129" s="322">
        <f t="shared" si="22"/>
        <v>0</v>
      </c>
      <c r="AH129" s="465">
        <f t="shared" si="33"/>
        <v>0</v>
      </c>
      <c r="AI129" s="322">
        <f t="shared" si="23"/>
        <v>0</v>
      </c>
      <c r="AJ129" s="465">
        <f t="shared" si="34"/>
        <v>0</v>
      </c>
      <c r="AK129" s="322">
        <f t="shared" si="24"/>
        <v>0</v>
      </c>
      <c r="AL129" s="465">
        <f t="shared" si="35"/>
        <v>0</v>
      </c>
      <c r="AM129" s="322">
        <f t="shared" si="25"/>
        <v>0</v>
      </c>
      <c r="AN129" s="465">
        <f t="shared" si="36"/>
        <v>0</v>
      </c>
      <c r="AO129" s="322">
        <f t="shared" si="26"/>
        <v>0</v>
      </c>
    </row>
    <row r="130" spans="2:41" ht="14" customHeight="1">
      <c r="B130" s="385"/>
      <c r="C130" s="300" t="str">
        <f t="shared" si="28"/>
        <v>n/a</v>
      </c>
      <c r="E130" s="387"/>
      <c r="F130" s="387"/>
      <c r="G130" s="366"/>
      <c r="H130" s="462">
        <v>115</v>
      </c>
      <c r="I130" s="782"/>
      <c r="J130" s="816"/>
      <c r="K130" s="783"/>
      <c r="L130" s="463"/>
      <c r="M130" s="467"/>
      <c r="N130" s="464"/>
      <c r="O130" s="784"/>
      <c r="P130" s="442">
        <f t="shared" si="29"/>
        <v>0</v>
      </c>
      <c r="Q130" s="450" t="str">
        <f t="shared" si="38"/>
        <v/>
      </c>
      <c r="R130" s="282"/>
      <c r="W130" s="419"/>
      <c r="X130" s="322"/>
      <c r="Y130" s="322"/>
      <c r="Z130" s="322"/>
      <c r="AA130" s="322">
        <v>117</v>
      </c>
      <c r="AB130" s="465">
        <f t="shared" si="30"/>
        <v>0</v>
      </c>
      <c r="AC130" s="322">
        <f t="shared" si="37"/>
        <v>0</v>
      </c>
      <c r="AD130" s="465">
        <f t="shared" si="31"/>
        <v>0</v>
      </c>
      <c r="AE130" s="322">
        <f t="shared" si="21"/>
        <v>0</v>
      </c>
      <c r="AF130" s="465">
        <f t="shared" si="32"/>
        <v>0</v>
      </c>
      <c r="AG130" s="322">
        <f t="shared" si="22"/>
        <v>0</v>
      </c>
      <c r="AH130" s="465">
        <f t="shared" si="33"/>
        <v>0</v>
      </c>
      <c r="AI130" s="322">
        <f t="shared" si="23"/>
        <v>0</v>
      </c>
      <c r="AJ130" s="465">
        <f t="shared" si="34"/>
        <v>0</v>
      </c>
      <c r="AK130" s="322">
        <f t="shared" si="24"/>
        <v>0</v>
      </c>
      <c r="AL130" s="465">
        <f t="shared" si="35"/>
        <v>0</v>
      </c>
      <c r="AM130" s="322">
        <f t="shared" si="25"/>
        <v>0</v>
      </c>
      <c r="AN130" s="465">
        <f t="shared" si="36"/>
        <v>0</v>
      </c>
      <c r="AO130" s="322">
        <f t="shared" si="26"/>
        <v>0</v>
      </c>
    </row>
    <row r="131" spans="2:41" ht="14" customHeight="1">
      <c r="B131" s="385"/>
      <c r="C131" s="300" t="str">
        <f t="shared" si="28"/>
        <v>n/a</v>
      </c>
      <c r="E131" s="387"/>
      <c r="F131" s="387"/>
      <c r="G131" s="366"/>
      <c r="H131" s="462">
        <v>116</v>
      </c>
      <c r="I131" s="782"/>
      <c r="J131" s="816"/>
      <c r="K131" s="783"/>
      <c r="L131" s="463"/>
      <c r="M131" s="467"/>
      <c r="N131" s="464"/>
      <c r="O131" s="784"/>
      <c r="P131" s="442">
        <f t="shared" si="29"/>
        <v>0</v>
      </c>
      <c r="Q131" s="450" t="str">
        <f t="shared" si="38"/>
        <v/>
      </c>
      <c r="R131" s="282"/>
      <c r="W131" s="419"/>
      <c r="X131" s="322"/>
      <c r="Y131" s="322"/>
      <c r="Z131" s="322"/>
      <c r="AA131" s="322">
        <v>118</v>
      </c>
      <c r="AB131" s="465">
        <f t="shared" si="30"/>
        <v>0</v>
      </c>
      <c r="AC131" s="322">
        <f t="shared" si="37"/>
        <v>0</v>
      </c>
      <c r="AD131" s="465">
        <f t="shared" si="31"/>
        <v>0</v>
      </c>
      <c r="AE131" s="322">
        <f t="shared" si="21"/>
        <v>0</v>
      </c>
      <c r="AF131" s="465">
        <f t="shared" si="32"/>
        <v>0</v>
      </c>
      <c r="AG131" s="322">
        <f t="shared" si="22"/>
        <v>0</v>
      </c>
      <c r="AH131" s="465">
        <f t="shared" si="33"/>
        <v>0</v>
      </c>
      <c r="AI131" s="322">
        <f t="shared" si="23"/>
        <v>0</v>
      </c>
      <c r="AJ131" s="465">
        <f t="shared" si="34"/>
        <v>0</v>
      </c>
      <c r="AK131" s="322">
        <f t="shared" si="24"/>
        <v>0</v>
      </c>
      <c r="AL131" s="465">
        <f t="shared" si="35"/>
        <v>0</v>
      </c>
      <c r="AM131" s="322">
        <f t="shared" si="25"/>
        <v>0</v>
      </c>
      <c r="AN131" s="465">
        <f t="shared" si="36"/>
        <v>0</v>
      </c>
      <c r="AO131" s="322">
        <f t="shared" si="26"/>
        <v>0</v>
      </c>
    </row>
    <row r="132" spans="2:41" ht="14" customHeight="1">
      <c r="B132" s="385"/>
      <c r="C132" s="300" t="str">
        <f t="shared" si="28"/>
        <v>n/a</v>
      </c>
      <c r="E132" s="387"/>
      <c r="F132" s="387"/>
      <c r="G132" s="366"/>
      <c r="H132" s="462">
        <v>117</v>
      </c>
      <c r="I132" s="782"/>
      <c r="J132" s="816"/>
      <c r="K132" s="783"/>
      <c r="L132" s="463"/>
      <c r="M132" s="467"/>
      <c r="N132" s="464"/>
      <c r="O132" s="784"/>
      <c r="P132" s="442">
        <f t="shared" si="29"/>
        <v>0</v>
      </c>
      <c r="Q132" s="450" t="str">
        <f t="shared" si="38"/>
        <v/>
      </c>
      <c r="R132" s="282"/>
      <c r="W132" s="419"/>
      <c r="X132" s="322"/>
      <c r="Y132" s="322"/>
      <c r="Z132" s="322"/>
      <c r="AA132" s="322">
        <v>119</v>
      </c>
      <c r="AB132" s="465">
        <f t="shared" si="30"/>
        <v>0</v>
      </c>
      <c r="AC132" s="322">
        <f t="shared" si="37"/>
        <v>0</v>
      </c>
      <c r="AD132" s="465">
        <f t="shared" si="31"/>
        <v>0</v>
      </c>
      <c r="AE132" s="322">
        <f t="shared" si="21"/>
        <v>0</v>
      </c>
      <c r="AF132" s="465">
        <f t="shared" si="32"/>
        <v>0</v>
      </c>
      <c r="AG132" s="322">
        <f t="shared" si="22"/>
        <v>0</v>
      </c>
      <c r="AH132" s="465">
        <f t="shared" si="33"/>
        <v>0</v>
      </c>
      <c r="AI132" s="322">
        <f t="shared" si="23"/>
        <v>0</v>
      </c>
      <c r="AJ132" s="465">
        <f t="shared" si="34"/>
        <v>0</v>
      </c>
      <c r="AK132" s="322">
        <f t="shared" si="24"/>
        <v>0</v>
      </c>
      <c r="AL132" s="465">
        <f t="shared" si="35"/>
        <v>0</v>
      </c>
      <c r="AM132" s="322">
        <f t="shared" si="25"/>
        <v>0</v>
      </c>
      <c r="AN132" s="465">
        <f t="shared" si="36"/>
        <v>0</v>
      </c>
      <c r="AO132" s="322">
        <f t="shared" si="26"/>
        <v>0</v>
      </c>
    </row>
    <row r="133" spans="2:41" ht="14" customHeight="1">
      <c r="B133" s="385"/>
      <c r="C133" s="300" t="str">
        <f t="shared" si="28"/>
        <v>n/a</v>
      </c>
      <c r="E133" s="387"/>
      <c r="F133" s="387"/>
      <c r="G133" s="366"/>
      <c r="H133" s="462">
        <v>118</v>
      </c>
      <c r="I133" s="782"/>
      <c r="J133" s="816"/>
      <c r="K133" s="783"/>
      <c r="L133" s="463"/>
      <c r="M133" s="467"/>
      <c r="N133" s="464"/>
      <c r="O133" s="784"/>
      <c r="P133" s="442">
        <f t="shared" si="29"/>
        <v>0</v>
      </c>
      <c r="Q133" s="450" t="str">
        <f t="shared" si="38"/>
        <v/>
      </c>
      <c r="R133" s="282"/>
      <c r="W133" s="419"/>
      <c r="X133" s="322"/>
      <c r="Y133" s="322"/>
      <c r="Z133" s="322"/>
      <c r="AA133" s="322">
        <v>120</v>
      </c>
      <c r="AB133" s="465">
        <f t="shared" si="30"/>
        <v>0</v>
      </c>
      <c r="AC133" s="322">
        <f t="shared" si="37"/>
        <v>0</v>
      </c>
      <c r="AD133" s="465">
        <f t="shared" si="31"/>
        <v>0</v>
      </c>
      <c r="AE133" s="322">
        <f t="shared" si="21"/>
        <v>0</v>
      </c>
      <c r="AF133" s="465">
        <f t="shared" si="32"/>
        <v>0</v>
      </c>
      <c r="AG133" s="322">
        <f t="shared" si="22"/>
        <v>0</v>
      </c>
      <c r="AH133" s="465">
        <f t="shared" si="33"/>
        <v>0</v>
      </c>
      <c r="AI133" s="322">
        <f t="shared" si="23"/>
        <v>0</v>
      </c>
      <c r="AJ133" s="465">
        <f t="shared" si="34"/>
        <v>0</v>
      </c>
      <c r="AK133" s="322">
        <f t="shared" si="24"/>
        <v>0</v>
      </c>
      <c r="AL133" s="465">
        <f t="shared" si="35"/>
        <v>0</v>
      </c>
      <c r="AM133" s="322">
        <f t="shared" si="25"/>
        <v>0</v>
      </c>
      <c r="AN133" s="465">
        <f t="shared" si="36"/>
        <v>0</v>
      </c>
      <c r="AO133" s="322">
        <f t="shared" si="26"/>
        <v>0</v>
      </c>
    </row>
    <row r="134" spans="2:41" ht="14" customHeight="1">
      <c r="B134" s="385"/>
      <c r="C134" s="300" t="str">
        <f t="shared" si="28"/>
        <v>n/a</v>
      </c>
      <c r="E134" s="387"/>
      <c r="F134" s="387"/>
      <c r="G134" s="366"/>
      <c r="H134" s="462">
        <v>119</v>
      </c>
      <c r="I134" s="782"/>
      <c r="J134" s="816"/>
      <c r="K134" s="783"/>
      <c r="L134" s="463"/>
      <c r="M134" s="467"/>
      <c r="N134" s="464"/>
      <c r="O134" s="784"/>
      <c r="P134" s="442">
        <f t="shared" si="29"/>
        <v>0</v>
      </c>
      <c r="Q134" s="450" t="str">
        <f t="shared" si="38"/>
        <v/>
      </c>
      <c r="R134" s="282"/>
      <c r="W134" s="419"/>
      <c r="X134" s="322"/>
      <c r="Y134" s="322"/>
      <c r="Z134" s="322"/>
      <c r="AA134" s="322">
        <v>121</v>
      </c>
      <c r="AB134" s="465">
        <f t="shared" si="30"/>
        <v>0</v>
      </c>
      <c r="AC134" s="322">
        <f t="shared" si="37"/>
        <v>0</v>
      </c>
      <c r="AD134" s="465">
        <f t="shared" si="31"/>
        <v>0</v>
      </c>
      <c r="AE134" s="322">
        <f t="shared" si="21"/>
        <v>0</v>
      </c>
      <c r="AF134" s="465">
        <f t="shared" si="32"/>
        <v>0</v>
      </c>
      <c r="AG134" s="322">
        <f t="shared" si="22"/>
        <v>0</v>
      </c>
      <c r="AH134" s="465">
        <f t="shared" si="33"/>
        <v>0</v>
      </c>
      <c r="AI134" s="322">
        <f t="shared" si="23"/>
        <v>0</v>
      </c>
      <c r="AJ134" s="465">
        <f t="shared" si="34"/>
        <v>0</v>
      </c>
      <c r="AK134" s="322">
        <f t="shared" si="24"/>
        <v>0</v>
      </c>
      <c r="AL134" s="465">
        <f t="shared" si="35"/>
        <v>0</v>
      </c>
      <c r="AM134" s="322">
        <f t="shared" si="25"/>
        <v>0</v>
      </c>
      <c r="AN134" s="465">
        <f t="shared" si="36"/>
        <v>0</v>
      </c>
      <c r="AO134" s="322">
        <f t="shared" si="26"/>
        <v>0</v>
      </c>
    </row>
    <row r="135" spans="2:41" ht="14" customHeight="1">
      <c r="B135" s="385"/>
      <c r="C135" s="300" t="str">
        <f t="shared" si="28"/>
        <v>n/a</v>
      </c>
      <c r="E135" s="387"/>
      <c r="F135" s="387"/>
      <c r="G135" s="366"/>
      <c r="H135" s="462">
        <v>120</v>
      </c>
      <c r="I135" s="782"/>
      <c r="J135" s="816"/>
      <c r="K135" s="783"/>
      <c r="L135" s="463"/>
      <c r="M135" s="467"/>
      <c r="N135" s="464"/>
      <c r="O135" s="784"/>
      <c r="P135" s="442">
        <f t="shared" si="29"/>
        <v>0</v>
      </c>
      <c r="Q135" s="450" t="str">
        <f t="shared" si="38"/>
        <v/>
      </c>
      <c r="R135" s="282"/>
      <c r="W135" s="419"/>
      <c r="X135" s="322"/>
      <c r="Y135" s="322"/>
      <c r="Z135" s="322"/>
      <c r="AA135" s="322">
        <v>122</v>
      </c>
      <c r="AB135" s="465">
        <f t="shared" si="30"/>
        <v>0</v>
      </c>
      <c r="AC135" s="322">
        <f t="shared" si="37"/>
        <v>0</v>
      </c>
      <c r="AD135" s="465">
        <f t="shared" si="31"/>
        <v>0</v>
      </c>
      <c r="AE135" s="322">
        <f t="shared" si="21"/>
        <v>0</v>
      </c>
      <c r="AF135" s="465">
        <f t="shared" si="32"/>
        <v>0</v>
      </c>
      <c r="AG135" s="322">
        <f t="shared" si="22"/>
        <v>0</v>
      </c>
      <c r="AH135" s="465">
        <f t="shared" si="33"/>
        <v>0</v>
      </c>
      <c r="AI135" s="322">
        <f t="shared" si="23"/>
        <v>0</v>
      </c>
      <c r="AJ135" s="465">
        <f t="shared" si="34"/>
        <v>0</v>
      </c>
      <c r="AK135" s="322">
        <f t="shared" si="24"/>
        <v>0</v>
      </c>
      <c r="AL135" s="465">
        <f t="shared" si="35"/>
        <v>0</v>
      </c>
      <c r="AM135" s="322">
        <f t="shared" si="25"/>
        <v>0</v>
      </c>
      <c r="AN135" s="465">
        <f t="shared" si="36"/>
        <v>0</v>
      </c>
      <c r="AO135" s="322">
        <f t="shared" si="26"/>
        <v>0</v>
      </c>
    </row>
    <row r="136" spans="2:41" ht="14" customHeight="1">
      <c r="B136" s="385"/>
      <c r="C136" s="300" t="str">
        <f t="shared" si="28"/>
        <v>n/a</v>
      </c>
      <c r="E136" s="387"/>
      <c r="F136" s="387"/>
      <c r="G136" s="366"/>
      <c r="H136" s="462">
        <v>121</v>
      </c>
      <c r="I136" s="782"/>
      <c r="J136" s="816"/>
      <c r="K136" s="783"/>
      <c r="L136" s="463"/>
      <c r="M136" s="527"/>
      <c r="N136" s="466"/>
      <c r="O136" s="784"/>
      <c r="P136" s="442">
        <f t="shared" si="29"/>
        <v>0</v>
      </c>
      <c r="Q136" s="451" t="str">
        <f t="shared" si="38"/>
        <v/>
      </c>
      <c r="R136" s="282"/>
      <c r="W136" s="421"/>
      <c r="X136" s="322"/>
      <c r="Y136" s="322"/>
      <c r="Z136" s="322"/>
      <c r="AA136" s="322">
        <v>123</v>
      </c>
      <c r="AB136" s="465">
        <f t="shared" si="30"/>
        <v>0</v>
      </c>
      <c r="AC136" s="322">
        <f t="shared" si="37"/>
        <v>0</v>
      </c>
      <c r="AD136" s="465">
        <f t="shared" si="31"/>
        <v>0</v>
      </c>
      <c r="AE136" s="322">
        <f t="shared" si="21"/>
        <v>0</v>
      </c>
      <c r="AF136" s="465">
        <f t="shared" si="32"/>
        <v>0</v>
      </c>
      <c r="AG136" s="322">
        <f t="shared" si="22"/>
        <v>0</v>
      </c>
      <c r="AH136" s="465">
        <f t="shared" si="33"/>
        <v>0</v>
      </c>
      <c r="AI136" s="322">
        <f t="shared" si="23"/>
        <v>0</v>
      </c>
      <c r="AJ136" s="465">
        <f t="shared" si="34"/>
        <v>0</v>
      </c>
      <c r="AK136" s="322">
        <f t="shared" si="24"/>
        <v>0</v>
      </c>
      <c r="AL136" s="465">
        <f t="shared" si="35"/>
        <v>0</v>
      </c>
      <c r="AM136" s="322">
        <f t="shared" si="25"/>
        <v>0</v>
      </c>
      <c r="AN136" s="465">
        <f t="shared" si="36"/>
        <v>0</v>
      </c>
      <c r="AO136" s="322">
        <f t="shared" si="26"/>
        <v>0</v>
      </c>
    </row>
    <row r="137" spans="2:41" ht="14" customHeight="1">
      <c r="B137" s="385"/>
      <c r="C137" s="300" t="str">
        <f t="shared" si="28"/>
        <v>n/a</v>
      </c>
      <c r="E137" s="387"/>
      <c r="F137" s="387"/>
      <c r="G137" s="366"/>
      <c r="H137" s="462">
        <v>122</v>
      </c>
      <c r="I137" s="782"/>
      <c r="J137" s="816"/>
      <c r="K137" s="783"/>
      <c r="L137" s="463"/>
      <c r="M137" s="467"/>
      <c r="N137" s="464"/>
      <c r="O137" s="784"/>
      <c r="P137" s="442">
        <f t="shared" si="29"/>
        <v>0</v>
      </c>
      <c r="Q137" s="450" t="str">
        <f t="shared" si="38"/>
        <v/>
      </c>
      <c r="R137" s="282"/>
      <c r="W137" s="419"/>
      <c r="X137" s="322"/>
      <c r="Y137" s="322"/>
      <c r="Z137" s="322"/>
      <c r="AA137" s="322">
        <v>124</v>
      </c>
      <c r="AB137" s="465">
        <f t="shared" si="30"/>
        <v>0</v>
      </c>
      <c r="AC137" s="322">
        <f t="shared" si="37"/>
        <v>0</v>
      </c>
      <c r="AD137" s="465">
        <f t="shared" si="31"/>
        <v>0</v>
      </c>
      <c r="AE137" s="322">
        <f t="shared" si="21"/>
        <v>0</v>
      </c>
      <c r="AF137" s="465">
        <f t="shared" si="32"/>
        <v>0</v>
      </c>
      <c r="AG137" s="322">
        <f t="shared" si="22"/>
        <v>0</v>
      </c>
      <c r="AH137" s="465">
        <f t="shared" si="33"/>
        <v>0</v>
      </c>
      <c r="AI137" s="322">
        <f t="shared" si="23"/>
        <v>0</v>
      </c>
      <c r="AJ137" s="465">
        <f t="shared" si="34"/>
        <v>0</v>
      </c>
      <c r="AK137" s="322">
        <f t="shared" si="24"/>
        <v>0</v>
      </c>
      <c r="AL137" s="465">
        <f t="shared" si="35"/>
        <v>0</v>
      </c>
      <c r="AM137" s="322">
        <f t="shared" si="25"/>
        <v>0</v>
      </c>
      <c r="AN137" s="465">
        <f t="shared" si="36"/>
        <v>0</v>
      </c>
      <c r="AO137" s="322">
        <f t="shared" si="26"/>
        <v>0</v>
      </c>
    </row>
    <row r="138" spans="2:41" ht="14" customHeight="1">
      <c r="B138" s="385"/>
      <c r="C138" s="300" t="str">
        <f t="shared" si="28"/>
        <v>n/a</v>
      </c>
      <c r="E138" s="387"/>
      <c r="F138" s="387"/>
      <c r="G138" s="366"/>
      <c r="H138" s="462">
        <v>123</v>
      </c>
      <c r="I138" s="782"/>
      <c r="J138" s="816"/>
      <c r="K138" s="783"/>
      <c r="L138" s="463"/>
      <c r="M138" s="467"/>
      <c r="N138" s="464"/>
      <c r="O138" s="784"/>
      <c r="P138" s="442">
        <f t="shared" si="29"/>
        <v>0</v>
      </c>
      <c r="Q138" s="450" t="str">
        <f t="shared" si="38"/>
        <v/>
      </c>
      <c r="R138" s="282"/>
      <c r="W138" s="418"/>
      <c r="X138" s="322"/>
      <c r="Y138" s="322"/>
      <c r="Z138" s="322"/>
      <c r="AA138" s="322">
        <v>125</v>
      </c>
      <c r="AB138" s="465">
        <f t="shared" si="30"/>
        <v>0</v>
      </c>
      <c r="AC138" s="322">
        <f t="shared" si="37"/>
        <v>0</v>
      </c>
      <c r="AD138" s="465">
        <f t="shared" si="31"/>
        <v>0</v>
      </c>
      <c r="AE138" s="322">
        <f t="shared" si="21"/>
        <v>0</v>
      </c>
      <c r="AF138" s="465">
        <f t="shared" si="32"/>
        <v>0</v>
      </c>
      <c r="AG138" s="322">
        <f t="shared" si="22"/>
        <v>0</v>
      </c>
      <c r="AH138" s="465">
        <f t="shared" si="33"/>
        <v>0</v>
      </c>
      <c r="AI138" s="322">
        <f t="shared" si="23"/>
        <v>0</v>
      </c>
      <c r="AJ138" s="465">
        <f t="shared" si="34"/>
        <v>0</v>
      </c>
      <c r="AK138" s="322">
        <f t="shared" si="24"/>
        <v>0</v>
      </c>
      <c r="AL138" s="465">
        <f t="shared" si="35"/>
        <v>0</v>
      </c>
      <c r="AM138" s="322">
        <f t="shared" si="25"/>
        <v>0</v>
      </c>
      <c r="AN138" s="465">
        <f t="shared" si="36"/>
        <v>0</v>
      </c>
      <c r="AO138" s="322">
        <f t="shared" si="26"/>
        <v>0</v>
      </c>
    </row>
    <row r="139" spans="2:41" ht="14" customHeight="1">
      <c r="B139" s="385"/>
      <c r="C139" s="300" t="str">
        <f t="shared" si="28"/>
        <v>n/a</v>
      </c>
      <c r="E139" s="387"/>
      <c r="F139" s="387"/>
      <c r="G139" s="366"/>
      <c r="H139" s="462">
        <v>124</v>
      </c>
      <c r="I139" s="782"/>
      <c r="J139" s="816"/>
      <c r="K139" s="783"/>
      <c r="L139" s="463"/>
      <c r="M139" s="467"/>
      <c r="N139" s="464"/>
      <c r="O139" s="784"/>
      <c r="P139" s="442">
        <f t="shared" si="29"/>
        <v>0</v>
      </c>
      <c r="Q139" s="450" t="str">
        <f t="shared" si="38"/>
        <v/>
      </c>
      <c r="R139" s="282"/>
      <c r="W139" s="322"/>
      <c r="X139" s="322"/>
      <c r="Y139" s="322"/>
      <c r="Z139" s="322"/>
      <c r="AA139" s="322">
        <v>126</v>
      </c>
      <c r="AB139" s="465">
        <f t="shared" si="30"/>
        <v>0</v>
      </c>
      <c r="AC139" s="322">
        <f t="shared" si="37"/>
        <v>0</v>
      </c>
      <c r="AD139" s="465">
        <f t="shared" si="31"/>
        <v>0</v>
      </c>
      <c r="AE139" s="322">
        <f t="shared" si="21"/>
        <v>0</v>
      </c>
      <c r="AF139" s="465">
        <f t="shared" si="32"/>
        <v>0</v>
      </c>
      <c r="AG139" s="322">
        <f t="shared" si="22"/>
        <v>0</v>
      </c>
      <c r="AH139" s="465">
        <f t="shared" si="33"/>
        <v>0</v>
      </c>
      <c r="AI139" s="322">
        <f t="shared" si="23"/>
        <v>0</v>
      </c>
      <c r="AJ139" s="465">
        <f t="shared" si="34"/>
        <v>0</v>
      </c>
      <c r="AK139" s="322">
        <f t="shared" si="24"/>
        <v>0</v>
      </c>
      <c r="AL139" s="465">
        <f t="shared" si="35"/>
        <v>0</v>
      </c>
      <c r="AM139" s="322">
        <f t="shared" si="25"/>
        <v>0</v>
      </c>
      <c r="AN139" s="465">
        <f t="shared" si="36"/>
        <v>0</v>
      </c>
      <c r="AO139" s="322">
        <f t="shared" si="26"/>
        <v>0</v>
      </c>
    </row>
    <row r="140" spans="2:41" ht="14" customHeight="1">
      <c r="B140" s="385"/>
      <c r="C140" s="300" t="str">
        <f t="shared" si="28"/>
        <v>n/a</v>
      </c>
      <c r="E140" s="387"/>
      <c r="F140" s="387"/>
      <c r="G140" s="366"/>
      <c r="H140" s="462">
        <v>125</v>
      </c>
      <c r="I140" s="782"/>
      <c r="J140" s="816"/>
      <c r="K140" s="783"/>
      <c r="L140" s="463"/>
      <c r="M140" s="467"/>
      <c r="N140" s="464"/>
      <c r="O140" s="784"/>
      <c r="P140" s="442">
        <f t="shared" si="29"/>
        <v>0</v>
      </c>
      <c r="Q140" s="450" t="str">
        <f t="shared" si="38"/>
        <v/>
      </c>
      <c r="R140" s="282"/>
      <c r="W140" s="365"/>
      <c r="X140" s="322"/>
      <c r="Y140" s="322"/>
      <c r="Z140" s="322"/>
      <c r="AA140" s="322">
        <v>127</v>
      </c>
      <c r="AB140" s="465">
        <f t="shared" si="30"/>
        <v>0</v>
      </c>
      <c r="AC140" s="322">
        <f t="shared" si="37"/>
        <v>0</v>
      </c>
      <c r="AD140" s="465">
        <f t="shared" si="31"/>
        <v>0</v>
      </c>
      <c r="AE140" s="322">
        <f t="shared" ref="AE140:AE201" si="39">IF(Acct_Tracking=$AD$14,$P140,0)</f>
        <v>0</v>
      </c>
      <c r="AF140" s="465">
        <f t="shared" si="32"/>
        <v>0</v>
      </c>
      <c r="AG140" s="322">
        <f t="shared" ref="AG140:AG201" si="40">IF(Acct_Tracking=$AF$14,$P140,0)</f>
        <v>0</v>
      </c>
      <c r="AH140" s="465">
        <f t="shared" si="33"/>
        <v>0</v>
      </c>
      <c r="AI140" s="322">
        <f t="shared" ref="AI140:AI201" si="41">IF(Acct_Tracking=$AH$14,$P140,0)</f>
        <v>0</v>
      </c>
      <c r="AJ140" s="465">
        <f t="shared" si="34"/>
        <v>0</v>
      </c>
      <c r="AK140" s="322">
        <f t="shared" ref="AK140:AK201" si="42">IF(Acct_Tracking=$AJ$14,$P140,0)</f>
        <v>0</v>
      </c>
      <c r="AL140" s="465">
        <f t="shared" si="35"/>
        <v>0</v>
      </c>
      <c r="AM140" s="322">
        <f t="shared" ref="AM140:AM201" si="43">IF(Acct_Tracking=$AL$14,$P140,0)</f>
        <v>0</v>
      </c>
      <c r="AN140" s="465">
        <f t="shared" si="36"/>
        <v>0</v>
      </c>
      <c r="AO140" s="322">
        <f t="shared" ref="AO140:AO201" si="44">IF(Acct_Tracking=$AN$14,$P140,0)</f>
        <v>0</v>
      </c>
    </row>
    <row r="141" spans="2:41" ht="14" customHeight="1">
      <c r="B141" s="385"/>
      <c r="C141" s="300" t="str">
        <f t="shared" si="28"/>
        <v>n/a</v>
      </c>
      <c r="E141" s="387"/>
      <c r="F141" s="387"/>
      <c r="G141" s="366"/>
      <c r="H141" s="462">
        <v>126</v>
      </c>
      <c r="I141" s="782"/>
      <c r="J141" s="816"/>
      <c r="K141" s="783"/>
      <c r="L141" s="463"/>
      <c r="M141" s="467"/>
      <c r="N141" s="464"/>
      <c r="O141" s="784"/>
      <c r="P141" s="442">
        <f t="shared" si="29"/>
        <v>0</v>
      </c>
      <c r="Q141" s="450" t="str">
        <f t="shared" si="38"/>
        <v/>
      </c>
      <c r="R141" s="282"/>
      <c r="W141" s="452"/>
      <c r="X141" s="322"/>
      <c r="Y141" s="322"/>
      <c r="Z141" s="322"/>
      <c r="AA141" s="322">
        <v>128</v>
      </c>
      <c r="AB141" s="465">
        <f t="shared" si="30"/>
        <v>0</v>
      </c>
      <c r="AC141" s="322">
        <f t="shared" si="37"/>
        <v>0</v>
      </c>
      <c r="AD141" s="465">
        <f t="shared" si="31"/>
        <v>0</v>
      </c>
      <c r="AE141" s="322">
        <f t="shared" si="39"/>
        <v>0</v>
      </c>
      <c r="AF141" s="465">
        <f t="shared" si="32"/>
        <v>0</v>
      </c>
      <c r="AG141" s="322">
        <f t="shared" si="40"/>
        <v>0</v>
      </c>
      <c r="AH141" s="465">
        <f t="shared" si="33"/>
        <v>0</v>
      </c>
      <c r="AI141" s="322">
        <f t="shared" si="41"/>
        <v>0</v>
      </c>
      <c r="AJ141" s="465">
        <f t="shared" si="34"/>
        <v>0</v>
      </c>
      <c r="AK141" s="322">
        <f t="shared" si="42"/>
        <v>0</v>
      </c>
      <c r="AL141" s="465">
        <f t="shared" si="35"/>
        <v>0</v>
      </c>
      <c r="AM141" s="322">
        <f t="shared" si="43"/>
        <v>0</v>
      </c>
      <c r="AN141" s="465">
        <f t="shared" si="36"/>
        <v>0</v>
      </c>
      <c r="AO141" s="322">
        <f t="shared" si="44"/>
        <v>0</v>
      </c>
    </row>
    <row r="142" spans="2:41" ht="14" customHeight="1">
      <c r="B142" s="385"/>
      <c r="C142" s="300" t="str">
        <f t="shared" si="28"/>
        <v>n/a</v>
      </c>
      <c r="E142" s="387"/>
      <c r="F142" s="387"/>
      <c r="G142" s="366"/>
      <c r="H142" s="462">
        <v>127</v>
      </c>
      <c r="I142" s="782"/>
      <c r="J142" s="816"/>
      <c r="K142" s="783"/>
      <c r="L142" s="463"/>
      <c r="M142" s="467"/>
      <c r="N142" s="464"/>
      <c r="O142" s="784"/>
      <c r="P142" s="442">
        <f t="shared" si="29"/>
        <v>0</v>
      </c>
      <c r="Q142" s="450" t="str">
        <f t="shared" si="38"/>
        <v/>
      </c>
      <c r="R142" s="282"/>
      <c r="W142" s="420"/>
      <c r="X142" s="454"/>
      <c r="Y142" s="322"/>
      <c r="Z142" s="322"/>
      <c r="AA142" s="322">
        <v>129</v>
      </c>
      <c r="AB142" s="465">
        <f t="shared" si="30"/>
        <v>0</v>
      </c>
      <c r="AC142" s="322">
        <f t="shared" si="37"/>
        <v>0</v>
      </c>
      <c r="AD142" s="465">
        <f t="shared" si="31"/>
        <v>0</v>
      </c>
      <c r="AE142" s="322">
        <f t="shared" si="39"/>
        <v>0</v>
      </c>
      <c r="AF142" s="465">
        <f t="shared" si="32"/>
        <v>0</v>
      </c>
      <c r="AG142" s="322">
        <f t="shared" si="40"/>
        <v>0</v>
      </c>
      <c r="AH142" s="465">
        <f t="shared" si="33"/>
        <v>0</v>
      </c>
      <c r="AI142" s="322">
        <f t="shared" si="41"/>
        <v>0</v>
      </c>
      <c r="AJ142" s="465">
        <f t="shared" si="34"/>
        <v>0</v>
      </c>
      <c r="AK142" s="322">
        <f t="shared" si="42"/>
        <v>0</v>
      </c>
      <c r="AL142" s="465">
        <f t="shared" si="35"/>
        <v>0</v>
      </c>
      <c r="AM142" s="322">
        <f t="shared" si="43"/>
        <v>0</v>
      </c>
      <c r="AN142" s="465">
        <f t="shared" si="36"/>
        <v>0</v>
      </c>
      <c r="AO142" s="322">
        <f t="shared" si="44"/>
        <v>0</v>
      </c>
    </row>
    <row r="143" spans="2:41" ht="14" customHeight="1">
      <c r="B143" s="385"/>
      <c r="C143" s="300" t="str">
        <f t="shared" si="28"/>
        <v>n/a</v>
      </c>
      <c r="E143" s="387"/>
      <c r="F143" s="387"/>
      <c r="G143" s="366"/>
      <c r="H143" s="462">
        <v>128</v>
      </c>
      <c r="I143" s="782"/>
      <c r="J143" s="816"/>
      <c r="K143" s="783"/>
      <c r="L143" s="463"/>
      <c r="M143" s="467"/>
      <c r="N143" s="464"/>
      <c r="O143" s="784"/>
      <c r="P143" s="442">
        <f t="shared" si="29"/>
        <v>0</v>
      </c>
      <c r="Q143" s="450" t="str">
        <f t="shared" si="38"/>
        <v/>
      </c>
      <c r="R143" s="282"/>
      <c r="W143" s="420"/>
      <c r="X143" s="454"/>
      <c r="Y143" s="322"/>
      <c r="Z143" s="322"/>
      <c r="AA143" s="322">
        <v>130</v>
      </c>
      <c r="AB143" s="465">
        <f t="shared" si="30"/>
        <v>0</v>
      </c>
      <c r="AC143" s="322">
        <f t="shared" si="37"/>
        <v>0</v>
      </c>
      <c r="AD143" s="465">
        <f t="shared" si="31"/>
        <v>0</v>
      </c>
      <c r="AE143" s="322">
        <f t="shared" si="39"/>
        <v>0</v>
      </c>
      <c r="AF143" s="465">
        <f t="shared" si="32"/>
        <v>0</v>
      </c>
      <c r="AG143" s="322">
        <f t="shared" si="40"/>
        <v>0</v>
      </c>
      <c r="AH143" s="465">
        <f t="shared" si="33"/>
        <v>0</v>
      </c>
      <c r="AI143" s="322">
        <f t="shared" si="41"/>
        <v>0</v>
      </c>
      <c r="AJ143" s="465">
        <f t="shared" si="34"/>
        <v>0</v>
      </c>
      <c r="AK143" s="322">
        <f t="shared" si="42"/>
        <v>0</v>
      </c>
      <c r="AL143" s="465">
        <f t="shared" si="35"/>
        <v>0</v>
      </c>
      <c r="AM143" s="322">
        <f t="shared" si="43"/>
        <v>0</v>
      </c>
      <c r="AN143" s="465">
        <f t="shared" si="36"/>
        <v>0</v>
      </c>
      <c r="AO143" s="322">
        <f t="shared" si="44"/>
        <v>0</v>
      </c>
    </row>
    <row r="144" spans="2:41" ht="14" customHeight="1">
      <c r="B144" s="385"/>
      <c r="C144" s="300" t="str">
        <f t="shared" si="28"/>
        <v>n/a</v>
      </c>
      <c r="E144" s="387"/>
      <c r="F144" s="387"/>
      <c r="G144" s="366"/>
      <c r="H144" s="462">
        <v>129</v>
      </c>
      <c r="I144" s="782"/>
      <c r="J144" s="816"/>
      <c r="K144" s="783"/>
      <c r="L144" s="463"/>
      <c r="M144" s="467"/>
      <c r="N144" s="464"/>
      <c r="O144" s="784"/>
      <c r="P144" s="442">
        <f t="shared" si="29"/>
        <v>0</v>
      </c>
      <c r="Q144" s="450" t="str">
        <f t="shared" ref="Q144:Q175" si="45">IF(O144="","",HLOOKUP(O144,Sum_Changes,AA144,FALSE))</f>
        <v/>
      </c>
      <c r="R144" s="282"/>
      <c r="W144" s="420"/>
      <c r="X144" s="454"/>
      <c r="Y144" s="322"/>
      <c r="Z144" s="322"/>
      <c r="AA144" s="322">
        <v>131</v>
      </c>
      <c r="AB144" s="465">
        <f t="shared" si="30"/>
        <v>0</v>
      </c>
      <c r="AC144" s="322">
        <f t="shared" si="37"/>
        <v>0</v>
      </c>
      <c r="AD144" s="465">
        <f t="shared" si="31"/>
        <v>0</v>
      </c>
      <c r="AE144" s="322">
        <f t="shared" si="39"/>
        <v>0</v>
      </c>
      <c r="AF144" s="465">
        <f t="shared" si="32"/>
        <v>0</v>
      </c>
      <c r="AG144" s="322">
        <f t="shared" si="40"/>
        <v>0</v>
      </c>
      <c r="AH144" s="465">
        <f t="shared" si="33"/>
        <v>0</v>
      </c>
      <c r="AI144" s="322">
        <f t="shared" si="41"/>
        <v>0</v>
      </c>
      <c r="AJ144" s="465">
        <f t="shared" si="34"/>
        <v>0</v>
      </c>
      <c r="AK144" s="322">
        <f t="shared" si="42"/>
        <v>0</v>
      </c>
      <c r="AL144" s="465">
        <f t="shared" si="35"/>
        <v>0</v>
      </c>
      <c r="AM144" s="322">
        <f t="shared" si="43"/>
        <v>0</v>
      </c>
      <c r="AN144" s="465">
        <f t="shared" si="36"/>
        <v>0</v>
      </c>
      <c r="AO144" s="322">
        <f t="shared" si="44"/>
        <v>0</v>
      </c>
    </row>
    <row r="145" spans="2:41" ht="14" customHeight="1">
      <c r="B145" s="385"/>
      <c r="C145" s="300" t="str">
        <f t="shared" ref="C145:C208" si="46">IF($I145="Cash",-1,IF($I145="Check",-1,IF($I145="Debit",-1,IF($I145="Transfer Out",-1,IF($I145="Deposit In",1,IF($I145="CC Charge",0,IF(I145="CC Payment",2,"n/a")))))))</f>
        <v>n/a</v>
      </c>
      <c r="E145" s="387"/>
      <c r="F145" s="387"/>
      <c r="G145" s="366"/>
      <c r="H145" s="462">
        <v>130</v>
      </c>
      <c r="I145" s="782"/>
      <c r="J145" s="816"/>
      <c r="K145" s="783"/>
      <c r="L145" s="463"/>
      <c r="M145" s="467"/>
      <c r="N145" s="464"/>
      <c r="O145" s="784"/>
      <c r="P145" s="442">
        <f t="shared" ref="P145:P208" si="47">IF($C145=-1,-M145,IF($C145=1,N145,IF($C145=0,M145,IF($C145=2,-N145,0))))</f>
        <v>0</v>
      </c>
      <c r="Q145" s="450" t="str">
        <f t="shared" si="45"/>
        <v/>
      </c>
      <c r="R145" s="282"/>
      <c r="W145" s="420"/>
      <c r="X145" s="454"/>
      <c r="Y145" s="322"/>
      <c r="Z145" s="322"/>
      <c r="AA145" s="322">
        <v>132</v>
      </c>
      <c r="AB145" s="465">
        <f t="shared" ref="AB145:AB208" si="48">AB144+AC145</f>
        <v>0</v>
      </c>
      <c r="AC145" s="322">
        <f t="shared" si="37"/>
        <v>0</v>
      </c>
      <c r="AD145" s="465">
        <f t="shared" ref="AD145:AD208" si="49">AD144+AE145</f>
        <v>0</v>
      </c>
      <c r="AE145" s="322">
        <f t="shared" si="39"/>
        <v>0</v>
      </c>
      <c r="AF145" s="465">
        <f t="shared" ref="AF145:AF208" si="50">AF144+AG145</f>
        <v>0</v>
      </c>
      <c r="AG145" s="322">
        <f t="shared" si="40"/>
        <v>0</v>
      </c>
      <c r="AH145" s="465">
        <f t="shared" ref="AH145:AH208" si="51">AH144+AI145</f>
        <v>0</v>
      </c>
      <c r="AI145" s="322">
        <f t="shared" si="41"/>
        <v>0</v>
      </c>
      <c r="AJ145" s="465">
        <f t="shared" ref="AJ145:AJ208" si="52">AJ144+AK145</f>
        <v>0</v>
      </c>
      <c r="AK145" s="322">
        <f t="shared" si="42"/>
        <v>0</v>
      </c>
      <c r="AL145" s="465">
        <f t="shared" si="35"/>
        <v>0</v>
      </c>
      <c r="AM145" s="322">
        <f t="shared" si="43"/>
        <v>0</v>
      </c>
      <c r="AN145" s="465">
        <f t="shared" si="36"/>
        <v>0</v>
      </c>
      <c r="AO145" s="322">
        <f t="shared" si="44"/>
        <v>0</v>
      </c>
    </row>
    <row r="146" spans="2:41" ht="14" customHeight="1">
      <c r="C146" s="300" t="str">
        <f t="shared" si="46"/>
        <v>n/a</v>
      </c>
      <c r="E146" s="387"/>
      <c r="F146" s="387"/>
      <c r="G146" s="366"/>
      <c r="H146" s="462">
        <v>131</v>
      </c>
      <c r="I146" s="782"/>
      <c r="J146" s="816"/>
      <c r="K146" s="783"/>
      <c r="L146" s="463"/>
      <c r="M146" s="527"/>
      <c r="N146" s="466"/>
      <c r="O146" s="784"/>
      <c r="P146" s="442">
        <f t="shared" si="47"/>
        <v>0</v>
      </c>
      <c r="Q146" s="451" t="str">
        <f t="shared" si="45"/>
        <v/>
      </c>
      <c r="R146" s="282"/>
      <c r="W146" s="421"/>
      <c r="X146" s="322"/>
      <c r="Y146" s="322"/>
      <c r="Z146" s="322"/>
      <c r="AA146" s="322">
        <v>133</v>
      </c>
      <c r="AB146" s="465">
        <f t="shared" si="48"/>
        <v>0</v>
      </c>
      <c r="AC146" s="322">
        <f t="shared" si="37"/>
        <v>0</v>
      </c>
      <c r="AD146" s="465">
        <f t="shared" si="49"/>
        <v>0</v>
      </c>
      <c r="AE146" s="322">
        <f t="shared" si="39"/>
        <v>0</v>
      </c>
      <c r="AF146" s="465">
        <f t="shared" si="50"/>
        <v>0</v>
      </c>
      <c r="AG146" s="322">
        <f t="shared" si="40"/>
        <v>0</v>
      </c>
      <c r="AH146" s="465">
        <f t="shared" si="51"/>
        <v>0</v>
      </c>
      <c r="AI146" s="322">
        <f t="shared" si="41"/>
        <v>0</v>
      </c>
      <c r="AJ146" s="465">
        <f t="shared" si="52"/>
        <v>0</v>
      </c>
      <c r="AK146" s="322">
        <f t="shared" si="42"/>
        <v>0</v>
      </c>
      <c r="AL146" s="465">
        <f t="shared" ref="AL146:AL209" si="53">AL145+AM146</f>
        <v>0</v>
      </c>
      <c r="AM146" s="322">
        <f t="shared" si="43"/>
        <v>0</v>
      </c>
      <c r="AN146" s="465">
        <f t="shared" ref="AN146:AN209" si="54">AN145+AO146</f>
        <v>0</v>
      </c>
      <c r="AO146" s="322">
        <f t="shared" si="44"/>
        <v>0</v>
      </c>
    </row>
    <row r="147" spans="2:41" ht="14" customHeight="1">
      <c r="C147" s="300" t="str">
        <f t="shared" si="46"/>
        <v>n/a</v>
      </c>
      <c r="E147" s="387"/>
      <c r="F147" s="387"/>
      <c r="G147" s="366"/>
      <c r="H147" s="462">
        <v>132</v>
      </c>
      <c r="I147" s="782"/>
      <c r="J147" s="816"/>
      <c r="K147" s="783"/>
      <c r="L147" s="463"/>
      <c r="M147" s="467"/>
      <c r="N147" s="464"/>
      <c r="O147" s="784"/>
      <c r="P147" s="442">
        <f t="shared" si="47"/>
        <v>0</v>
      </c>
      <c r="Q147" s="450" t="str">
        <f t="shared" si="45"/>
        <v/>
      </c>
      <c r="R147" s="282"/>
      <c r="W147" s="420"/>
      <c r="X147" s="454"/>
      <c r="Y147" s="322"/>
      <c r="Z147" s="322"/>
      <c r="AA147" s="322">
        <v>134</v>
      </c>
      <c r="AB147" s="465">
        <f t="shared" si="48"/>
        <v>0</v>
      </c>
      <c r="AC147" s="322">
        <f t="shared" si="37"/>
        <v>0</v>
      </c>
      <c r="AD147" s="465">
        <f t="shared" si="49"/>
        <v>0</v>
      </c>
      <c r="AE147" s="322">
        <f t="shared" si="39"/>
        <v>0</v>
      </c>
      <c r="AF147" s="465">
        <f t="shared" si="50"/>
        <v>0</v>
      </c>
      <c r="AG147" s="322">
        <f t="shared" si="40"/>
        <v>0</v>
      </c>
      <c r="AH147" s="465">
        <f t="shared" si="51"/>
        <v>0</v>
      </c>
      <c r="AI147" s="322">
        <f t="shared" si="41"/>
        <v>0</v>
      </c>
      <c r="AJ147" s="465">
        <f t="shared" si="52"/>
        <v>0</v>
      </c>
      <c r="AK147" s="322">
        <f t="shared" si="42"/>
        <v>0</v>
      </c>
      <c r="AL147" s="465">
        <f t="shared" si="53"/>
        <v>0</v>
      </c>
      <c r="AM147" s="322">
        <f t="shared" si="43"/>
        <v>0</v>
      </c>
      <c r="AN147" s="465">
        <f t="shared" si="54"/>
        <v>0</v>
      </c>
      <c r="AO147" s="322">
        <f t="shared" si="44"/>
        <v>0</v>
      </c>
    </row>
    <row r="148" spans="2:41" ht="14" customHeight="1">
      <c r="C148" s="300" t="str">
        <f t="shared" si="46"/>
        <v>n/a</v>
      </c>
      <c r="E148" s="387"/>
      <c r="F148" s="387"/>
      <c r="G148" s="366"/>
      <c r="H148" s="462">
        <v>133</v>
      </c>
      <c r="I148" s="782"/>
      <c r="J148" s="816"/>
      <c r="K148" s="783"/>
      <c r="L148" s="463"/>
      <c r="M148" s="467"/>
      <c r="N148" s="464"/>
      <c r="O148" s="784"/>
      <c r="P148" s="442">
        <f t="shared" si="47"/>
        <v>0</v>
      </c>
      <c r="Q148" s="450" t="str">
        <f t="shared" si="45"/>
        <v/>
      </c>
      <c r="R148" s="282"/>
      <c r="W148" s="420"/>
      <c r="X148" s="454"/>
      <c r="Y148" s="322"/>
      <c r="Z148" s="322"/>
      <c r="AA148" s="322">
        <v>135</v>
      </c>
      <c r="AB148" s="465">
        <f t="shared" si="48"/>
        <v>0</v>
      </c>
      <c r="AC148" s="322">
        <f t="shared" si="37"/>
        <v>0</v>
      </c>
      <c r="AD148" s="465">
        <f t="shared" si="49"/>
        <v>0</v>
      </c>
      <c r="AE148" s="322">
        <f t="shared" si="39"/>
        <v>0</v>
      </c>
      <c r="AF148" s="465">
        <f t="shared" si="50"/>
        <v>0</v>
      </c>
      <c r="AG148" s="322">
        <f t="shared" si="40"/>
        <v>0</v>
      </c>
      <c r="AH148" s="465">
        <f t="shared" si="51"/>
        <v>0</v>
      </c>
      <c r="AI148" s="322">
        <f t="shared" si="41"/>
        <v>0</v>
      </c>
      <c r="AJ148" s="465">
        <f t="shared" si="52"/>
        <v>0</v>
      </c>
      <c r="AK148" s="322">
        <f t="shared" si="42"/>
        <v>0</v>
      </c>
      <c r="AL148" s="465">
        <f t="shared" si="53"/>
        <v>0</v>
      </c>
      <c r="AM148" s="322">
        <f t="shared" si="43"/>
        <v>0</v>
      </c>
      <c r="AN148" s="465">
        <f t="shared" si="54"/>
        <v>0</v>
      </c>
      <c r="AO148" s="322">
        <f t="shared" si="44"/>
        <v>0</v>
      </c>
    </row>
    <row r="149" spans="2:41" ht="14" customHeight="1">
      <c r="C149" s="300" t="str">
        <f t="shared" si="46"/>
        <v>n/a</v>
      </c>
      <c r="E149" s="387"/>
      <c r="F149" s="387"/>
      <c r="G149" s="366"/>
      <c r="H149" s="462">
        <v>134</v>
      </c>
      <c r="I149" s="782"/>
      <c r="J149" s="816"/>
      <c r="K149" s="783"/>
      <c r="L149" s="463"/>
      <c r="M149" s="467"/>
      <c r="N149" s="464"/>
      <c r="O149" s="784"/>
      <c r="P149" s="442">
        <f t="shared" si="47"/>
        <v>0</v>
      </c>
      <c r="Q149" s="450" t="str">
        <f t="shared" si="45"/>
        <v/>
      </c>
      <c r="R149" s="282"/>
      <c r="AA149" s="322">
        <v>136</v>
      </c>
      <c r="AB149" s="465">
        <f t="shared" si="48"/>
        <v>0</v>
      </c>
      <c r="AC149" s="322">
        <f t="shared" si="37"/>
        <v>0</v>
      </c>
      <c r="AD149" s="465">
        <f t="shared" si="49"/>
        <v>0</v>
      </c>
      <c r="AE149" s="322">
        <f t="shared" si="39"/>
        <v>0</v>
      </c>
      <c r="AF149" s="465">
        <f t="shared" si="50"/>
        <v>0</v>
      </c>
      <c r="AG149" s="322">
        <f t="shared" si="40"/>
        <v>0</v>
      </c>
      <c r="AH149" s="465">
        <f t="shared" si="51"/>
        <v>0</v>
      </c>
      <c r="AI149" s="322">
        <f t="shared" si="41"/>
        <v>0</v>
      </c>
      <c r="AJ149" s="465">
        <f t="shared" si="52"/>
        <v>0</v>
      </c>
      <c r="AK149" s="322">
        <f t="shared" si="42"/>
        <v>0</v>
      </c>
      <c r="AL149" s="465">
        <f t="shared" si="53"/>
        <v>0</v>
      </c>
      <c r="AM149" s="322">
        <f t="shared" si="43"/>
        <v>0</v>
      </c>
      <c r="AN149" s="465">
        <f t="shared" si="54"/>
        <v>0</v>
      </c>
      <c r="AO149" s="322">
        <f t="shared" si="44"/>
        <v>0</v>
      </c>
    </row>
    <row r="150" spans="2:41" ht="14" customHeight="1">
      <c r="C150" s="300" t="str">
        <f t="shared" si="46"/>
        <v>n/a</v>
      </c>
      <c r="E150" s="387"/>
      <c r="F150" s="387"/>
      <c r="G150" s="366"/>
      <c r="H150" s="462">
        <v>135</v>
      </c>
      <c r="I150" s="782"/>
      <c r="J150" s="816"/>
      <c r="K150" s="783"/>
      <c r="L150" s="463"/>
      <c r="M150" s="467"/>
      <c r="N150" s="464"/>
      <c r="O150" s="784"/>
      <c r="P150" s="442">
        <f t="shared" si="47"/>
        <v>0</v>
      </c>
      <c r="Q150" s="450" t="str">
        <f t="shared" si="45"/>
        <v/>
      </c>
      <c r="R150" s="282"/>
      <c r="AA150" s="322">
        <v>137</v>
      </c>
      <c r="AB150" s="465">
        <f t="shared" si="48"/>
        <v>0</v>
      </c>
      <c r="AC150" s="322">
        <f t="shared" si="37"/>
        <v>0</v>
      </c>
      <c r="AD150" s="465">
        <f t="shared" si="49"/>
        <v>0</v>
      </c>
      <c r="AE150" s="322">
        <f t="shared" si="39"/>
        <v>0</v>
      </c>
      <c r="AF150" s="465">
        <f t="shared" si="50"/>
        <v>0</v>
      </c>
      <c r="AG150" s="322">
        <f t="shared" si="40"/>
        <v>0</v>
      </c>
      <c r="AH150" s="465">
        <f t="shared" si="51"/>
        <v>0</v>
      </c>
      <c r="AI150" s="322">
        <f t="shared" si="41"/>
        <v>0</v>
      </c>
      <c r="AJ150" s="465">
        <f t="shared" si="52"/>
        <v>0</v>
      </c>
      <c r="AK150" s="322">
        <f t="shared" si="42"/>
        <v>0</v>
      </c>
      <c r="AL150" s="465">
        <f t="shared" si="53"/>
        <v>0</v>
      </c>
      <c r="AM150" s="322">
        <f t="shared" si="43"/>
        <v>0</v>
      </c>
      <c r="AN150" s="465">
        <f t="shared" si="54"/>
        <v>0</v>
      </c>
      <c r="AO150" s="322">
        <f t="shared" si="44"/>
        <v>0</v>
      </c>
    </row>
    <row r="151" spans="2:41" ht="14" customHeight="1">
      <c r="C151" s="300" t="str">
        <f t="shared" si="46"/>
        <v>n/a</v>
      </c>
      <c r="E151" s="387"/>
      <c r="F151" s="387"/>
      <c r="G151" s="366"/>
      <c r="H151" s="462">
        <v>136</v>
      </c>
      <c r="I151" s="782"/>
      <c r="J151" s="816"/>
      <c r="K151" s="783"/>
      <c r="L151" s="463"/>
      <c r="M151" s="467"/>
      <c r="N151" s="464"/>
      <c r="O151" s="784"/>
      <c r="P151" s="442">
        <f t="shared" si="47"/>
        <v>0</v>
      </c>
      <c r="Q151" s="450" t="str">
        <f t="shared" si="45"/>
        <v/>
      </c>
      <c r="R151" s="282"/>
      <c r="AA151" s="322">
        <v>138</v>
      </c>
      <c r="AB151" s="465">
        <f t="shared" si="48"/>
        <v>0</v>
      </c>
      <c r="AC151" s="322">
        <f t="shared" si="37"/>
        <v>0</v>
      </c>
      <c r="AD151" s="465">
        <f t="shared" si="49"/>
        <v>0</v>
      </c>
      <c r="AE151" s="322">
        <f t="shared" si="39"/>
        <v>0</v>
      </c>
      <c r="AF151" s="465">
        <f t="shared" si="50"/>
        <v>0</v>
      </c>
      <c r="AG151" s="322">
        <f t="shared" si="40"/>
        <v>0</v>
      </c>
      <c r="AH151" s="465">
        <f t="shared" si="51"/>
        <v>0</v>
      </c>
      <c r="AI151" s="322">
        <f t="shared" si="41"/>
        <v>0</v>
      </c>
      <c r="AJ151" s="465">
        <f t="shared" si="52"/>
        <v>0</v>
      </c>
      <c r="AK151" s="322">
        <f t="shared" si="42"/>
        <v>0</v>
      </c>
      <c r="AL151" s="465">
        <f t="shared" si="53"/>
        <v>0</v>
      </c>
      <c r="AM151" s="322">
        <f t="shared" si="43"/>
        <v>0</v>
      </c>
      <c r="AN151" s="465">
        <f t="shared" si="54"/>
        <v>0</v>
      </c>
      <c r="AO151" s="322">
        <f t="shared" si="44"/>
        <v>0</v>
      </c>
    </row>
    <row r="152" spans="2:41" ht="14" customHeight="1">
      <c r="C152" s="300" t="str">
        <f t="shared" si="46"/>
        <v>n/a</v>
      </c>
      <c r="E152" s="387"/>
      <c r="F152" s="387"/>
      <c r="G152" s="366"/>
      <c r="H152" s="462">
        <v>137</v>
      </c>
      <c r="I152" s="782"/>
      <c r="J152" s="816"/>
      <c r="K152" s="783"/>
      <c r="L152" s="463"/>
      <c r="M152" s="467"/>
      <c r="N152" s="464"/>
      <c r="O152" s="784"/>
      <c r="P152" s="442">
        <f t="shared" si="47"/>
        <v>0</v>
      </c>
      <c r="Q152" s="450" t="str">
        <f t="shared" si="45"/>
        <v/>
      </c>
      <c r="R152" s="282"/>
      <c r="AA152" s="322">
        <v>139</v>
      </c>
      <c r="AB152" s="465">
        <f t="shared" si="48"/>
        <v>0</v>
      </c>
      <c r="AC152" s="322">
        <f t="shared" si="37"/>
        <v>0</v>
      </c>
      <c r="AD152" s="465">
        <f t="shared" si="49"/>
        <v>0</v>
      </c>
      <c r="AE152" s="322">
        <f t="shared" si="39"/>
        <v>0</v>
      </c>
      <c r="AF152" s="465">
        <f t="shared" si="50"/>
        <v>0</v>
      </c>
      <c r="AG152" s="322">
        <f t="shared" si="40"/>
        <v>0</v>
      </c>
      <c r="AH152" s="465">
        <f t="shared" si="51"/>
        <v>0</v>
      </c>
      <c r="AI152" s="322">
        <f t="shared" si="41"/>
        <v>0</v>
      </c>
      <c r="AJ152" s="465">
        <f t="shared" si="52"/>
        <v>0</v>
      </c>
      <c r="AK152" s="322">
        <f t="shared" si="42"/>
        <v>0</v>
      </c>
      <c r="AL152" s="465">
        <f t="shared" si="53"/>
        <v>0</v>
      </c>
      <c r="AM152" s="322">
        <f t="shared" si="43"/>
        <v>0</v>
      </c>
      <c r="AN152" s="465">
        <f t="shared" si="54"/>
        <v>0</v>
      </c>
      <c r="AO152" s="322">
        <f t="shared" si="44"/>
        <v>0</v>
      </c>
    </row>
    <row r="153" spans="2:41" ht="14" customHeight="1">
      <c r="C153" s="300" t="str">
        <f t="shared" si="46"/>
        <v>n/a</v>
      </c>
      <c r="E153" s="387"/>
      <c r="F153" s="387"/>
      <c r="G153" s="366"/>
      <c r="H153" s="462">
        <v>138</v>
      </c>
      <c r="I153" s="782"/>
      <c r="J153" s="816"/>
      <c r="K153" s="783"/>
      <c r="L153" s="463"/>
      <c r="M153" s="467"/>
      <c r="N153" s="464"/>
      <c r="O153" s="784"/>
      <c r="P153" s="442">
        <f t="shared" si="47"/>
        <v>0</v>
      </c>
      <c r="Q153" s="450" t="str">
        <f t="shared" si="45"/>
        <v/>
      </c>
      <c r="R153" s="282"/>
      <c r="AA153" s="322">
        <v>140</v>
      </c>
      <c r="AB153" s="465">
        <f t="shared" si="48"/>
        <v>0</v>
      </c>
      <c r="AC153" s="322">
        <f t="shared" si="37"/>
        <v>0</v>
      </c>
      <c r="AD153" s="465">
        <f t="shared" si="49"/>
        <v>0</v>
      </c>
      <c r="AE153" s="322">
        <f t="shared" si="39"/>
        <v>0</v>
      </c>
      <c r="AF153" s="465">
        <f t="shared" si="50"/>
        <v>0</v>
      </c>
      <c r="AG153" s="322">
        <f t="shared" si="40"/>
        <v>0</v>
      </c>
      <c r="AH153" s="465">
        <f t="shared" si="51"/>
        <v>0</v>
      </c>
      <c r="AI153" s="322">
        <f t="shared" si="41"/>
        <v>0</v>
      </c>
      <c r="AJ153" s="465">
        <f t="shared" si="52"/>
        <v>0</v>
      </c>
      <c r="AK153" s="322">
        <f t="shared" si="42"/>
        <v>0</v>
      </c>
      <c r="AL153" s="465">
        <f t="shared" si="53"/>
        <v>0</v>
      </c>
      <c r="AM153" s="322">
        <f t="shared" si="43"/>
        <v>0</v>
      </c>
      <c r="AN153" s="465">
        <f t="shared" si="54"/>
        <v>0</v>
      </c>
      <c r="AO153" s="322">
        <f t="shared" si="44"/>
        <v>0</v>
      </c>
    </row>
    <row r="154" spans="2:41" ht="14" customHeight="1">
      <c r="C154" s="300" t="str">
        <f t="shared" si="46"/>
        <v>n/a</v>
      </c>
      <c r="E154" s="387"/>
      <c r="F154" s="387"/>
      <c r="G154" s="366"/>
      <c r="H154" s="462">
        <v>139</v>
      </c>
      <c r="I154" s="782"/>
      <c r="J154" s="816"/>
      <c r="K154" s="783"/>
      <c r="L154" s="463"/>
      <c r="M154" s="467"/>
      <c r="N154" s="464"/>
      <c r="O154" s="784"/>
      <c r="P154" s="442">
        <f t="shared" si="47"/>
        <v>0</v>
      </c>
      <c r="Q154" s="450" t="str">
        <f t="shared" si="45"/>
        <v/>
      </c>
      <c r="R154" s="282"/>
      <c r="AA154" s="322">
        <v>141</v>
      </c>
      <c r="AB154" s="465">
        <f t="shared" si="48"/>
        <v>0</v>
      </c>
      <c r="AC154" s="322">
        <f t="shared" si="37"/>
        <v>0</v>
      </c>
      <c r="AD154" s="465">
        <f t="shared" si="49"/>
        <v>0</v>
      </c>
      <c r="AE154" s="322">
        <f t="shared" si="39"/>
        <v>0</v>
      </c>
      <c r="AF154" s="465">
        <f t="shared" si="50"/>
        <v>0</v>
      </c>
      <c r="AG154" s="322">
        <f t="shared" si="40"/>
        <v>0</v>
      </c>
      <c r="AH154" s="465">
        <f t="shared" si="51"/>
        <v>0</v>
      </c>
      <c r="AI154" s="322">
        <f t="shared" si="41"/>
        <v>0</v>
      </c>
      <c r="AJ154" s="465">
        <f t="shared" si="52"/>
        <v>0</v>
      </c>
      <c r="AK154" s="322">
        <f t="shared" si="42"/>
        <v>0</v>
      </c>
      <c r="AL154" s="465">
        <f t="shared" si="53"/>
        <v>0</v>
      </c>
      <c r="AM154" s="322">
        <f t="shared" si="43"/>
        <v>0</v>
      </c>
      <c r="AN154" s="465">
        <f t="shared" si="54"/>
        <v>0</v>
      </c>
      <c r="AO154" s="322">
        <f t="shared" si="44"/>
        <v>0</v>
      </c>
    </row>
    <row r="155" spans="2:41" ht="14" customHeight="1">
      <c r="C155" s="300" t="str">
        <f t="shared" si="46"/>
        <v>n/a</v>
      </c>
      <c r="E155" s="387"/>
      <c r="F155" s="387"/>
      <c r="G155" s="366"/>
      <c r="H155" s="462">
        <v>140</v>
      </c>
      <c r="I155" s="782"/>
      <c r="J155" s="816"/>
      <c r="K155" s="783"/>
      <c r="L155" s="463"/>
      <c r="M155" s="467"/>
      <c r="N155" s="464"/>
      <c r="O155" s="784"/>
      <c r="P155" s="442">
        <f t="shared" si="47"/>
        <v>0</v>
      </c>
      <c r="Q155" s="450" t="str">
        <f t="shared" si="45"/>
        <v/>
      </c>
      <c r="R155" s="282"/>
      <c r="AA155" s="322">
        <v>142</v>
      </c>
      <c r="AB155" s="465">
        <f t="shared" si="48"/>
        <v>0</v>
      </c>
      <c r="AC155" s="322">
        <f t="shared" si="37"/>
        <v>0</v>
      </c>
      <c r="AD155" s="465">
        <f t="shared" si="49"/>
        <v>0</v>
      </c>
      <c r="AE155" s="322">
        <f t="shared" si="39"/>
        <v>0</v>
      </c>
      <c r="AF155" s="465">
        <f t="shared" si="50"/>
        <v>0</v>
      </c>
      <c r="AG155" s="322">
        <f t="shared" si="40"/>
        <v>0</v>
      </c>
      <c r="AH155" s="465">
        <f t="shared" si="51"/>
        <v>0</v>
      </c>
      <c r="AI155" s="322">
        <f t="shared" si="41"/>
        <v>0</v>
      </c>
      <c r="AJ155" s="465">
        <f t="shared" si="52"/>
        <v>0</v>
      </c>
      <c r="AK155" s="322">
        <f t="shared" si="42"/>
        <v>0</v>
      </c>
      <c r="AL155" s="465">
        <f t="shared" si="53"/>
        <v>0</v>
      </c>
      <c r="AM155" s="322">
        <f t="shared" si="43"/>
        <v>0</v>
      </c>
      <c r="AN155" s="465">
        <f t="shared" si="54"/>
        <v>0</v>
      </c>
      <c r="AO155" s="322">
        <f t="shared" si="44"/>
        <v>0</v>
      </c>
    </row>
    <row r="156" spans="2:41" ht="14" customHeight="1">
      <c r="C156" s="300" t="str">
        <f t="shared" si="46"/>
        <v>n/a</v>
      </c>
      <c r="E156" s="387"/>
      <c r="F156" s="387"/>
      <c r="G156" s="366"/>
      <c r="H156" s="462">
        <v>141</v>
      </c>
      <c r="I156" s="782"/>
      <c r="J156" s="816"/>
      <c r="K156" s="783"/>
      <c r="L156" s="463"/>
      <c r="M156" s="527"/>
      <c r="N156" s="466"/>
      <c r="O156" s="784"/>
      <c r="P156" s="442">
        <f t="shared" si="47"/>
        <v>0</v>
      </c>
      <c r="Q156" s="451" t="str">
        <f t="shared" si="45"/>
        <v/>
      </c>
      <c r="R156" s="282"/>
      <c r="AA156" s="322">
        <v>143</v>
      </c>
      <c r="AB156" s="465">
        <f t="shared" si="48"/>
        <v>0</v>
      </c>
      <c r="AC156" s="322">
        <f t="shared" si="37"/>
        <v>0</v>
      </c>
      <c r="AD156" s="465">
        <f t="shared" si="49"/>
        <v>0</v>
      </c>
      <c r="AE156" s="322">
        <f t="shared" si="39"/>
        <v>0</v>
      </c>
      <c r="AF156" s="465">
        <f t="shared" si="50"/>
        <v>0</v>
      </c>
      <c r="AG156" s="322">
        <f t="shared" si="40"/>
        <v>0</v>
      </c>
      <c r="AH156" s="465">
        <f t="shared" si="51"/>
        <v>0</v>
      </c>
      <c r="AI156" s="322">
        <f t="shared" si="41"/>
        <v>0</v>
      </c>
      <c r="AJ156" s="465">
        <f t="shared" si="52"/>
        <v>0</v>
      </c>
      <c r="AK156" s="322">
        <f t="shared" si="42"/>
        <v>0</v>
      </c>
      <c r="AL156" s="465">
        <f t="shared" si="53"/>
        <v>0</v>
      </c>
      <c r="AM156" s="322">
        <f t="shared" si="43"/>
        <v>0</v>
      </c>
      <c r="AN156" s="465">
        <f t="shared" si="54"/>
        <v>0</v>
      </c>
      <c r="AO156" s="322">
        <f t="shared" si="44"/>
        <v>0</v>
      </c>
    </row>
    <row r="157" spans="2:41" ht="14" customHeight="1">
      <c r="C157" s="300" t="str">
        <f t="shared" si="46"/>
        <v>n/a</v>
      </c>
      <c r="E157" s="387"/>
      <c r="F157" s="387"/>
      <c r="G157" s="366"/>
      <c r="H157" s="462">
        <v>142</v>
      </c>
      <c r="I157" s="782"/>
      <c r="J157" s="816"/>
      <c r="K157" s="783"/>
      <c r="L157" s="463"/>
      <c r="M157" s="467"/>
      <c r="N157" s="464"/>
      <c r="O157" s="784"/>
      <c r="P157" s="442">
        <f t="shared" si="47"/>
        <v>0</v>
      </c>
      <c r="Q157" s="450" t="str">
        <f t="shared" si="45"/>
        <v/>
      </c>
      <c r="R157" s="282"/>
      <c r="AA157" s="322">
        <v>144</v>
      </c>
      <c r="AB157" s="465">
        <f t="shared" si="48"/>
        <v>0</v>
      </c>
      <c r="AC157" s="322">
        <f t="shared" si="37"/>
        <v>0</v>
      </c>
      <c r="AD157" s="465">
        <f t="shared" si="49"/>
        <v>0</v>
      </c>
      <c r="AE157" s="322">
        <f t="shared" si="39"/>
        <v>0</v>
      </c>
      <c r="AF157" s="465">
        <f t="shared" si="50"/>
        <v>0</v>
      </c>
      <c r="AG157" s="322">
        <f t="shared" si="40"/>
        <v>0</v>
      </c>
      <c r="AH157" s="465">
        <f t="shared" si="51"/>
        <v>0</v>
      </c>
      <c r="AI157" s="322">
        <f t="shared" si="41"/>
        <v>0</v>
      </c>
      <c r="AJ157" s="465">
        <f t="shared" si="52"/>
        <v>0</v>
      </c>
      <c r="AK157" s="322">
        <f t="shared" si="42"/>
        <v>0</v>
      </c>
      <c r="AL157" s="465">
        <f t="shared" si="53"/>
        <v>0</v>
      </c>
      <c r="AM157" s="322">
        <f t="shared" si="43"/>
        <v>0</v>
      </c>
      <c r="AN157" s="465">
        <f t="shared" si="54"/>
        <v>0</v>
      </c>
      <c r="AO157" s="322">
        <f t="shared" si="44"/>
        <v>0</v>
      </c>
    </row>
    <row r="158" spans="2:41" ht="14" customHeight="1">
      <c r="C158" s="300" t="str">
        <f t="shared" si="46"/>
        <v>n/a</v>
      </c>
      <c r="E158" s="387"/>
      <c r="F158" s="387"/>
      <c r="G158" s="366"/>
      <c r="H158" s="462">
        <v>143</v>
      </c>
      <c r="I158" s="782"/>
      <c r="J158" s="816"/>
      <c r="K158" s="783"/>
      <c r="L158" s="463"/>
      <c r="M158" s="467"/>
      <c r="N158" s="464"/>
      <c r="O158" s="784"/>
      <c r="P158" s="442">
        <f t="shared" si="47"/>
        <v>0</v>
      </c>
      <c r="Q158" s="450" t="str">
        <f t="shared" si="45"/>
        <v/>
      </c>
      <c r="R158" s="282"/>
      <c r="AA158" s="322">
        <v>145</v>
      </c>
      <c r="AB158" s="465">
        <f t="shared" si="48"/>
        <v>0</v>
      </c>
      <c r="AC158" s="322">
        <f t="shared" si="37"/>
        <v>0</v>
      </c>
      <c r="AD158" s="465">
        <f t="shared" si="49"/>
        <v>0</v>
      </c>
      <c r="AE158" s="322">
        <f t="shared" si="39"/>
        <v>0</v>
      </c>
      <c r="AF158" s="465">
        <f t="shared" si="50"/>
        <v>0</v>
      </c>
      <c r="AG158" s="322">
        <f t="shared" si="40"/>
        <v>0</v>
      </c>
      <c r="AH158" s="465">
        <f t="shared" si="51"/>
        <v>0</v>
      </c>
      <c r="AI158" s="322">
        <f t="shared" si="41"/>
        <v>0</v>
      </c>
      <c r="AJ158" s="465">
        <f t="shared" si="52"/>
        <v>0</v>
      </c>
      <c r="AK158" s="322">
        <f t="shared" si="42"/>
        <v>0</v>
      </c>
      <c r="AL158" s="465">
        <f t="shared" si="53"/>
        <v>0</v>
      </c>
      <c r="AM158" s="322">
        <f t="shared" si="43"/>
        <v>0</v>
      </c>
      <c r="AN158" s="465">
        <f t="shared" si="54"/>
        <v>0</v>
      </c>
      <c r="AO158" s="322">
        <f t="shared" si="44"/>
        <v>0</v>
      </c>
    </row>
    <row r="159" spans="2:41" ht="14" customHeight="1">
      <c r="C159" s="300" t="str">
        <f t="shared" si="46"/>
        <v>n/a</v>
      </c>
      <c r="E159" s="387"/>
      <c r="F159" s="387"/>
      <c r="G159" s="366"/>
      <c r="H159" s="462">
        <v>144</v>
      </c>
      <c r="I159" s="782"/>
      <c r="J159" s="816"/>
      <c r="K159" s="783"/>
      <c r="L159" s="463"/>
      <c r="M159" s="467"/>
      <c r="N159" s="464"/>
      <c r="O159" s="784"/>
      <c r="P159" s="442">
        <f t="shared" si="47"/>
        <v>0</v>
      </c>
      <c r="Q159" s="450" t="str">
        <f t="shared" si="45"/>
        <v/>
      </c>
      <c r="R159" s="282"/>
      <c r="AA159" s="322">
        <v>146</v>
      </c>
      <c r="AB159" s="465">
        <f t="shared" si="48"/>
        <v>0</v>
      </c>
      <c r="AC159" s="322">
        <f t="shared" si="37"/>
        <v>0</v>
      </c>
      <c r="AD159" s="465">
        <f t="shared" si="49"/>
        <v>0</v>
      </c>
      <c r="AE159" s="322">
        <f t="shared" si="39"/>
        <v>0</v>
      </c>
      <c r="AF159" s="465">
        <f t="shared" si="50"/>
        <v>0</v>
      </c>
      <c r="AG159" s="322">
        <f t="shared" si="40"/>
        <v>0</v>
      </c>
      <c r="AH159" s="465">
        <f t="shared" si="51"/>
        <v>0</v>
      </c>
      <c r="AI159" s="322">
        <f t="shared" si="41"/>
        <v>0</v>
      </c>
      <c r="AJ159" s="465">
        <f t="shared" si="52"/>
        <v>0</v>
      </c>
      <c r="AK159" s="322">
        <f t="shared" si="42"/>
        <v>0</v>
      </c>
      <c r="AL159" s="465">
        <f t="shared" si="53"/>
        <v>0</v>
      </c>
      <c r="AM159" s="322">
        <f t="shared" si="43"/>
        <v>0</v>
      </c>
      <c r="AN159" s="465">
        <f t="shared" si="54"/>
        <v>0</v>
      </c>
      <c r="AO159" s="322">
        <f t="shared" si="44"/>
        <v>0</v>
      </c>
    </row>
    <row r="160" spans="2:41" ht="14" customHeight="1">
      <c r="C160" s="300" t="str">
        <f t="shared" si="46"/>
        <v>n/a</v>
      </c>
      <c r="E160" s="387"/>
      <c r="F160" s="387"/>
      <c r="G160" s="366"/>
      <c r="H160" s="462">
        <v>145</v>
      </c>
      <c r="I160" s="782"/>
      <c r="J160" s="816"/>
      <c r="K160" s="783"/>
      <c r="L160" s="463"/>
      <c r="M160" s="467"/>
      <c r="N160" s="464"/>
      <c r="O160" s="784"/>
      <c r="P160" s="442">
        <f t="shared" si="47"/>
        <v>0</v>
      </c>
      <c r="Q160" s="450" t="str">
        <f t="shared" si="45"/>
        <v/>
      </c>
      <c r="R160" s="282"/>
      <c r="AA160" s="322">
        <v>147</v>
      </c>
      <c r="AB160" s="465">
        <f t="shared" si="48"/>
        <v>0</v>
      </c>
      <c r="AC160" s="322">
        <f t="shared" si="37"/>
        <v>0</v>
      </c>
      <c r="AD160" s="465">
        <f t="shared" si="49"/>
        <v>0</v>
      </c>
      <c r="AE160" s="322">
        <f t="shared" si="39"/>
        <v>0</v>
      </c>
      <c r="AF160" s="465">
        <f t="shared" si="50"/>
        <v>0</v>
      </c>
      <c r="AG160" s="322">
        <f t="shared" si="40"/>
        <v>0</v>
      </c>
      <c r="AH160" s="465">
        <f t="shared" si="51"/>
        <v>0</v>
      </c>
      <c r="AI160" s="322">
        <f t="shared" si="41"/>
        <v>0</v>
      </c>
      <c r="AJ160" s="465">
        <f t="shared" si="52"/>
        <v>0</v>
      </c>
      <c r="AK160" s="322">
        <f t="shared" si="42"/>
        <v>0</v>
      </c>
      <c r="AL160" s="465">
        <f t="shared" si="53"/>
        <v>0</v>
      </c>
      <c r="AM160" s="322">
        <f t="shared" si="43"/>
        <v>0</v>
      </c>
      <c r="AN160" s="465">
        <f t="shared" si="54"/>
        <v>0</v>
      </c>
      <c r="AO160" s="322">
        <f t="shared" si="44"/>
        <v>0</v>
      </c>
    </row>
    <row r="161" spans="3:41" ht="14" customHeight="1">
      <c r="C161" s="300" t="str">
        <f t="shared" si="46"/>
        <v>n/a</v>
      </c>
      <c r="E161" s="387"/>
      <c r="F161" s="387"/>
      <c r="G161" s="366"/>
      <c r="H161" s="462">
        <v>146</v>
      </c>
      <c r="I161" s="782"/>
      <c r="J161" s="813"/>
      <c r="K161" s="783"/>
      <c r="L161" s="463"/>
      <c r="M161" s="467"/>
      <c r="N161" s="467"/>
      <c r="O161" s="784"/>
      <c r="P161" s="442">
        <f t="shared" si="47"/>
        <v>0</v>
      </c>
      <c r="Q161" s="450" t="str">
        <f t="shared" si="45"/>
        <v/>
      </c>
      <c r="R161" s="282"/>
      <c r="T161" s="197"/>
      <c r="U161" s="197"/>
      <c r="AA161" s="322">
        <v>148</v>
      </c>
      <c r="AB161" s="465">
        <f t="shared" si="48"/>
        <v>0</v>
      </c>
      <c r="AC161" s="322">
        <f t="shared" si="37"/>
        <v>0</v>
      </c>
      <c r="AD161" s="465">
        <f t="shared" si="49"/>
        <v>0</v>
      </c>
      <c r="AE161" s="322">
        <f t="shared" si="39"/>
        <v>0</v>
      </c>
      <c r="AF161" s="465">
        <f t="shared" si="50"/>
        <v>0</v>
      </c>
      <c r="AG161" s="322">
        <f t="shared" si="40"/>
        <v>0</v>
      </c>
      <c r="AH161" s="465">
        <f t="shared" si="51"/>
        <v>0</v>
      </c>
      <c r="AI161" s="322">
        <f t="shared" si="41"/>
        <v>0</v>
      </c>
      <c r="AJ161" s="465">
        <f t="shared" si="52"/>
        <v>0</v>
      </c>
      <c r="AK161" s="322">
        <f t="shared" si="42"/>
        <v>0</v>
      </c>
      <c r="AL161" s="465">
        <f t="shared" si="53"/>
        <v>0</v>
      </c>
      <c r="AM161" s="322">
        <f t="shared" si="43"/>
        <v>0</v>
      </c>
      <c r="AN161" s="465">
        <f t="shared" si="54"/>
        <v>0</v>
      </c>
      <c r="AO161" s="322">
        <f t="shared" si="44"/>
        <v>0</v>
      </c>
    </row>
    <row r="162" spans="3:41" ht="14" customHeight="1">
      <c r="C162" s="300" t="str">
        <f t="shared" si="46"/>
        <v>n/a</v>
      </c>
      <c r="E162" s="387"/>
      <c r="F162" s="387"/>
      <c r="G162" s="366"/>
      <c r="H162" s="462">
        <v>147</v>
      </c>
      <c r="I162" s="782"/>
      <c r="J162" s="813"/>
      <c r="K162" s="783"/>
      <c r="L162" s="463"/>
      <c r="M162" s="467"/>
      <c r="N162" s="467"/>
      <c r="O162" s="784"/>
      <c r="P162" s="442">
        <f t="shared" si="47"/>
        <v>0</v>
      </c>
      <c r="Q162" s="450" t="str">
        <f t="shared" si="45"/>
        <v/>
      </c>
      <c r="R162" s="282"/>
      <c r="T162" s="197"/>
      <c r="U162" s="197"/>
      <c r="AA162" s="322">
        <v>149</v>
      </c>
      <c r="AB162" s="465">
        <f t="shared" si="48"/>
        <v>0</v>
      </c>
      <c r="AC162" s="322">
        <f t="shared" si="37"/>
        <v>0</v>
      </c>
      <c r="AD162" s="465">
        <f t="shared" si="49"/>
        <v>0</v>
      </c>
      <c r="AE162" s="322">
        <f t="shared" si="39"/>
        <v>0</v>
      </c>
      <c r="AF162" s="465">
        <f t="shared" si="50"/>
        <v>0</v>
      </c>
      <c r="AG162" s="322">
        <f t="shared" si="40"/>
        <v>0</v>
      </c>
      <c r="AH162" s="465">
        <f t="shared" si="51"/>
        <v>0</v>
      </c>
      <c r="AI162" s="322">
        <f t="shared" si="41"/>
        <v>0</v>
      </c>
      <c r="AJ162" s="465">
        <f t="shared" si="52"/>
        <v>0</v>
      </c>
      <c r="AK162" s="322">
        <f t="shared" si="42"/>
        <v>0</v>
      </c>
      <c r="AL162" s="465">
        <f t="shared" si="53"/>
        <v>0</v>
      </c>
      <c r="AM162" s="322">
        <f t="shared" si="43"/>
        <v>0</v>
      </c>
      <c r="AN162" s="465">
        <f t="shared" si="54"/>
        <v>0</v>
      </c>
      <c r="AO162" s="322">
        <f t="shared" si="44"/>
        <v>0</v>
      </c>
    </row>
    <row r="163" spans="3:41" ht="14" customHeight="1">
      <c r="C163" s="300" t="str">
        <f t="shared" si="46"/>
        <v>n/a</v>
      </c>
      <c r="E163" s="387"/>
      <c r="F163" s="387"/>
      <c r="G163" s="366"/>
      <c r="H163" s="462">
        <v>148</v>
      </c>
      <c r="I163" s="782"/>
      <c r="J163" s="813"/>
      <c r="K163" s="783"/>
      <c r="L163" s="463"/>
      <c r="M163" s="467"/>
      <c r="N163" s="467"/>
      <c r="O163" s="784"/>
      <c r="P163" s="442">
        <f t="shared" si="47"/>
        <v>0</v>
      </c>
      <c r="Q163" s="450" t="str">
        <f t="shared" si="45"/>
        <v/>
      </c>
      <c r="R163" s="282"/>
      <c r="T163" s="197"/>
      <c r="U163" s="197"/>
      <c r="AA163" s="322">
        <v>150</v>
      </c>
      <c r="AB163" s="465">
        <f t="shared" si="48"/>
        <v>0</v>
      </c>
      <c r="AC163" s="322">
        <f t="shared" si="37"/>
        <v>0</v>
      </c>
      <c r="AD163" s="465">
        <f t="shared" si="49"/>
        <v>0</v>
      </c>
      <c r="AE163" s="322">
        <f t="shared" si="39"/>
        <v>0</v>
      </c>
      <c r="AF163" s="465">
        <f t="shared" si="50"/>
        <v>0</v>
      </c>
      <c r="AG163" s="322">
        <f t="shared" si="40"/>
        <v>0</v>
      </c>
      <c r="AH163" s="465">
        <f t="shared" si="51"/>
        <v>0</v>
      </c>
      <c r="AI163" s="322">
        <f t="shared" si="41"/>
        <v>0</v>
      </c>
      <c r="AJ163" s="465">
        <f t="shared" si="52"/>
        <v>0</v>
      </c>
      <c r="AK163" s="322">
        <f t="shared" si="42"/>
        <v>0</v>
      </c>
      <c r="AL163" s="465">
        <f t="shared" si="53"/>
        <v>0</v>
      </c>
      <c r="AM163" s="322">
        <f t="shared" si="43"/>
        <v>0</v>
      </c>
      <c r="AN163" s="465">
        <f t="shared" si="54"/>
        <v>0</v>
      </c>
      <c r="AO163" s="322">
        <f t="shared" si="44"/>
        <v>0</v>
      </c>
    </row>
    <row r="164" spans="3:41" ht="14" customHeight="1">
      <c r="C164" s="300" t="str">
        <f t="shared" si="46"/>
        <v>n/a</v>
      </c>
      <c r="E164" s="387"/>
      <c r="F164" s="387"/>
      <c r="G164" s="366"/>
      <c r="H164" s="462">
        <v>149</v>
      </c>
      <c r="I164" s="782"/>
      <c r="J164" s="813"/>
      <c r="K164" s="783"/>
      <c r="L164" s="463"/>
      <c r="M164" s="467"/>
      <c r="N164" s="467"/>
      <c r="O164" s="784"/>
      <c r="P164" s="442">
        <f t="shared" si="47"/>
        <v>0</v>
      </c>
      <c r="Q164" s="450" t="str">
        <f t="shared" si="45"/>
        <v/>
      </c>
      <c r="R164" s="282"/>
      <c r="T164" s="197"/>
      <c r="U164" s="197"/>
      <c r="AA164" s="322">
        <v>151</v>
      </c>
      <c r="AB164" s="465">
        <f t="shared" si="48"/>
        <v>0</v>
      </c>
      <c r="AC164" s="322">
        <f t="shared" si="37"/>
        <v>0</v>
      </c>
      <c r="AD164" s="465">
        <f t="shared" si="49"/>
        <v>0</v>
      </c>
      <c r="AE164" s="322">
        <f t="shared" si="39"/>
        <v>0</v>
      </c>
      <c r="AF164" s="465">
        <f t="shared" si="50"/>
        <v>0</v>
      </c>
      <c r="AG164" s="322">
        <f t="shared" si="40"/>
        <v>0</v>
      </c>
      <c r="AH164" s="465">
        <f t="shared" si="51"/>
        <v>0</v>
      </c>
      <c r="AI164" s="322">
        <f t="shared" si="41"/>
        <v>0</v>
      </c>
      <c r="AJ164" s="465">
        <f t="shared" si="52"/>
        <v>0</v>
      </c>
      <c r="AK164" s="322">
        <f t="shared" si="42"/>
        <v>0</v>
      </c>
      <c r="AL164" s="465">
        <f t="shared" si="53"/>
        <v>0</v>
      </c>
      <c r="AM164" s="322">
        <f t="shared" si="43"/>
        <v>0</v>
      </c>
      <c r="AN164" s="465">
        <f t="shared" si="54"/>
        <v>0</v>
      </c>
      <c r="AO164" s="322">
        <f t="shared" si="44"/>
        <v>0</v>
      </c>
    </row>
    <row r="165" spans="3:41" ht="14" customHeight="1">
      <c r="C165" s="300" t="str">
        <f t="shared" si="46"/>
        <v>n/a</v>
      </c>
      <c r="E165" s="387"/>
      <c r="F165" s="387"/>
      <c r="G165" s="366"/>
      <c r="H165" s="462">
        <v>150</v>
      </c>
      <c r="I165" s="782"/>
      <c r="J165" s="813"/>
      <c r="K165" s="783"/>
      <c r="L165" s="463"/>
      <c r="M165" s="467"/>
      <c r="N165" s="467"/>
      <c r="O165" s="784"/>
      <c r="P165" s="442">
        <f t="shared" si="47"/>
        <v>0</v>
      </c>
      <c r="Q165" s="450" t="str">
        <f t="shared" si="45"/>
        <v/>
      </c>
      <c r="R165" s="282"/>
      <c r="T165" s="197"/>
      <c r="U165" s="197"/>
      <c r="AA165" s="322">
        <v>152</v>
      </c>
      <c r="AB165" s="465">
        <f t="shared" si="48"/>
        <v>0</v>
      </c>
      <c r="AC165" s="322">
        <f t="shared" si="37"/>
        <v>0</v>
      </c>
      <c r="AD165" s="465">
        <f t="shared" si="49"/>
        <v>0</v>
      </c>
      <c r="AE165" s="322">
        <f t="shared" si="39"/>
        <v>0</v>
      </c>
      <c r="AF165" s="465">
        <f t="shared" si="50"/>
        <v>0</v>
      </c>
      <c r="AG165" s="322">
        <f t="shared" si="40"/>
        <v>0</v>
      </c>
      <c r="AH165" s="465">
        <f t="shared" si="51"/>
        <v>0</v>
      </c>
      <c r="AI165" s="322">
        <f t="shared" si="41"/>
        <v>0</v>
      </c>
      <c r="AJ165" s="465">
        <f t="shared" si="52"/>
        <v>0</v>
      </c>
      <c r="AK165" s="322">
        <f t="shared" si="42"/>
        <v>0</v>
      </c>
      <c r="AL165" s="465">
        <f t="shared" si="53"/>
        <v>0</v>
      </c>
      <c r="AM165" s="322">
        <f t="shared" si="43"/>
        <v>0</v>
      </c>
      <c r="AN165" s="465">
        <f t="shared" si="54"/>
        <v>0</v>
      </c>
      <c r="AO165" s="322">
        <f t="shared" si="44"/>
        <v>0</v>
      </c>
    </row>
    <row r="166" spans="3:41" ht="14" customHeight="1">
      <c r="C166" s="300" t="str">
        <f t="shared" si="46"/>
        <v>n/a</v>
      </c>
      <c r="E166" s="387"/>
      <c r="F166" s="387"/>
      <c r="G166" s="366"/>
      <c r="H166" s="462">
        <v>151</v>
      </c>
      <c r="I166" s="782"/>
      <c r="J166" s="816"/>
      <c r="K166" s="783"/>
      <c r="L166" s="463"/>
      <c r="M166" s="527"/>
      <c r="N166" s="466"/>
      <c r="O166" s="784"/>
      <c r="P166" s="442">
        <f t="shared" si="47"/>
        <v>0</v>
      </c>
      <c r="Q166" s="451" t="str">
        <f t="shared" si="45"/>
        <v/>
      </c>
      <c r="R166" s="282"/>
      <c r="AA166" s="322">
        <v>153</v>
      </c>
      <c r="AB166" s="465">
        <f t="shared" si="48"/>
        <v>0</v>
      </c>
      <c r="AC166" s="322">
        <f t="shared" si="37"/>
        <v>0</v>
      </c>
      <c r="AD166" s="465">
        <f t="shared" si="49"/>
        <v>0</v>
      </c>
      <c r="AE166" s="322">
        <f t="shared" si="39"/>
        <v>0</v>
      </c>
      <c r="AF166" s="465">
        <f t="shared" si="50"/>
        <v>0</v>
      </c>
      <c r="AG166" s="322">
        <f t="shared" si="40"/>
        <v>0</v>
      </c>
      <c r="AH166" s="465">
        <f t="shared" si="51"/>
        <v>0</v>
      </c>
      <c r="AI166" s="322">
        <f t="shared" si="41"/>
        <v>0</v>
      </c>
      <c r="AJ166" s="465">
        <f t="shared" si="52"/>
        <v>0</v>
      </c>
      <c r="AK166" s="322">
        <f t="shared" si="42"/>
        <v>0</v>
      </c>
      <c r="AL166" s="465">
        <f t="shared" si="53"/>
        <v>0</v>
      </c>
      <c r="AM166" s="322">
        <f t="shared" si="43"/>
        <v>0</v>
      </c>
      <c r="AN166" s="465">
        <f t="shared" si="54"/>
        <v>0</v>
      </c>
      <c r="AO166" s="322">
        <f t="shared" si="44"/>
        <v>0</v>
      </c>
    </row>
    <row r="167" spans="3:41" ht="14" customHeight="1">
      <c r="C167" s="300" t="str">
        <f t="shared" si="46"/>
        <v>n/a</v>
      </c>
      <c r="E167" s="387"/>
      <c r="F167" s="387"/>
      <c r="G167" s="366"/>
      <c r="H167" s="462">
        <v>152</v>
      </c>
      <c r="I167" s="782"/>
      <c r="J167" s="816"/>
      <c r="K167" s="783"/>
      <c r="L167" s="467"/>
      <c r="M167" s="467"/>
      <c r="N167" s="464"/>
      <c r="O167" s="784"/>
      <c r="P167" s="442">
        <f t="shared" si="47"/>
        <v>0</v>
      </c>
      <c r="Q167" s="450" t="str">
        <f t="shared" si="45"/>
        <v/>
      </c>
      <c r="R167" s="282"/>
      <c r="AA167" s="322">
        <v>154</v>
      </c>
      <c r="AB167" s="465">
        <f t="shared" si="48"/>
        <v>0</v>
      </c>
      <c r="AC167" s="322">
        <f t="shared" si="37"/>
        <v>0</v>
      </c>
      <c r="AD167" s="465">
        <f t="shared" si="49"/>
        <v>0</v>
      </c>
      <c r="AE167" s="322">
        <f t="shared" si="39"/>
        <v>0</v>
      </c>
      <c r="AF167" s="465">
        <f t="shared" si="50"/>
        <v>0</v>
      </c>
      <c r="AG167" s="322">
        <f t="shared" si="40"/>
        <v>0</v>
      </c>
      <c r="AH167" s="465">
        <f t="shared" si="51"/>
        <v>0</v>
      </c>
      <c r="AI167" s="322">
        <f t="shared" si="41"/>
        <v>0</v>
      </c>
      <c r="AJ167" s="465">
        <f t="shared" si="52"/>
        <v>0</v>
      </c>
      <c r="AK167" s="322">
        <f t="shared" si="42"/>
        <v>0</v>
      </c>
      <c r="AL167" s="465">
        <f t="shared" si="53"/>
        <v>0</v>
      </c>
      <c r="AM167" s="322">
        <f t="shared" si="43"/>
        <v>0</v>
      </c>
      <c r="AN167" s="465">
        <f t="shared" si="54"/>
        <v>0</v>
      </c>
      <c r="AO167" s="322">
        <f t="shared" si="44"/>
        <v>0</v>
      </c>
    </row>
    <row r="168" spans="3:41" ht="14" customHeight="1">
      <c r="C168" s="300" t="str">
        <f t="shared" si="46"/>
        <v>n/a</v>
      </c>
      <c r="E168" s="387"/>
      <c r="F168" s="387"/>
      <c r="G168" s="366"/>
      <c r="H168" s="462">
        <v>153</v>
      </c>
      <c r="I168" s="782"/>
      <c r="J168" s="816"/>
      <c r="K168" s="783"/>
      <c r="L168" s="463"/>
      <c r="M168" s="467"/>
      <c r="N168" s="464"/>
      <c r="O168" s="784"/>
      <c r="P168" s="442">
        <f t="shared" si="47"/>
        <v>0</v>
      </c>
      <c r="Q168" s="450" t="str">
        <f t="shared" si="45"/>
        <v/>
      </c>
      <c r="R168" s="282"/>
      <c r="AA168" s="322">
        <v>155</v>
      </c>
      <c r="AB168" s="465">
        <f t="shared" si="48"/>
        <v>0</v>
      </c>
      <c r="AC168" s="322">
        <f t="shared" si="37"/>
        <v>0</v>
      </c>
      <c r="AD168" s="465">
        <f t="shared" si="49"/>
        <v>0</v>
      </c>
      <c r="AE168" s="322">
        <f t="shared" si="39"/>
        <v>0</v>
      </c>
      <c r="AF168" s="465">
        <f t="shared" si="50"/>
        <v>0</v>
      </c>
      <c r="AG168" s="322">
        <f t="shared" si="40"/>
        <v>0</v>
      </c>
      <c r="AH168" s="465">
        <f t="shared" si="51"/>
        <v>0</v>
      </c>
      <c r="AI168" s="322">
        <f t="shared" si="41"/>
        <v>0</v>
      </c>
      <c r="AJ168" s="465">
        <f t="shared" si="52"/>
        <v>0</v>
      </c>
      <c r="AK168" s="322">
        <f t="shared" si="42"/>
        <v>0</v>
      </c>
      <c r="AL168" s="465">
        <f t="shared" si="53"/>
        <v>0</v>
      </c>
      <c r="AM168" s="322">
        <f t="shared" si="43"/>
        <v>0</v>
      </c>
      <c r="AN168" s="465">
        <f t="shared" si="54"/>
        <v>0</v>
      </c>
      <c r="AO168" s="322">
        <f t="shared" si="44"/>
        <v>0</v>
      </c>
    </row>
    <row r="169" spans="3:41" ht="14" customHeight="1">
      <c r="C169" s="300" t="str">
        <f t="shared" si="46"/>
        <v>n/a</v>
      </c>
      <c r="E169" s="387"/>
      <c r="F169" s="387"/>
      <c r="G169" s="366"/>
      <c r="H169" s="462">
        <v>154</v>
      </c>
      <c r="I169" s="782"/>
      <c r="J169" s="816"/>
      <c r="K169" s="783"/>
      <c r="L169" s="463"/>
      <c r="M169" s="467"/>
      <c r="N169" s="464"/>
      <c r="O169" s="784"/>
      <c r="P169" s="442">
        <f t="shared" si="47"/>
        <v>0</v>
      </c>
      <c r="Q169" s="450" t="str">
        <f t="shared" si="45"/>
        <v/>
      </c>
      <c r="R169" s="282"/>
      <c r="AA169" s="322">
        <v>156</v>
      </c>
      <c r="AB169" s="465">
        <f t="shared" si="48"/>
        <v>0</v>
      </c>
      <c r="AC169" s="322">
        <f t="shared" si="37"/>
        <v>0</v>
      </c>
      <c r="AD169" s="465">
        <f t="shared" si="49"/>
        <v>0</v>
      </c>
      <c r="AE169" s="322">
        <f t="shared" si="39"/>
        <v>0</v>
      </c>
      <c r="AF169" s="465">
        <f t="shared" si="50"/>
        <v>0</v>
      </c>
      <c r="AG169" s="322">
        <f t="shared" si="40"/>
        <v>0</v>
      </c>
      <c r="AH169" s="465">
        <f t="shared" si="51"/>
        <v>0</v>
      </c>
      <c r="AI169" s="322">
        <f t="shared" si="41"/>
        <v>0</v>
      </c>
      <c r="AJ169" s="465">
        <f t="shared" si="52"/>
        <v>0</v>
      </c>
      <c r="AK169" s="322">
        <f t="shared" si="42"/>
        <v>0</v>
      </c>
      <c r="AL169" s="465">
        <f t="shared" si="53"/>
        <v>0</v>
      </c>
      <c r="AM169" s="322">
        <f t="shared" si="43"/>
        <v>0</v>
      </c>
      <c r="AN169" s="465">
        <f t="shared" si="54"/>
        <v>0</v>
      </c>
      <c r="AO169" s="322">
        <f t="shared" si="44"/>
        <v>0</v>
      </c>
    </row>
    <row r="170" spans="3:41" ht="14" customHeight="1">
      <c r="C170" s="300" t="str">
        <f t="shared" si="46"/>
        <v>n/a</v>
      </c>
      <c r="E170" s="387"/>
      <c r="F170" s="387"/>
      <c r="G170" s="366"/>
      <c r="H170" s="462">
        <v>155</v>
      </c>
      <c r="I170" s="782"/>
      <c r="J170" s="816"/>
      <c r="K170" s="783"/>
      <c r="L170" s="463"/>
      <c r="M170" s="467"/>
      <c r="N170" s="464"/>
      <c r="O170" s="784"/>
      <c r="P170" s="442">
        <f t="shared" si="47"/>
        <v>0</v>
      </c>
      <c r="Q170" s="450" t="str">
        <f t="shared" si="45"/>
        <v/>
      </c>
      <c r="R170" s="282"/>
      <c r="AA170" s="322">
        <v>157</v>
      </c>
      <c r="AB170" s="465">
        <f t="shared" si="48"/>
        <v>0</v>
      </c>
      <c r="AC170" s="322">
        <f t="shared" ref="AC170:AC215" si="55">IF(Acct_Tracking=$AB$14,$P170,0)</f>
        <v>0</v>
      </c>
      <c r="AD170" s="465">
        <f t="shared" si="49"/>
        <v>0</v>
      </c>
      <c r="AE170" s="322">
        <f t="shared" si="39"/>
        <v>0</v>
      </c>
      <c r="AF170" s="465">
        <f t="shared" si="50"/>
        <v>0</v>
      </c>
      <c r="AG170" s="322">
        <f t="shared" si="40"/>
        <v>0</v>
      </c>
      <c r="AH170" s="465">
        <f t="shared" si="51"/>
        <v>0</v>
      </c>
      <c r="AI170" s="322">
        <f t="shared" si="41"/>
        <v>0</v>
      </c>
      <c r="AJ170" s="465">
        <f t="shared" si="52"/>
        <v>0</v>
      </c>
      <c r="AK170" s="322">
        <f t="shared" si="42"/>
        <v>0</v>
      </c>
      <c r="AL170" s="465">
        <f t="shared" si="53"/>
        <v>0</v>
      </c>
      <c r="AM170" s="322">
        <f t="shared" si="43"/>
        <v>0</v>
      </c>
      <c r="AN170" s="465">
        <f t="shared" si="54"/>
        <v>0</v>
      </c>
      <c r="AO170" s="322">
        <f t="shared" si="44"/>
        <v>0</v>
      </c>
    </row>
    <row r="171" spans="3:41" ht="14" customHeight="1">
      <c r="C171" s="300" t="str">
        <f t="shared" si="46"/>
        <v>n/a</v>
      </c>
      <c r="E171" s="387"/>
      <c r="F171" s="387"/>
      <c r="G171" s="366"/>
      <c r="H171" s="462">
        <v>156</v>
      </c>
      <c r="I171" s="782"/>
      <c r="J171" s="816"/>
      <c r="K171" s="783"/>
      <c r="L171" s="463"/>
      <c r="M171" s="467"/>
      <c r="N171" s="464"/>
      <c r="O171" s="784"/>
      <c r="P171" s="442">
        <f t="shared" si="47"/>
        <v>0</v>
      </c>
      <c r="Q171" s="450" t="str">
        <f t="shared" si="45"/>
        <v/>
      </c>
      <c r="R171" s="282"/>
      <c r="AA171" s="322">
        <v>158</v>
      </c>
      <c r="AB171" s="465">
        <f t="shared" si="48"/>
        <v>0</v>
      </c>
      <c r="AC171" s="322">
        <f t="shared" si="55"/>
        <v>0</v>
      </c>
      <c r="AD171" s="465">
        <f t="shared" si="49"/>
        <v>0</v>
      </c>
      <c r="AE171" s="322">
        <f t="shared" si="39"/>
        <v>0</v>
      </c>
      <c r="AF171" s="465">
        <f t="shared" si="50"/>
        <v>0</v>
      </c>
      <c r="AG171" s="322">
        <f t="shared" si="40"/>
        <v>0</v>
      </c>
      <c r="AH171" s="465">
        <f t="shared" si="51"/>
        <v>0</v>
      </c>
      <c r="AI171" s="322">
        <f t="shared" si="41"/>
        <v>0</v>
      </c>
      <c r="AJ171" s="465">
        <f t="shared" si="52"/>
        <v>0</v>
      </c>
      <c r="AK171" s="322">
        <f t="shared" si="42"/>
        <v>0</v>
      </c>
      <c r="AL171" s="465">
        <f t="shared" si="53"/>
        <v>0</v>
      </c>
      <c r="AM171" s="322">
        <f t="shared" si="43"/>
        <v>0</v>
      </c>
      <c r="AN171" s="465">
        <f t="shared" si="54"/>
        <v>0</v>
      </c>
      <c r="AO171" s="322">
        <f t="shared" si="44"/>
        <v>0</v>
      </c>
    </row>
    <row r="172" spans="3:41" ht="14" customHeight="1">
      <c r="C172" s="300" t="str">
        <f t="shared" si="46"/>
        <v>n/a</v>
      </c>
      <c r="E172" s="387"/>
      <c r="F172" s="387"/>
      <c r="G172" s="366"/>
      <c r="H172" s="462">
        <v>157</v>
      </c>
      <c r="I172" s="782"/>
      <c r="J172" s="816"/>
      <c r="K172" s="783"/>
      <c r="L172" s="463"/>
      <c r="M172" s="467"/>
      <c r="N172" s="464"/>
      <c r="O172" s="784"/>
      <c r="P172" s="442">
        <f t="shared" si="47"/>
        <v>0</v>
      </c>
      <c r="Q172" s="450" t="str">
        <f t="shared" si="45"/>
        <v/>
      </c>
      <c r="R172" s="282"/>
      <c r="AA172" s="322">
        <v>159</v>
      </c>
      <c r="AB172" s="465">
        <f t="shared" si="48"/>
        <v>0</v>
      </c>
      <c r="AC172" s="322">
        <f t="shared" si="55"/>
        <v>0</v>
      </c>
      <c r="AD172" s="465">
        <f t="shared" si="49"/>
        <v>0</v>
      </c>
      <c r="AE172" s="322">
        <f t="shared" si="39"/>
        <v>0</v>
      </c>
      <c r="AF172" s="465">
        <f t="shared" si="50"/>
        <v>0</v>
      </c>
      <c r="AG172" s="322">
        <f t="shared" si="40"/>
        <v>0</v>
      </c>
      <c r="AH172" s="465">
        <f t="shared" si="51"/>
        <v>0</v>
      </c>
      <c r="AI172" s="322">
        <f t="shared" si="41"/>
        <v>0</v>
      </c>
      <c r="AJ172" s="465">
        <f t="shared" si="52"/>
        <v>0</v>
      </c>
      <c r="AK172" s="322">
        <f t="shared" si="42"/>
        <v>0</v>
      </c>
      <c r="AL172" s="465">
        <f t="shared" si="53"/>
        <v>0</v>
      </c>
      <c r="AM172" s="322">
        <f t="shared" si="43"/>
        <v>0</v>
      </c>
      <c r="AN172" s="465">
        <f t="shared" si="54"/>
        <v>0</v>
      </c>
      <c r="AO172" s="322">
        <f t="shared" si="44"/>
        <v>0</v>
      </c>
    </row>
    <row r="173" spans="3:41" ht="14" customHeight="1">
      <c r="C173" s="300" t="str">
        <f t="shared" si="46"/>
        <v>n/a</v>
      </c>
      <c r="E173" s="387"/>
      <c r="F173" s="387"/>
      <c r="G173" s="366"/>
      <c r="H173" s="462">
        <v>158</v>
      </c>
      <c r="I173" s="782"/>
      <c r="J173" s="816"/>
      <c r="K173" s="783"/>
      <c r="L173" s="463"/>
      <c r="M173" s="467"/>
      <c r="N173" s="464"/>
      <c r="O173" s="784"/>
      <c r="P173" s="442">
        <f t="shared" si="47"/>
        <v>0</v>
      </c>
      <c r="Q173" s="450" t="str">
        <f t="shared" si="45"/>
        <v/>
      </c>
      <c r="R173" s="282"/>
      <c r="AA173" s="322">
        <v>160</v>
      </c>
      <c r="AB173" s="465">
        <f t="shared" si="48"/>
        <v>0</v>
      </c>
      <c r="AC173" s="322">
        <f t="shared" si="55"/>
        <v>0</v>
      </c>
      <c r="AD173" s="465">
        <f t="shared" si="49"/>
        <v>0</v>
      </c>
      <c r="AE173" s="322">
        <f t="shared" si="39"/>
        <v>0</v>
      </c>
      <c r="AF173" s="465">
        <f t="shared" si="50"/>
        <v>0</v>
      </c>
      <c r="AG173" s="322">
        <f t="shared" si="40"/>
        <v>0</v>
      </c>
      <c r="AH173" s="465">
        <f t="shared" si="51"/>
        <v>0</v>
      </c>
      <c r="AI173" s="322">
        <f t="shared" si="41"/>
        <v>0</v>
      </c>
      <c r="AJ173" s="465">
        <f t="shared" si="52"/>
        <v>0</v>
      </c>
      <c r="AK173" s="322">
        <f t="shared" si="42"/>
        <v>0</v>
      </c>
      <c r="AL173" s="465">
        <f t="shared" si="53"/>
        <v>0</v>
      </c>
      <c r="AM173" s="322">
        <f t="shared" si="43"/>
        <v>0</v>
      </c>
      <c r="AN173" s="465">
        <f t="shared" si="54"/>
        <v>0</v>
      </c>
      <c r="AO173" s="322">
        <f t="shared" si="44"/>
        <v>0</v>
      </c>
    </row>
    <row r="174" spans="3:41" ht="14" customHeight="1">
      <c r="C174" s="300" t="str">
        <f t="shared" si="46"/>
        <v>n/a</v>
      </c>
      <c r="E174" s="387"/>
      <c r="F174" s="387"/>
      <c r="G174" s="366"/>
      <c r="H174" s="462">
        <v>159</v>
      </c>
      <c r="I174" s="782"/>
      <c r="J174" s="816"/>
      <c r="K174" s="783"/>
      <c r="L174" s="463"/>
      <c r="M174" s="467"/>
      <c r="N174" s="464"/>
      <c r="O174" s="784"/>
      <c r="P174" s="442">
        <f t="shared" si="47"/>
        <v>0</v>
      </c>
      <c r="Q174" s="450" t="str">
        <f t="shared" si="45"/>
        <v/>
      </c>
      <c r="R174" s="282"/>
      <c r="AA174" s="322">
        <v>161</v>
      </c>
      <c r="AB174" s="465">
        <f t="shared" si="48"/>
        <v>0</v>
      </c>
      <c r="AC174" s="322">
        <f t="shared" si="55"/>
        <v>0</v>
      </c>
      <c r="AD174" s="465">
        <f t="shared" si="49"/>
        <v>0</v>
      </c>
      <c r="AE174" s="322">
        <f t="shared" si="39"/>
        <v>0</v>
      </c>
      <c r="AF174" s="465">
        <f t="shared" si="50"/>
        <v>0</v>
      </c>
      <c r="AG174" s="322">
        <f t="shared" si="40"/>
        <v>0</v>
      </c>
      <c r="AH174" s="465">
        <f t="shared" si="51"/>
        <v>0</v>
      </c>
      <c r="AI174" s="322">
        <f t="shared" si="41"/>
        <v>0</v>
      </c>
      <c r="AJ174" s="465">
        <f t="shared" si="52"/>
        <v>0</v>
      </c>
      <c r="AK174" s="322">
        <f t="shared" si="42"/>
        <v>0</v>
      </c>
      <c r="AL174" s="465">
        <f t="shared" si="53"/>
        <v>0</v>
      </c>
      <c r="AM174" s="322">
        <f t="shared" si="43"/>
        <v>0</v>
      </c>
      <c r="AN174" s="465">
        <f t="shared" si="54"/>
        <v>0</v>
      </c>
      <c r="AO174" s="322">
        <f t="shared" si="44"/>
        <v>0</v>
      </c>
    </row>
    <row r="175" spans="3:41" ht="14" customHeight="1">
      <c r="C175" s="300" t="str">
        <f t="shared" si="46"/>
        <v>n/a</v>
      </c>
      <c r="E175" s="387"/>
      <c r="F175" s="387"/>
      <c r="G175" s="366"/>
      <c r="H175" s="462">
        <v>160</v>
      </c>
      <c r="I175" s="782"/>
      <c r="J175" s="816"/>
      <c r="K175" s="783"/>
      <c r="L175" s="463"/>
      <c r="M175" s="467"/>
      <c r="N175" s="464"/>
      <c r="O175" s="784"/>
      <c r="P175" s="442">
        <f t="shared" si="47"/>
        <v>0</v>
      </c>
      <c r="Q175" s="450" t="str">
        <f t="shared" si="45"/>
        <v/>
      </c>
      <c r="R175" s="282"/>
      <c r="AA175" s="322">
        <v>162</v>
      </c>
      <c r="AB175" s="465">
        <f t="shared" si="48"/>
        <v>0</v>
      </c>
      <c r="AC175" s="322">
        <f t="shared" si="55"/>
        <v>0</v>
      </c>
      <c r="AD175" s="465">
        <f t="shared" si="49"/>
        <v>0</v>
      </c>
      <c r="AE175" s="322">
        <f t="shared" si="39"/>
        <v>0</v>
      </c>
      <c r="AF175" s="465">
        <f t="shared" si="50"/>
        <v>0</v>
      </c>
      <c r="AG175" s="322">
        <f t="shared" si="40"/>
        <v>0</v>
      </c>
      <c r="AH175" s="465">
        <f t="shared" si="51"/>
        <v>0</v>
      </c>
      <c r="AI175" s="322">
        <f t="shared" si="41"/>
        <v>0</v>
      </c>
      <c r="AJ175" s="465">
        <f t="shared" si="52"/>
        <v>0</v>
      </c>
      <c r="AK175" s="322">
        <f t="shared" si="42"/>
        <v>0</v>
      </c>
      <c r="AL175" s="465">
        <f t="shared" si="53"/>
        <v>0</v>
      </c>
      <c r="AM175" s="322">
        <f t="shared" si="43"/>
        <v>0</v>
      </c>
      <c r="AN175" s="465">
        <f t="shared" si="54"/>
        <v>0</v>
      </c>
      <c r="AO175" s="322">
        <f t="shared" si="44"/>
        <v>0</v>
      </c>
    </row>
    <row r="176" spans="3:41" ht="14" customHeight="1">
      <c r="C176" s="300" t="str">
        <f t="shared" si="46"/>
        <v>n/a</v>
      </c>
      <c r="E176" s="387"/>
      <c r="F176" s="387"/>
      <c r="G176" s="366"/>
      <c r="H176" s="462">
        <v>161</v>
      </c>
      <c r="I176" s="782"/>
      <c r="J176" s="816"/>
      <c r="K176" s="783"/>
      <c r="L176" s="463"/>
      <c r="M176" s="527"/>
      <c r="N176" s="466"/>
      <c r="O176" s="784"/>
      <c r="P176" s="442">
        <f t="shared" si="47"/>
        <v>0</v>
      </c>
      <c r="Q176" s="451" t="str">
        <f t="shared" ref="Q176:Q207" si="56">IF(O176="","",HLOOKUP(O176,Sum_Changes,AA176,FALSE))</f>
        <v/>
      </c>
      <c r="R176" s="282"/>
      <c r="AA176" s="322">
        <v>163</v>
      </c>
      <c r="AB176" s="465">
        <f t="shared" si="48"/>
        <v>0</v>
      </c>
      <c r="AC176" s="322">
        <f t="shared" si="55"/>
        <v>0</v>
      </c>
      <c r="AD176" s="465">
        <f t="shared" si="49"/>
        <v>0</v>
      </c>
      <c r="AE176" s="322">
        <f t="shared" si="39"/>
        <v>0</v>
      </c>
      <c r="AF176" s="465">
        <f t="shared" si="50"/>
        <v>0</v>
      </c>
      <c r="AG176" s="322">
        <f t="shared" si="40"/>
        <v>0</v>
      </c>
      <c r="AH176" s="465">
        <f t="shared" si="51"/>
        <v>0</v>
      </c>
      <c r="AI176" s="322">
        <f t="shared" si="41"/>
        <v>0</v>
      </c>
      <c r="AJ176" s="465">
        <f t="shared" si="52"/>
        <v>0</v>
      </c>
      <c r="AK176" s="322">
        <f t="shared" si="42"/>
        <v>0</v>
      </c>
      <c r="AL176" s="465">
        <f t="shared" si="53"/>
        <v>0</v>
      </c>
      <c r="AM176" s="322">
        <f t="shared" si="43"/>
        <v>0</v>
      </c>
      <c r="AN176" s="465">
        <f t="shared" si="54"/>
        <v>0</v>
      </c>
      <c r="AO176" s="322">
        <f t="shared" si="44"/>
        <v>0</v>
      </c>
    </row>
    <row r="177" spans="3:41" ht="14" customHeight="1">
      <c r="C177" s="300" t="str">
        <f t="shared" si="46"/>
        <v>n/a</v>
      </c>
      <c r="E177" s="387"/>
      <c r="F177" s="387"/>
      <c r="G177" s="366"/>
      <c r="H177" s="462">
        <v>162</v>
      </c>
      <c r="I177" s="782"/>
      <c r="J177" s="816"/>
      <c r="K177" s="783"/>
      <c r="L177" s="463"/>
      <c r="M177" s="467"/>
      <c r="N177" s="464"/>
      <c r="O177" s="784"/>
      <c r="P177" s="442">
        <f t="shared" si="47"/>
        <v>0</v>
      </c>
      <c r="Q177" s="450" t="str">
        <f t="shared" si="56"/>
        <v/>
      </c>
      <c r="R177" s="282"/>
      <c r="AA177" s="322">
        <v>164</v>
      </c>
      <c r="AB177" s="465">
        <f t="shared" si="48"/>
        <v>0</v>
      </c>
      <c r="AC177" s="322">
        <f t="shared" si="55"/>
        <v>0</v>
      </c>
      <c r="AD177" s="465">
        <f t="shared" si="49"/>
        <v>0</v>
      </c>
      <c r="AE177" s="322">
        <f t="shared" si="39"/>
        <v>0</v>
      </c>
      <c r="AF177" s="465">
        <f t="shared" si="50"/>
        <v>0</v>
      </c>
      <c r="AG177" s="322">
        <f t="shared" si="40"/>
        <v>0</v>
      </c>
      <c r="AH177" s="465">
        <f t="shared" si="51"/>
        <v>0</v>
      </c>
      <c r="AI177" s="322">
        <f t="shared" si="41"/>
        <v>0</v>
      </c>
      <c r="AJ177" s="465">
        <f t="shared" si="52"/>
        <v>0</v>
      </c>
      <c r="AK177" s="322">
        <f t="shared" si="42"/>
        <v>0</v>
      </c>
      <c r="AL177" s="465">
        <f t="shared" si="53"/>
        <v>0</v>
      </c>
      <c r="AM177" s="322">
        <f t="shared" si="43"/>
        <v>0</v>
      </c>
      <c r="AN177" s="465">
        <f t="shared" si="54"/>
        <v>0</v>
      </c>
      <c r="AO177" s="322">
        <f t="shared" si="44"/>
        <v>0</v>
      </c>
    </row>
    <row r="178" spans="3:41" ht="14" customHeight="1">
      <c r="C178" s="300" t="str">
        <f t="shared" si="46"/>
        <v>n/a</v>
      </c>
      <c r="E178" s="387"/>
      <c r="F178" s="387"/>
      <c r="G178" s="366"/>
      <c r="H178" s="462">
        <v>163</v>
      </c>
      <c r="I178" s="782"/>
      <c r="J178" s="816"/>
      <c r="K178" s="783"/>
      <c r="L178" s="463"/>
      <c r="M178" s="467"/>
      <c r="N178" s="464"/>
      <c r="O178" s="784"/>
      <c r="P178" s="442">
        <f t="shared" si="47"/>
        <v>0</v>
      </c>
      <c r="Q178" s="450" t="str">
        <f t="shared" si="56"/>
        <v/>
      </c>
      <c r="R178" s="282"/>
      <c r="AA178" s="322">
        <v>165</v>
      </c>
      <c r="AB178" s="465">
        <f t="shared" si="48"/>
        <v>0</v>
      </c>
      <c r="AC178" s="322">
        <f t="shared" si="55"/>
        <v>0</v>
      </c>
      <c r="AD178" s="465">
        <f t="shared" si="49"/>
        <v>0</v>
      </c>
      <c r="AE178" s="322">
        <f t="shared" si="39"/>
        <v>0</v>
      </c>
      <c r="AF178" s="465">
        <f t="shared" si="50"/>
        <v>0</v>
      </c>
      <c r="AG178" s="322">
        <f t="shared" si="40"/>
        <v>0</v>
      </c>
      <c r="AH178" s="465">
        <f t="shared" si="51"/>
        <v>0</v>
      </c>
      <c r="AI178" s="322">
        <f t="shared" si="41"/>
        <v>0</v>
      </c>
      <c r="AJ178" s="465">
        <f t="shared" si="52"/>
        <v>0</v>
      </c>
      <c r="AK178" s="322">
        <f t="shared" si="42"/>
        <v>0</v>
      </c>
      <c r="AL178" s="465">
        <f t="shared" si="53"/>
        <v>0</v>
      </c>
      <c r="AM178" s="322">
        <f t="shared" si="43"/>
        <v>0</v>
      </c>
      <c r="AN178" s="465">
        <f t="shared" si="54"/>
        <v>0</v>
      </c>
      <c r="AO178" s="322">
        <f t="shared" si="44"/>
        <v>0</v>
      </c>
    </row>
    <row r="179" spans="3:41" ht="14" customHeight="1">
      <c r="C179" s="300" t="str">
        <f t="shared" si="46"/>
        <v>n/a</v>
      </c>
      <c r="E179" s="387"/>
      <c r="F179" s="387"/>
      <c r="G179" s="366"/>
      <c r="H179" s="462">
        <v>164</v>
      </c>
      <c r="I179" s="782"/>
      <c r="J179" s="816"/>
      <c r="K179" s="783"/>
      <c r="L179" s="463"/>
      <c r="M179" s="467"/>
      <c r="N179" s="464"/>
      <c r="O179" s="784"/>
      <c r="P179" s="442">
        <f t="shared" si="47"/>
        <v>0</v>
      </c>
      <c r="Q179" s="450" t="str">
        <f t="shared" si="56"/>
        <v/>
      </c>
      <c r="R179" s="282"/>
      <c r="AA179" s="322">
        <v>166</v>
      </c>
      <c r="AB179" s="465">
        <f t="shared" si="48"/>
        <v>0</v>
      </c>
      <c r="AC179" s="322">
        <f t="shared" si="55"/>
        <v>0</v>
      </c>
      <c r="AD179" s="465">
        <f t="shared" si="49"/>
        <v>0</v>
      </c>
      <c r="AE179" s="322">
        <f t="shared" si="39"/>
        <v>0</v>
      </c>
      <c r="AF179" s="465">
        <f t="shared" si="50"/>
        <v>0</v>
      </c>
      <c r="AG179" s="322">
        <f t="shared" si="40"/>
        <v>0</v>
      </c>
      <c r="AH179" s="465">
        <f t="shared" si="51"/>
        <v>0</v>
      </c>
      <c r="AI179" s="322">
        <f t="shared" si="41"/>
        <v>0</v>
      </c>
      <c r="AJ179" s="465">
        <f t="shared" si="52"/>
        <v>0</v>
      </c>
      <c r="AK179" s="322">
        <f t="shared" si="42"/>
        <v>0</v>
      </c>
      <c r="AL179" s="465">
        <f t="shared" si="53"/>
        <v>0</v>
      </c>
      <c r="AM179" s="322">
        <f t="shared" si="43"/>
        <v>0</v>
      </c>
      <c r="AN179" s="465">
        <f t="shared" si="54"/>
        <v>0</v>
      </c>
      <c r="AO179" s="322">
        <f t="shared" si="44"/>
        <v>0</v>
      </c>
    </row>
    <row r="180" spans="3:41" ht="14" customHeight="1">
      <c r="C180" s="300" t="str">
        <f t="shared" si="46"/>
        <v>n/a</v>
      </c>
      <c r="E180" s="387"/>
      <c r="F180" s="387"/>
      <c r="G180" s="366"/>
      <c r="H180" s="462">
        <v>165</v>
      </c>
      <c r="I180" s="782"/>
      <c r="J180" s="816"/>
      <c r="K180" s="783"/>
      <c r="L180" s="463"/>
      <c r="M180" s="467"/>
      <c r="N180" s="464"/>
      <c r="O180" s="784"/>
      <c r="P180" s="442">
        <f t="shared" si="47"/>
        <v>0</v>
      </c>
      <c r="Q180" s="450" t="str">
        <f t="shared" si="56"/>
        <v/>
      </c>
      <c r="R180" s="282"/>
      <c r="AA180" s="322">
        <v>167</v>
      </c>
      <c r="AB180" s="465">
        <f t="shared" si="48"/>
        <v>0</v>
      </c>
      <c r="AC180" s="322">
        <f t="shared" si="55"/>
        <v>0</v>
      </c>
      <c r="AD180" s="465">
        <f t="shared" si="49"/>
        <v>0</v>
      </c>
      <c r="AE180" s="322">
        <f t="shared" si="39"/>
        <v>0</v>
      </c>
      <c r="AF180" s="465">
        <f t="shared" si="50"/>
        <v>0</v>
      </c>
      <c r="AG180" s="322">
        <f t="shared" si="40"/>
        <v>0</v>
      </c>
      <c r="AH180" s="465">
        <f t="shared" si="51"/>
        <v>0</v>
      </c>
      <c r="AI180" s="322">
        <f t="shared" si="41"/>
        <v>0</v>
      </c>
      <c r="AJ180" s="465">
        <f t="shared" si="52"/>
        <v>0</v>
      </c>
      <c r="AK180" s="322">
        <f t="shared" si="42"/>
        <v>0</v>
      </c>
      <c r="AL180" s="465">
        <f t="shared" si="53"/>
        <v>0</v>
      </c>
      <c r="AM180" s="322">
        <f t="shared" si="43"/>
        <v>0</v>
      </c>
      <c r="AN180" s="465">
        <f t="shared" si="54"/>
        <v>0</v>
      </c>
      <c r="AO180" s="322">
        <f t="shared" si="44"/>
        <v>0</v>
      </c>
    </row>
    <row r="181" spans="3:41" ht="14" customHeight="1">
      <c r="C181" s="300" t="str">
        <f t="shared" si="46"/>
        <v>n/a</v>
      </c>
      <c r="E181" s="387"/>
      <c r="F181" s="387"/>
      <c r="G181" s="366"/>
      <c r="H181" s="462">
        <v>166</v>
      </c>
      <c r="I181" s="782"/>
      <c r="J181" s="816"/>
      <c r="K181" s="783"/>
      <c r="L181" s="463"/>
      <c r="M181" s="467"/>
      <c r="N181" s="464"/>
      <c r="O181" s="784"/>
      <c r="P181" s="442">
        <f t="shared" si="47"/>
        <v>0</v>
      </c>
      <c r="Q181" s="450" t="str">
        <f t="shared" si="56"/>
        <v/>
      </c>
      <c r="R181" s="282"/>
      <c r="AA181" s="322">
        <v>168</v>
      </c>
      <c r="AB181" s="465">
        <f t="shared" si="48"/>
        <v>0</v>
      </c>
      <c r="AC181" s="322">
        <f t="shared" si="55"/>
        <v>0</v>
      </c>
      <c r="AD181" s="465">
        <f t="shared" si="49"/>
        <v>0</v>
      </c>
      <c r="AE181" s="322">
        <f t="shared" si="39"/>
        <v>0</v>
      </c>
      <c r="AF181" s="465">
        <f t="shared" si="50"/>
        <v>0</v>
      </c>
      <c r="AG181" s="322">
        <f t="shared" si="40"/>
        <v>0</v>
      </c>
      <c r="AH181" s="465">
        <f t="shared" si="51"/>
        <v>0</v>
      </c>
      <c r="AI181" s="322">
        <f t="shared" si="41"/>
        <v>0</v>
      </c>
      <c r="AJ181" s="465">
        <f t="shared" si="52"/>
        <v>0</v>
      </c>
      <c r="AK181" s="322">
        <f t="shared" si="42"/>
        <v>0</v>
      </c>
      <c r="AL181" s="465">
        <f t="shared" si="53"/>
        <v>0</v>
      </c>
      <c r="AM181" s="322">
        <f t="shared" si="43"/>
        <v>0</v>
      </c>
      <c r="AN181" s="465">
        <f t="shared" si="54"/>
        <v>0</v>
      </c>
      <c r="AO181" s="322">
        <f t="shared" si="44"/>
        <v>0</v>
      </c>
    </row>
    <row r="182" spans="3:41" ht="14" customHeight="1">
      <c r="C182" s="300" t="str">
        <f t="shared" si="46"/>
        <v>n/a</v>
      </c>
      <c r="E182" s="387"/>
      <c r="F182" s="387"/>
      <c r="G182" s="366"/>
      <c r="H182" s="462">
        <v>167</v>
      </c>
      <c r="I182" s="782"/>
      <c r="J182" s="816"/>
      <c r="K182" s="783"/>
      <c r="L182" s="463"/>
      <c r="M182" s="467"/>
      <c r="N182" s="464"/>
      <c r="O182" s="784"/>
      <c r="P182" s="442">
        <f t="shared" si="47"/>
        <v>0</v>
      </c>
      <c r="Q182" s="450" t="str">
        <f t="shared" si="56"/>
        <v/>
      </c>
      <c r="R182" s="282"/>
      <c r="AA182" s="322">
        <v>169</v>
      </c>
      <c r="AB182" s="465">
        <f t="shared" si="48"/>
        <v>0</v>
      </c>
      <c r="AC182" s="322">
        <f t="shared" si="55"/>
        <v>0</v>
      </c>
      <c r="AD182" s="465">
        <f t="shared" si="49"/>
        <v>0</v>
      </c>
      <c r="AE182" s="322">
        <f t="shared" si="39"/>
        <v>0</v>
      </c>
      <c r="AF182" s="465">
        <f t="shared" si="50"/>
        <v>0</v>
      </c>
      <c r="AG182" s="322">
        <f t="shared" si="40"/>
        <v>0</v>
      </c>
      <c r="AH182" s="465">
        <f t="shared" si="51"/>
        <v>0</v>
      </c>
      <c r="AI182" s="322">
        <f t="shared" si="41"/>
        <v>0</v>
      </c>
      <c r="AJ182" s="465">
        <f t="shared" si="52"/>
        <v>0</v>
      </c>
      <c r="AK182" s="322">
        <f t="shared" si="42"/>
        <v>0</v>
      </c>
      <c r="AL182" s="465">
        <f t="shared" si="53"/>
        <v>0</v>
      </c>
      <c r="AM182" s="322">
        <f t="shared" si="43"/>
        <v>0</v>
      </c>
      <c r="AN182" s="465">
        <f t="shared" si="54"/>
        <v>0</v>
      </c>
      <c r="AO182" s="322">
        <f t="shared" si="44"/>
        <v>0</v>
      </c>
    </row>
    <row r="183" spans="3:41" ht="14" customHeight="1">
      <c r="C183" s="300" t="str">
        <f t="shared" si="46"/>
        <v>n/a</v>
      </c>
      <c r="E183" s="387"/>
      <c r="F183" s="387"/>
      <c r="G183" s="366"/>
      <c r="H183" s="462">
        <v>168</v>
      </c>
      <c r="I183" s="782"/>
      <c r="J183" s="816"/>
      <c r="K183" s="783"/>
      <c r="L183" s="463"/>
      <c r="M183" s="467"/>
      <c r="N183" s="464"/>
      <c r="O183" s="784"/>
      <c r="P183" s="442">
        <f t="shared" si="47"/>
        <v>0</v>
      </c>
      <c r="Q183" s="450" t="str">
        <f t="shared" si="56"/>
        <v/>
      </c>
      <c r="R183" s="282"/>
      <c r="AA183" s="322">
        <v>170</v>
      </c>
      <c r="AB183" s="465">
        <f t="shared" si="48"/>
        <v>0</v>
      </c>
      <c r="AC183" s="322">
        <f t="shared" si="55"/>
        <v>0</v>
      </c>
      <c r="AD183" s="465">
        <f t="shared" si="49"/>
        <v>0</v>
      </c>
      <c r="AE183" s="322">
        <f t="shared" si="39"/>
        <v>0</v>
      </c>
      <c r="AF183" s="465">
        <f t="shared" si="50"/>
        <v>0</v>
      </c>
      <c r="AG183" s="322">
        <f t="shared" si="40"/>
        <v>0</v>
      </c>
      <c r="AH183" s="465">
        <f t="shared" si="51"/>
        <v>0</v>
      </c>
      <c r="AI183" s="322">
        <f t="shared" si="41"/>
        <v>0</v>
      </c>
      <c r="AJ183" s="465">
        <f t="shared" si="52"/>
        <v>0</v>
      </c>
      <c r="AK183" s="322">
        <f t="shared" si="42"/>
        <v>0</v>
      </c>
      <c r="AL183" s="465">
        <f t="shared" si="53"/>
        <v>0</v>
      </c>
      <c r="AM183" s="322">
        <f t="shared" si="43"/>
        <v>0</v>
      </c>
      <c r="AN183" s="465">
        <f t="shared" si="54"/>
        <v>0</v>
      </c>
      <c r="AO183" s="322">
        <f t="shared" si="44"/>
        <v>0</v>
      </c>
    </row>
    <row r="184" spans="3:41" ht="14" customHeight="1">
      <c r="C184" s="300" t="str">
        <f t="shared" si="46"/>
        <v>n/a</v>
      </c>
      <c r="E184" s="387"/>
      <c r="F184" s="387"/>
      <c r="G184" s="366"/>
      <c r="H184" s="462">
        <v>169</v>
      </c>
      <c r="I184" s="782"/>
      <c r="J184" s="816"/>
      <c r="K184" s="783"/>
      <c r="L184" s="463"/>
      <c r="M184" s="467"/>
      <c r="N184" s="464"/>
      <c r="O184" s="784"/>
      <c r="P184" s="442">
        <f t="shared" si="47"/>
        <v>0</v>
      </c>
      <c r="Q184" s="450" t="str">
        <f t="shared" si="56"/>
        <v/>
      </c>
      <c r="R184" s="282"/>
      <c r="AA184" s="322">
        <v>171</v>
      </c>
      <c r="AB184" s="465">
        <f t="shared" si="48"/>
        <v>0</v>
      </c>
      <c r="AC184" s="322">
        <f t="shared" si="55"/>
        <v>0</v>
      </c>
      <c r="AD184" s="465">
        <f t="shared" si="49"/>
        <v>0</v>
      </c>
      <c r="AE184" s="322">
        <f t="shared" si="39"/>
        <v>0</v>
      </c>
      <c r="AF184" s="465">
        <f t="shared" si="50"/>
        <v>0</v>
      </c>
      <c r="AG184" s="322">
        <f t="shared" si="40"/>
        <v>0</v>
      </c>
      <c r="AH184" s="465">
        <f t="shared" si="51"/>
        <v>0</v>
      </c>
      <c r="AI184" s="322">
        <f t="shared" si="41"/>
        <v>0</v>
      </c>
      <c r="AJ184" s="465">
        <f t="shared" si="52"/>
        <v>0</v>
      </c>
      <c r="AK184" s="322">
        <f t="shared" si="42"/>
        <v>0</v>
      </c>
      <c r="AL184" s="465">
        <f t="shared" si="53"/>
        <v>0</v>
      </c>
      <c r="AM184" s="322">
        <f t="shared" si="43"/>
        <v>0</v>
      </c>
      <c r="AN184" s="465">
        <f t="shared" si="54"/>
        <v>0</v>
      </c>
      <c r="AO184" s="322">
        <f t="shared" si="44"/>
        <v>0</v>
      </c>
    </row>
    <row r="185" spans="3:41" ht="14" customHeight="1">
      <c r="C185" s="300" t="str">
        <f t="shared" si="46"/>
        <v>n/a</v>
      </c>
      <c r="E185" s="387"/>
      <c r="F185" s="387"/>
      <c r="G185" s="366"/>
      <c r="H185" s="462">
        <v>170</v>
      </c>
      <c r="I185" s="782"/>
      <c r="J185" s="816"/>
      <c r="K185" s="783"/>
      <c r="L185" s="463"/>
      <c r="M185" s="467"/>
      <c r="N185" s="464"/>
      <c r="O185" s="784"/>
      <c r="P185" s="442">
        <f t="shared" si="47"/>
        <v>0</v>
      </c>
      <c r="Q185" s="450" t="str">
        <f t="shared" si="56"/>
        <v/>
      </c>
      <c r="R185" s="282"/>
      <c r="AA185" s="322">
        <v>172</v>
      </c>
      <c r="AB185" s="465">
        <f t="shared" si="48"/>
        <v>0</v>
      </c>
      <c r="AC185" s="322">
        <f t="shared" si="55"/>
        <v>0</v>
      </c>
      <c r="AD185" s="465">
        <f t="shared" si="49"/>
        <v>0</v>
      </c>
      <c r="AE185" s="322">
        <f t="shared" si="39"/>
        <v>0</v>
      </c>
      <c r="AF185" s="465">
        <f t="shared" si="50"/>
        <v>0</v>
      </c>
      <c r="AG185" s="322">
        <f t="shared" si="40"/>
        <v>0</v>
      </c>
      <c r="AH185" s="465">
        <f t="shared" si="51"/>
        <v>0</v>
      </c>
      <c r="AI185" s="322">
        <f t="shared" si="41"/>
        <v>0</v>
      </c>
      <c r="AJ185" s="465">
        <f t="shared" si="52"/>
        <v>0</v>
      </c>
      <c r="AK185" s="322">
        <f t="shared" si="42"/>
        <v>0</v>
      </c>
      <c r="AL185" s="465">
        <f t="shared" si="53"/>
        <v>0</v>
      </c>
      <c r="AM185" s="322">
        <f t="shared" si="43"/>
        <v>0</v>
      </c>
      <c r="AN185" s="465">
        <f t="shared" si="54"/>
        <v>0</v>
      </c>
      <c r="AO185" s="322">
        <f t="shared" si="44"/>
        <v>0</v>
      </c>
    </row>
    <row r="186" spans="3:41" ht="14" customHeight="1">
      <c r="C186" s="300" t="str">
        <f t="shared" si="46"/>
        <v>n/a</v>
      </c>
      <c r="E186" s="387"/>
      <c r="F186" s="387"/>
      <c r="G186" s="366"/>
      <c r="H186" s="462">
        <v>171</v>
      </c>
      <c r="I186" s="782"/>
      <c r="J186" s="816"/>
      <c r="K186" s="783"/>
      <c r="L186" s="463"/>
      <c r="M186" s="527"/>
      <c r="N186" s="466"/>
      <c r="O186" s="784"/>
      <c r="P186" s="442">
        <f t="shared" si="47"/>
        <v>0</v>
      </c>
      <c r="Q186" s="451" t="str">
        <f t="shared" si="56"/>
        <v/>
      </c>
      <c r="R186" s="282"/>
      <c r="AA186" s="322">
        <v>173</v>
      </c>
      <c r="AB186" s="465">
        <f t="shared" si="48"/>
        <v>0</v>
      </c>
      <c r="AC186" s="322">
        <f t="shared" si="55"/>
        <v>0</v>
      </c>
      <c r="AD186" s="465">
        <f t="shared" si="49"/>
        <v>0</v>
      </c>
      <c r="AE186" s="322">
        <f t="shared" si="39"/>
        <v>0</v>
      </c>
      <c r="AF186" s="465">
        <f t="shared" si="50"/>
        <v>0</v>
      </c>
      <c r="AG186" s="322">
        <f t="shared" si="40"/>
        <v>0</v>
      </c>
      <c r="AH186" s="465">
        <f t="shared" si="51"/>
        <v>0</v>
      </c>
      <c r="AI186" s="322">
        <f t="shared" si="41"/>
        <v>0</v>
      </c>
      <c r="AJ186" s="465">
        <f t="shared" si="52"/>
        <v>0</v>
      </c>
      <c r="AK186" s="322">
        <f t="shared" si="42"/>
        <v>0</v>
      </c>
      <c r="AL186" s="465">
        <f t="shared" si="53"/>
        <v>0</v>
      </c>
      <c r="AM186" s="322">
        <f t="shared" si="43"/>
        <v>0</v>
      </c>
      <c r="AN186" s="465">
        <f t="shared" si="54"/>
        <v>0</v>
      </c>
      <c r="AO186" s="322">
        <f t="shared" si="44"/>
        <v>0</v>
      </c>
    </row>
    <row r="187" spans="3:41" ht="14" customHeight="1">
      <c r="C187" s="300" t="str">
        <f t="shared" si="46"/>
        <v>n/a</v>
      </c>
      <c r="E187" s="387"/>
      <c r="F187" s="387"/>
      <c r="G187" s="366"/>
      <c r="H187" s="462">
        <v>172</v>
      </c>
      <c r="I187" s="782"/>
      <c r="J187" s="816"/>
      <c r="K187" s="783"/>
      <c r="L187" s="463"/>
      <c r="M187" s="467"/>
      <c r="N187" s="464"/>
      <c r="O187" s="784"/>
      <c r="P187" s="442">
        <f t="shared" si="47"/>
        <v>0</v>
      </c>
      <c r="Q187" s="450" t="str">
        <f t="shared" si="56"/>
        <v/>
      </c>
      <c r="R187" s="282"/>
      <c r="AA187" s="322">
        <v>174</v>
      </c>
      <c r="AB187" s="465">
        <f t="shared" si="48"/>
        <v>0</v>
      </c>
      <c r="AC187" s="322">
        <f t="shared" si="55"/>
        <v>0</v>
      </c>
      <c r="AD187" s="465">
        <f t="shared" si="49"/>
        <v>0</v>
      </c>
      <c r="AE187" s="322">
        <f t="shared" si="39"/>
        <v>0</v>
      </c>
      <c r="AF187" s="465">
        <f t="shared" si="50"/>
        <v>0</v>
      </c>
      <c r="AG187" s="322">
        <f t="shared" si="40"/>
        <v>0</v>
      </c>
      <c r="AH187" s="465">
        <f t="shared" si="51"/>
        <v>0</v>
      </c>
      <c r="AI187" s="322">
        <f t="shared" si="41"/>
        <v>0</v>
      </c>
      <c r="AJ187" s="465">
        <f t="shared" si="52"/>
        <v>0</v>
      </c>
      <c r="AK187" s="322">
        <f t="shared" si="42"/>
        <v>0</v>
      </c>
      <c r="AL187" s="465">
        <f t="shared" si="53"/>
        <v>0</v>
      </c>
      <c r="AM187" s="322">
        <f t="shared" si="43"/>
        <v>0</v>
      </c>
      <c r="AN187" s="465">
        <f t="shared" si="54"/>
        <v>0</v>
      </c>
      <c r="AO187" s="322">
        <f t="shared" si="44"/>
        <v>0</v>
      </c>
    </row>
    <row r="188" spans="3:41" ht="14" customHeight="1">
      <c r="C188" s="300" t="str">
        <f t="shared" si="46"/>
        <v>n/a</v>
      </c>
      <c r="E188" s="387"/>
      <c r="F188" s="387"/>
      <c r="G188" s="366"/>
      <c r="H188" s="462">
        <v>173</v>
      </c>
      <c r="I188" s="782"/>
      <c r="J188" s="816"/>
      <c r="K188" s="783"/>
      <c r="L188" s="463"/>
      <c r="M188" s="467"/>
      <c r="N188" s="464"/>
      <c r="O188" s="784"/>
      <c r="P188" s="442">
        <f t="shared" si="47"/>
        <v>0</v>
      </c>
      <c r="Q188" s="450" t="str">
        <f t="shared" si="56"/>
        <v/>
      </c>
      <c r="R188" s="282"/>
      <c r="AA188" s="322">
        <v>175</v>
      </c>
      <c r="AB188" s="465">
        <f t="shared" si="48"/>
        <v>0</v>
      </c>
      <c r="AC188" s="322">
        <f t="shared" si="55"/>
        <v>0</v>
      </c>
      <c r="AD188" s="465">
        <f t="shared" si="49"/>
        <v>0</v>
      </c>
      <c r="AE188" s="322">
        <f t="shared" si="39"/>
        <v>0</v>
      </c>
      <c r="AF188" s="465">
        <f t="shared" si="50"/>
        <v>0</v>
      </c>
      <c r="AG188" s="322">
        <f t="shared" si="40"/>
        <v>0</v>
      </c>
      <c r="AH188" s="465">
        <f t="shared" si="51"/>
        <v>0</v>
      </c>
      <c r="AI188" s="322">
        <f t="shared" si="41"/>
        <v>0</v>
      </c>
      <c r="AJ188" s="465">
        <f t="shared" si="52"/>
        <v>0</v>
      </c>
      <c r="AK188" s="322">
        <f t="shared" si="42"/>
        <v>0</v>
      </c>
      <c r="AL188" s="465">
        <f t="shared" si="53"/>
        <v>0</v>
      </c>
      <c r="AM188" s="322">
        <f t="shared" si="43"/>
        <v>0</v>
      </c>
      <c r="AN188" s="465">
        <f t="shared" si="54"/>
        <v>0</v>
      </c>
      <c r="AO188" s="322">
        <f t="shared" si="44"/>
        <v>0</v>
      </c>
    </row>
    <row r="189" spans="3:41" ht="14" customHeight="1">
      <c r="C189" s="300" t="str">
        <f t="shared" si="46"/>
        <v>n/a</v>
      </c>
      <c r="E189" s="387"/>
      <c r="F189" s="387"/>
      <c r="G189" s="366"/>
      <c r="H189" s="462">
        <v>174</v>
      </c>
      <c r="I189" s="782"/>
      <c r="J189" s="816"/>
      <c r="K189" s="783"/>
      <c r="L189" s="463"/>
      <c r="M189" s="467"/>
      <c r="N189" s="464"/>
      <c r="O189" s="784"/>
      <c r="P189" s="442">
        <f t="shared" si="47"/>
        <v>0</v>
      </c>
      <c r="Q189" s="450" t="str">
        <f t="shared" si="56"/>
        <v/>
      </c>
      <c r="R189" s="282"/>
      <c r="AA189" s="322">
        <v>176</v>
      </c>
      <c r="AB189" s="465">
        <f t="shared" si="48"/>
        <v>0</v>
      </c>
      <c r="AC189" s="322">
        <f t="shared" si="55"/>
        <v>0</v>
      </c>
      <c r="AD189" s="465">
        <f t="shared" si="49"/>
        <v>0</v>
      </c>
      <c r="AE189" s="322">
        <f t="shared" si="39"/>
        <v>0</v>
      </c>
      <c r="AF189" s="465">
        <f t="shared" si="50"/>
        <v>0</v>
      </c>
      <c r="AG189" s="322">
        <f t="shared" si="40"/>
        <v>0</v>
      </c>
      <c r="AH189" s="465">
        <f t="shared" si="51"/>
        <v>0</v>
      </c>
      <c r="AI189" s="322">
        <f t="shared" si="41"/>
        <v>0</v>
      </c>
      <c r="AJ189" s="465">
        <f t="shared" si="52"/>
        <v>0</v>
      </c>
      <c r="AK189" s="322">
        <f t="shared" si="42"/>
        <v>0</v>
      </c>
      <c r="AL189" s="465">
        <f t="shared" si="53"/>
        <v>0</v>
      </c>
      <c r="AM189" s="322">
        <f t="shared" si="43"/>
        <v>0</v>
      </c>
      <c r="AN189" s="465">
        <f t="shared" si="54"/>
        <v>0</v>
      </c>
      <c r="AO189" s="322">
        <f t="shared" si="44"/>
        <v>0</v>
      </c>
    </row>
    <row r="190" spans="3:41" ht="14" customHeight="1">
      <c r="C190" s="300" t="str">
        <f t="shared" si="46"/>
        <v>n/a</v>
      </c>
      <c r="E190" s="387"/>
      <c r="F190" s="387"/>
      <c r="G190" s="366"/>
      <c r="H190" s="462">
        <v>175</v>
      </c>
      <c r="I190" s="782"/>
      <c r="J190" s="816"/>
      <c r="K190" s="783"/>
      <c r="L190" s="463"/>
      <c r="M190" s="467"/>
      <c r="N190" s="464"/>
      <c r="O190" s="784"/>
      <c r="P190" s="442">
        <f t="shared" si="47"/>
        <v>0</v>
      </c>
      <c r="Q190" s="450" t="str">
        <f t="shared" si="56"/>
        <v/>
      </c>
      <c r="R190" s="282"/>
      <c r="AA190" s="322">
        <v>177</v>
      </c>
      <c r="AB190" s="465">
        <f t="shared" si="48"/>
        <v>0</v>
      </c>
      <c r="AC190" s="322">
        <f t="shared" si="55"/>
        <v>0</v>
      </c>
      <c r="AD190" s="465">
        <f t="shared" si="49"/>
        <v>0</v>
      </c>
      <c r="AE190" s="322">
        <f t="shared" si="39"/>
        <v>0</v>
      </c>
      <c r="AF190" s="465">
        <f t="shared" si="50"/>
        <v>0</v>
      </c>
      <c r="AG190" s="322">
        <f t="shared" si="40"/>
        <v>0</v>
      </c>
      <c r="AH190" s="465">
        <f t="shared" si="51"/>
        <v>0</v>
      </c>
      <c r="AI190" s="322">
        <f t="shared" si="41"/>
        <v>0</v>
      </c>
      <c r="AJ190" s="465">
        <f t="shared" si="52"/>
        <v>0</v>
      </c>
      <c r="AK190" s="322">
        <f t="shared" si="42"/>
        <v>0</v>
      </c>
      <c r="AL190" s="465">
        <f t="shared" si="53"/>
        <v>0</v>
      </c>
      <c r="AM190" s="322">
        <f t="shared" si="43"/>
        <v>0</v>
      </c>
      <c r="AN190" s="465">
        <f t="shared" si="54"/>
        <v>0</v>
      </c>
      <c r="AO190" s="322">
        <f t="shared" si="44"/>
        <v>0</v>
      </c>
    </row>
    <row r="191" spans="3:41" ht="14" customHeight="1">
      <c r="C191" s="300" t="str">
        <f t="shared" si="46"/>
        <v>n/a</v>
      </c>
      <c r="E191" s="387"/>
      <c r="F191" s="387"/>
      <c r="G191" s="366"/>
      <c r="H191" s="462">
        <v>176</v>
      </c>
      <c r="I191" s="782"/>
      <c r="J191" s="816"/>
      <c r="K191" s="783"/>
      <c r="L191" s="463"/>
      <c r="M191" s="467"/>
      <c r="N191" s="464"/>
      <c r="O191" s="784"/>
      <c r="P191" s="442">
        <f t="shared" si="47"/>
        <v>0</v>
      </c>
      <c r="Q191" s="450" t="str">
        <f t="shared" si="56"/>
        <v/>
      </c>
      <c r="R191" s="282"/>
      <c r="AA191" s="322">
        <v>178</v>
      </c>
      <c r="AB191" s="465">
        <f t="shared" si="48"/>
        <v>0</v>
      </c>
      <c r="AC191" s="322">
        <f t="shared" si="55"/>
        <v>0</v>
      </c>
      <c r="AD191" s="465">
        <f t="shared" si="49"/>
        <v>0</v>
      </c>
      <c r="AE191" s="322">
        <f t="shared" si="39"/>
        <v>0</v>
      </c>
      <c r="AF191" s="465">
        <f t="shared" si="50"/>
        <v>0</v>
      </c>
      <c r="AG191" s="322">
        <f t="shared" si="40"/>
        <v>0</v>
      </c>
      <c r="AH191" s="465">
        <f t="shared" si="51"/>
        <v>0</v>
      </c>
      <c r="AI191" s="322">
        <f t="shared" si="41"/>
        <v>0</v>
      </c>
      <c r="AJ191" s="465">
        <f t="shared" si="52"/>
        <v>0</v>
      </c>
      <c r="AK191" s="322">
        <f t="shared" si="42"/>
        <v>0</v>
      </c>
      <c r="AL191" s="465">
        <f t="shared" si="53"/>
        <v>0</v>
      </c>
      <c r="AM191" s="322">
        <f t="shared" si="43"/>
        <v>0</v>
      </c>
      <c r="AN191" s="465">
        <f t="shared" si="54"/>
        <v>0</v>
      </c>
      <c r="AO191" s="322">
        <f t="shared" si="44"/>
        <v>0</v>
      </c>
    </row>
    <row r="192" spans="3:41" ht="14" customHeight="1">
      <c r="C192" s="300" t="str">
        <f t="shared" si="46"/>
        <v>n/a</v>
      </c>
      <c r="E192" s="387"/>
      <c r="F192" s="387"/>
      <c r="G192" s="366"/>
      <c r="H192" s="462">
        <v>177</v>
      </c>
      <c r="I192" s="782"/>
      <c r="J192" s="816"/>
      <c r="K192" s="783"/>
      <c r="L192" s="463"/>
      <c r="M192" s="467"/>
      <c r="N192" s="464"/>
      <c r="O192" s="784"/>
      <c r="P192" s="442">
        <f t="shared" si="47"/>
        <v>0</v>
      </c>
      <c r="Q192" s="450" t="str">
        <f t="shared" si="56"/>
        <v/>
      </c>
      <c r="R192" s="282"/>
      <c r="AA192" s="322">
        <v>179</v>
      </c>
      <c r="AB192" s="465">
        <f t="shared" si="48"/>
        <v>0</v>
      </c>
      <c r="AC192" s="322">
        <f t="shared" si="55"/>
        <v>0</v>
      </c>
      <c r="AD192" s="465">
        <f t="shared" si="49"/>
        <v>0</v>
      </c>
      <c r="AE192" s="322">
        <f t="shared" si="39"/>
        <v>0</v>
      </c>
      <c r="AF192" s="465">
        <f t="shared" si="50"/>
        <v>0</v>
      </c>
      <c r="AG192" s="322">
        <f t="shared" si="40"/>
        <v>0</v>
      </c>
      <c r="AH192" s="465">
        <f t="shared" si="51"/>
        <v>0</v>
      </c>
      <c r="AI192" s="322">
        <f t="shared" si="41"/>
        <v>0</v>
      </c>
      <c r="AJ192" s="465">
        <f t="shared" si="52"/>
        <v>0</v>
      </c>
      <c r="AK192" s="322">
        <f t="shared" si="42"/>
        <v>0</v>
      </c>
      <c r="AL192" s="465">
        <f t="shared" si="53"/>
        <v>0</v>
      </c>
      <c r="AM192" s="322">
        <f t="shared" si="43"/>
        <v>0</v>
      </c>
      <c r="AN192" s="465">
        <f t="shared" si="54"/>
        <v>0</v>
      </c>
      <c r="AO192" s="322">
        <f t="shared" si="44"/>
        <v>0</v>
      </c>
    </row>
    <row r="193" spans="3:41" ht="14" customHeight="1">
      <c r="C193" s="300" t="str">
        <f t="shared" si="46"/>
        <v>n/a</v>
      </c>
      <c r="E193" s="387"/>
      <c r="F193" s="387"/>
      <c r="G193" s="366"/>
      <c r="H193" s="462">
        <v>178</v>
      </c>
      <c r="I193" s="782"/>
      <c r="J193" s="816"/>
      <c r="K193" s="783"/>
      <c r="L193" s="463"/>
      <c r="M193" s="467"/>
      <c r="N193" s="464"/>
      <c r="O193" s="784"/>
      <c r="P193" s="442">
        <f t="shared" si="47"/>
        <v>0</v>
      </c>
      <c r="Q193" s="450" t="str">
        <f t="shared" si="56"/>
        <v/>
      </c>
      <c r="R193" s="282"/>
      <c r="AA193" s="322">
        <v>180</v>
      </c>
      <c r="AB193" s="465">
        <f t="shared" si="48"/>
        <v>0</v>
      </c>
      <c r="AC193" s="322">
        <f t="shared" si="55"/>
        <v>0</v>
      </c>
      <c r="AD193" s="465">
        <f t="shared" si="49"/>
        <v>0</v>
      </c>
      <c r="AE193" s="322">
        <f t="shared" si="39"/>
        <v>0</v>
      </c>
      <c r="AF193" s="465">
        <f t="shared" si="50"/>
        <v>0</v>
      </c>
      <c r="AG193" s="322">
        <f t="shared" si="40"/>
        <v>0</v>
      </c>
      <c r="AH193" s="465">
        <f t="shared" si="51"/>
        <v>0</v>
      </c>
      <c r="AI193" s="322">
        <f t="shared" si="41"/>
        <v>0</v>
      </c>
      <c r="AJ193" s="465">
        <f t="shared" si="52"/>
        <v>0</v>
      </c>
      <c r="AK193" s="322">
        <f t="shared" si="42"/>
        <v>0</v>
      </c>
      <c r="AL193" s="465">
        <f t="shared" si="53"/>
        <v>0</v>
      </c>
      <c r="AM193" s="322">
        <f t="shared" si="43"/>
        <v>0</v>
      </c>
      <c r="AN193" s="465">
        <f t="shared" si="54"/>
        <v>0</v>
      </c>
      <c r="AO193" s="322">
        <f t="shared" si="44"/>
        <v>0</v>
      </c>
    </row>
    <row r="194" spans="3:41" ht="14" customHeight="1">
      <c r="C194" s="300" t="str">
        <f t="shared" si="46"/>
        <v>n/a</v>
      </c>
      <c r="E194" s="387"/>
      <c r="F194" s="387"/>
      <c r="G194" s="366"/>
      <c r="H194" s="462">
        <v>179</v>
      </c>
      <c r="I194" s="782"/>
      <c r="J194" s="816"/>
      <c r="K194" s="783"/>
      <c r="L194" s="463"/>
      <c r="M194" s="467"/>
      <c r="N194" s="464"/>
      <c r="O194" s="784"/>
      <c r="P194" s="442">
        <f t="shared" si="47"/>
        <v>0</v>
      </c>
      <c r="Q194" s="450" t="str">
        <f t="shared" si="56"/>
        <v/>
      </c>
      <c r="R194" s="282"/>
      <c r="AA194" s="322">
        <v>181</v>
      </c>
      <c r="AB194" s="465">
        <f t="shared" si="48"/>
        <v>0</v>
      </c>
      <c r="AC194" s="322">
        <f t="shared" si="55"/>
        <v>0</v>
      </c>
      <c r="AD194" s="465">
        <f t="shared" si="49"/>
        <v>0</v>
      </c>
      <c r="AE194" s="322">
        <f t="shared" si="39"/>
        <v>0</v>
      </c>
      <c r="AF194" s="465">
        <f t="shared" si="50"/>
        <v>0</v>
      </c>
      <c r="AG194" s="322">
        <f t="shared" si="40"/>
        <v>0</v>
      </c>
      <c r="AH194" s="465">
        <f t="shared" si="51"/>
        <v>0</v>
      </c>
      <c r="AI194" s="322">
        <f t="shared" si="41"/>
        <v>0</v>
      </c>
      <c r="AJ194" s="465">
        <f t="shared" si="52"/>
        <v>0</v>
      </c>
      <c r="AK194" s="322">
        <f t="shared" si="42"/>
        <v>0</v>
      </c>
      <c r="AL194" s="465">
        <f t="shared" si="53"/>
        <v>0</v>
      </c>
      <c r="AM194" s="322">
        <f t="shared" si="43"/>
        <v>0</v>
      </c>
      <c r="AN194" s="465">
        <f t="shared" si="54"/>
        <v>0</v>
      </c>
      <c r="AO194" s="322">
        <f t="shared" si="44"/>
        <v>0</v>
      </c>
    </row>
    <row r="195" spans="3:41" ht="14" customHeight="1">
      <c r="C195" s="300" t="str">
        <f t="shared" si="46"/>
        <v>n/a</v>
      </c>
      <c r="E195" s="387"/>
      <c r="F195" s="387"/>
      <c r="G195" s="366"/>
      <c r="H195" s="462">
        <v>180</v>
      </c>
      <c r="I195" s="782"/>
      <c r="J195" s="816"/>
      <c r="K195" s="783"/>
      <c r="L195" s="463"/>
      <c r="M195" s="467"/>
      <c r="N195" s="464"/>
      <c r="O195" s="784"/>
      <c r="P195" s="442">
        <f t="shared" si="47"/>
        <v>0</v>
      </c>
      <c r="Q195" s="450" t="str">
        <f t="shared" si="56"/>
        <v/>
      </c>
      <c r="R195" s="282"/>
      <c r="AA195" s="322">
        <v>182</v>
      </c>
      <c r="AB195" s="465">
        <f t="shared" si="48"/>
        <v>0</v>
      </c>
      <c r="AC195" s="322">
        <f t="shared" si="55"/>
        <v>0</v>
      </c>
      <c r="AD195" s="465">
        <f t="shared" si="49"/>
        <v>0</v>
      </c>
      <c r="AE195" s="322">
        <f t="shared" si="39"/>
        <v>0</v>
      </c>
      <c r="AF195" s="465">
        <f t="shared" si="50"/>
        <v>0</v>
      </c>
      <c r="AG195" s="322">
        <f t="shared" si="40"/>
        <v>0</v>
      </c>
      <c r="AH195" s="465">
        <f t="shared" si="51"/>
        <v>0</v>
      </c>
      <c r="AI195" s="322">
        <f t="shared" si="41"/>
        <v>0</v>
      </c>
      <c r="AJ195" s="465">
        <f t="shared" si="52"/>
        <v>0</v>
      </c>
      <c r="AK195" s="322">
        <f t="shared" si="42"/>
        <v>0</v>
      </c>
      <c r="AL195" s="465">
        <f t="shared" si="53"/>
        <v>0</v>
      </c>
      <c r="AM195" s="322">
        <f t="shared" si="43"/>
        <v>0</v>
      </c>
      <c r="AN195" s="465">
        <f t="shared" si="54"/>
        <v>0</v>
      </c>
      <c r="AO195" s="322">
        <f t="shared" si="44"/>
        <v>0</v>
      </c>
    </row>
    <row r="196" spans="3:41" ht="14" customHeight="1">
      <c r="C196" s="300" t="str">
        <f t="shared" si="46"/>
        <v>n/a</v>
      </c>
      <c r="E196" s="387"/>
      <c r="F196" s="387"/>
      <c r="G196" s="366"/>
      <c r="H196" s="462">
        <v>181</v>
      </c>
      <c r="I196" s="782"/>
      <c r="J196" s="816"/>
      <c r="K196" s="783"/>
      <c r="L196" s="463"/>
      <c r="M196" s="527"/>
      <c r="N196" s="466"/>
      <c r="O196" s="784"/>
      <c r="P196" s="442">
        <f t="shared" si="47"/>
        <v>0</v>
      </c>
      <c r="Q196" s="451" t="str">
        <f t="shared" si="56"/>
        <v/>
      </c>
      <c r="R196" s="282"/>
      <c r="AA196" s="322">
        <v>183</v>
      </c>
      <c r="AB196" s="465">
        <f t="shared" si="48"/>
        <v>0</v>
      </c>
      <c r="AC196" s="322">
        <f t="shared" si="55"/>
        <v>0</v>
      </c>
      <c r="AD196" s="465">
        <f t="shared" si="49"/>
        <v>0</v>
      </c>
      <c r="AE196" s="322">
        <f t="shared" si="39"/>
        <v>0</v>
      </c>
      <c r="AF196" s="465">
        <f t="shared" si="50"/>
        <v>0</v>
      </c>
      <c r="AG196" s="322">
        <f t="shared" si="40"/>
        <v>0</v>
      </c>
      <c r="AH196" s="465">
        <f t="shared" si="51"/>
        <v>0</v>
      </c>
      <c r="AI196" s="322">
        <f t="shared" si="41"/>
        <v>0</v>
      </c>
      <c r="AJ196" s="465">
        <f t="shared" si="52"/>
        <v>0</v>
      </c>
      <c r="AK196" s="322">
        <f t="shared" si="42"/>
        <v>0</v>
      </c>
      <c r="AL196" s="465">
        <f t="shared" si="53"/>
        <v>0</v>
      </c>
      <c r="AM196" s="322">
        <f t="shared" si="43"/>
        <v>0</v>
      </c>
      <c r="AN196" s="465">
        <f t="shared" si="54"/>
        <v>0</v>
      </c>
      <c r="AO196" s="322">
        <f t="shared" si="44"/>
        <v>0</v>
      </c>
    </row>
    <row r="197" spans="3:41" ht="14" customHeight="1">
      <c r="C197" s="300" t="str">
        <f t="shared" si="46"/>
        <v>n/a</v>
      </c>
      <c r="E197" s="387"/>
      <c r="F197" s="387"/>
      <c r="G197" s="366"/>
      <c r="H197" s="462">
        <v>182</v>
      </c>
      <c r="I197" s="782"/>
      <c r="J197" s="816"/>
      <c r="K197" s="783"/>
      <c r="L197" s="463"/>
      <c r="M197" s="467"/>
      <c r="N197" s="464"/>
      <c r="O197" s="784"/>
      <c r="P197" s="442">
        <f t="shared" si="47"/>
        <v>0</v>
      </c>
      <c r="Q197" s="450" t="str">
        <f t="shared" si="56"/>
        <v/>
      </c>
      <c r="R197" s="282"/>
      <c r="AA197" s="322">
        <v>184</v>
      </c>
      <c r="AB197" s="465">
        <f t="shared" si="48"/>
        <v>0</v>
      </c>
      <c r="AC197" s="322">
        <f t="shared" si="55"/>
        <v>0</v>
      </c>
      <c r="AD197" s="465">
        <f t="shared" si="49"/>
        <v>0</v>
      </c>
      <c r="AE197" s="322">
        <f t="shared" si="39"/>
        <v>0</v>
      </c>
      <c r="AF197" s="465">
        <f t="shared" si="50"/>
        <v>0</v>
      </c>
      <c r="AG197" s="322">
        <f t="shared" si="40"/>
        <v>0</v>
      </c>
      <c r="AH197" s="465">
        <f t="shared" si="51"/>
        <v>0</v>
      </c>
      <c r="AI197" s="322">
        <f t="shared" si="41"/>
        <v>0</v>
      </c>
      <c r="AJ197" s="465">
        <f t="shared" si="52"/>
        <v>0</v>
      </c>
      <c r="AK197" s="322">
        <f t="shared" si="42"/>
        <v>0</v>
      </c>
      <c r="AL197" s="465">
        <f t="shared" si="53"/>
        <v>0</v>
      </c>
      <c r="AM197" s="322">
        <f t="shared" si="43"/>
        <v>0</v>
      </c>
      <c r="AN197" s="465">
        <f t="shared" si="54"/>
        <v>0</v>
      </c>
      <c r="AO197" s="322">
        <f t="shared" si="44"/>
        <v>0</v>
      </c>
    </row>
    <row r="198" spans="3:41" ht="14" customHeight="1">
      <c r="C198" s="300" t="str">
        <f t="shared" si="46"/>
        <v>n/a</v>
      </c>
      <c r="E198" s="387"/>
      <c r="F198" s="387"/>
      <c r="G198" s="366"/>
      <c r="H198" s="462">
        <v>183</v>
      </c>
      <c r="I198" s="782"/>
      <c r="J198" s="816"/>
      <c r="K198" s="783"/>
      <c r="L198" s="463"/>
      <c r="M198" s="467"/>
      <c r="N198" s="464"/>
      <c r="O198" s="784"/>
      <c r="P198" s="442">
        <f t="shared" si="47"/>
        <v>0</v>
      </c>
      <c r="Q198" s="450" t="str">
        <f t="shared" si="56"/>
        <v/>
      </c>
      <c r="R198" s="282"/>
      <c r="AA198" s="322">
        <v>185</v>
      </c>
      <c r="AB198" s="465">
        <f t="shared" si="48"/>
        <v>0</v>
      </c>
      <c r="AC198" s="322">
        <f t="shared" si="55"/>
        <v>0</v>
      </c>
      <c r="AD198" s="465">
        <f t="shared" si="49"/>
        <v>0</v>
      </c>
      <c r="AE198" s="322">
        <f t="shared" si="39"/>
        <v>0</v>
      </c>
      <c r="AF198" s="465">
        <f t="shared" si="50"/>
        <v>0</v>
      </c>
      <c r="AG198" s="322">
        <f t="shared" si="40"/>
        <v>0</v>
      </c>
      <c r="AH198" s="465">
        <f t="shared" si="51"/>
        <v>0</v>
      </c>
      <c r="AI198" s="322">
        <f t="shared" si="41"/>
        <v>0</v>
      </c>
      <c r="AJ198" s="465">
        <f t="shared" si="52"/>
        <v>0</v>
      </c>
      <c r="AK198" s="322">
        <f t="shared" si="42"/>
        <v>0</v>
      </c>
      <c r="AL198" s="465">
        <f t="shared" si="53"/>
        <v>0</v>
      </c>
      <c r="AM198" s="322">
        <f t="shared" si="43"/>
        <v>0</v>
      </c>
      <c r="AN198" s="465">
        <f t="shared" si="54"/>
        <v>0</v>
      </c>
      <c r="AO198" s="322">
        <f t="shared" si="44"/>
        <v>0</v>
      </c>
    </row>
    <row r="199" spans="3:41" ht="14" customHeight="1">
      <c r="C199" s="300" t="str">
        <f t="shared" si="46"/>
        <v>n/a</v>
      </c>
      <c r="E199" s="387"/>
      <c r="F199" s="387"/>
      <c r="G199" s="366"/>
      <c r="H199" s="462">
        <v>184</v>
      </c>
      <c r="I199" s="782"/>
      <c r="J199" s="816"/>
      <c r="K199" s="783"/>
      <c r="L199" s="463"/>
      <c r="M199" s="467"/>
      <c r="N199" s="464"/>
      <c r="O199" s="784"/>
      <c r="P199" s="442">
        <f t="shared" si="47"/>
        <v>0</v>
      </c>
      <c r="Q199" s="450" t="str">
        <f t="shared" si="56"/>
        <v/>
      </c>
      <c r="R199" s="282"/>
      <c r="AA199" s="322">
        <v>186</v>
      </c>
      <c r="AB199" s="465">
        <f t="shared" si="48"/>
        <v>0</v>
      </c>
      <c r="AC199" s="322">
        <f t="shared" si="55"/>
        <v>0</v>
      </c>
      <c r="AD199" s="465">
        <f t="shared" si="49"/>
        <v>0</v>
      </c>
      <c r="AE199" s="322">
        <f t="shared" si="39"/>
        <v>0</v>
      </c>
      <c r="AF199" s="465">
        <f t="shared" si="50"/>
        <v>0</v>
      </c>
      <c r="AG199" s="322">
        <f t="shared" si="40"/>
        <v>0</v>
      </c>
      <c r="AH199" s="465">
        <f t="shared" si="51"/>
        <v>0</v>
      </c>
      <c r="AI199" s="322">
        <f t="shared" si="41"/>
        <v>0</v>
      </c>
      <c r="AJ199" s="465">
        <f t="shared" si="52"/>
        <v>0</v>
      </c>
      <c r="AK199" s="322">
        <f t="shared" si="42"/>
        <v>0</v>
      </c>
      <c r="AL199" s="465">
        <f t="shared" si="53"/>
        <v>0</v>
      </c>
      <c r="AM199" s="322">
        <f t="shared" si="43"/>
        <v>0</v>
      </c>
      <c r="AN199" s="465">
        <f t="shared" si="54"/>
        <v>0</v>
      </c>
      <c r="AO199" s="322">
        <f t="shared" si="44"/>
        <v>0</v>
      </c>
    </row>
    <row r="200" spans="3:41" ht="14" customHeight="1">
      <c r="C200" s="300" t="str">
        <f t="shared" si="46"/>
        <v>n/a</v>
      </c>
      <c r="E200" s="387"/>
      <c r="F200" s="387"/>
      <c r="G200" s="366"/>
      <c r="H200" s="462">
        <v>185</v>
      </c>
      <c r="I200" s="782"/>
      <c r="J200" s="816"/>
      <c r="K200" s="783"/>
      <c r="L200" s="463"/>
      <c r="M200" s="467"/>
      <c r="N200" s="464"/>
      <c r="O200" s="784"/>
      <c r="P200" s="442">
        <f t="shared" si="47"/>
        <v>0</v>
      </c>
      <c r="Q200" s="450" t="str">
        <f t="shared" si="56"/>
        <v/>
      </c>
      <c r="R200" s="282"/>
      <c r="AA200" s="322">
        <v>187</v>
      </c>
      <c r="AB200" s="465">
        <f t="shared" si="48"/>
        <v>0</v>
      </c>
      <c r="AC200" s="322">
        <f t="shared" si="55"/>
        <v>0</v>
      </c>
      <c r="AD200" s="465">
        <f t="shared" si="49"/>
        <v>0</v>
      </c>
      <c r="AE200" s="322">
        <f t="shared" si="39"/>
        <v>0</v>
      </c>
      <c r="AF200" s="465">
        <f t="shared" si="50"/>
        <v>0</v>
      </c>
      <c r="AG200" s="322">
        <f t="shared" si="40"/>
        <v>0</v>
      </c>
      <c r="AH200" s="465">
        <f t="shared" si="51"/>
        <v>0</v>
      </c>
      <c r="AI200" s="322">
        <f t="shared" si="41"/>
        <v>0</v>
      </c>
      <c r="AJ200" s="465">
        <f t="shared" si="52"/>
        <v>0</v>
      </c>
      <c r="AK200" s="322">
        <f t="shared" si="42"/>
        <v>0</v>
      </c>
      <c r="AL200" s="465">
        <f t="shared" si="53"/>
        <v>0</v>
      </c>
      <c r="AM200" s="322">
        <f t="shared" si="43"/>
        <v>0</v>
      </c>
      <c r="AN200" s="465">
        <f t="shared" si="54"/>
        <v>0</v>
      </c>
      <c r="AO200" s="322">
        <f t="shared" si="44"/>
        <v>0</v>
      </c>
    </row>
    <row r="201" spans="3:41" ht="14" customHeight="1">
      <c r="C201" s="300" t="str">
        <f t="shared" si="46"/>
        <v>n/a</v>
      </c>
      <c r="E201" s="387"/>
      <c r="F201" s="387"/>
      <c r="G201" s="366"/>
      <c r="H201" s="462">
        <v>186</v>
      </c>
      <c r="I201" s="782"/>
      <c r="J201" s="816"/>
      <c r="K201" s="783"/>
      <c r="L201" s="463"/>
      <c r="M201" s="467"/>
      <c r="N201" s="464"/>
      <c r="O201" s="784"/>
      <c r="P201" s="442">
        <f t="shared" si="47"/>
        <v>0</v>
      </c>
      <c r="Q201" s="450" t="str">
        <f t="shared" si="56"/>
        <v/>
      </c>
      <c r="R201" s="282"/>
      <c r="AA201" s="322">
        <v>188</v>
      </c>
      <c r="AB201" s="465">
        <f t="shared" si="48"/>
        <v>0</v>
      </c>
      <c r="AC201" s="322">
        <f t="shared" si="55"/>
        <v>0</v>
      </c>
      <c r="AD201" s="465">
        <f t="shared" si="49"/>
        <v>0</v>
      </c>
      <c r="AE201" s="322">
        <f t="shared" si="39"/>
        <v>0</v>
      </c>
      <c r="AF201" s="465">
        <f t="shared" si="50"/>
        <v>0</v>
      </c>
      <c r="AG201" s="322">
        <f t="shared" si="40"/>
        <v>0</v>
      </c>
      <c r="AH201" s="465">
        <f t="shared" si="51"/>
        <v>0</v>
      </c>
      <c r="AI201" s="322">
        <f t="shared" si="41"/>
        <v>0</v>
      </c>
      <c r="AJ201" s="465">
        <f t="shared" si="52"/>
        <v>0</v>
      </c>
      <c r="AK201" s="322">
        <f t="shared" si="42"/>
        <v>0</v>
      </c>
      <c r="AL201" s="465">
        <f t="shared" si="53"/>
        <v>0</v>
      </c>
      <c r="AM201" s="322">
        <f t="shared" si="43"/>
        <v>0</v>
      </c>
      <c r="AN201" s="465">
        <f t="shared" si="54"/>
        <v>0</v>
      </c>
      <c r="AO201" s="322">
        <f t="shared" si="44"/>
        <v>0</v>
      </c>
    </row>
    <row r="202" spans="3:41" ht="14" customHeight="1">
      <c r="C202" s="300" t="str">
        <f t="shared" si="46"/>
        <v>n/a</v>
      </c>
      <c r="E202" s="387"/>
      <c r="F202" s="387"/>
      <c r="G202" s="366"/>
      <c r="H202" s="462">
        <v>187</v>
      </c>
      <c r="I202" s="782"/>
      <c r="J202" s="816"/>
      <c r="K202" s="783"/>
      <c r="L202" s="463"/>
      <c r="M202" s="467"/>
      <c r="N202" s="464"/>
      <c r="O202" s="784"/>
      <c r="P202" s="442">
        <f t="shared" si="47"/>
        <v>0</v>
      </c>
      <c r="Q202" s="450" t="str">
        <f t="shared" si="56"/>
        <v/>
      </c>
      <c r="R202" s="282"/>
      <c r="AA202" s="322">
        <v>189</v>
      </c>
      <c r="AB202" s="465">
        <f t="shared" si="48"/>
        <v>0</v>
      </c>
      <c r="AC202" s="322">
        <f t="shared" si="55"/>
        <v>0</v>
      </c>
      <c r="AD202" s="465">
        <f t="shared" si="49"/>
        <v>0</v>
      </c>
      <c r="AE202" s="322">
        <f t="shared" ref="AE202:AE215" si="57">IF(Acct_Tracking=$AD$14,$P202,0)</f>
        <v>0</v>
      </c>
      <c r="AF202" s="465">
        <f t="shared" si="50"/>
        <v>0</v>
      </c>
      <c r="AG202" s="322">
        <f t="shared" ref="AG202:AG215" si="58">IF(Acct_Tracking=$AF$14,$P202,0)</f>
        <v>0</v>
      </c>
      <c r="AH202" s="465">
        <f t="shared" si="51"/>
        <v>0</v>
      </c>
      <c r="AI202" s="322">
        <f t="shared" ref="AI202:AI215" si="59">IF(Acct_Tracking=$AH$14,$P202,0)</f>
        <v>0</v>
      </c>
      <c r="AJ202" s="465">
        <f t="shared" si="52"/>
        <v>0</v>
      </c>
      <c r="AK202" s="322">
        <f t="shared" ref="AK202:AK215" si="60">IF(Acct_Tracking=$AJ$14,$P202,0)</f>
        <v>0</v>
      </c>
      <c r="AL202" s="465">
        <f t="shared" si="53"/>
        <v>0</v>
      </c>
      <c r="AM202" s="322">
        <f t="shared" ref="AM202:AM215" si="61">IF(Acct_Tracking=$AL$14,$P202,0)</f>
        <v>0</v>
      </c>
      <c r="AN202" s="465">
        <f t="shared" si="54"/>
        <v>0</v>
      </c>
      <c r="AO202" s="322">
        <f t="shared" ref="AO202:AO215" si="62">IF(Acct_Tracking=$AN$14,$P202,0)</f>
        <v>0</v>
      </c>
    </row>
    <row r="203" spans="3:41" ht="14" customHeight="1">
      <c r="C203" s="300" t="str">
        <f t="shared" si="46"/>
        <v>n/a</v>
      </c>
      <c r="E203" s="387"/>
      <c r="F203" s="387"/>
      <c r="G203" s="366"/>
      <c r="H203" s="462">
        <v>188</v>
      </c>
      <c r="I203" s="782"/>
      <c r="J203" s="816"/>
      <c r="K203" s="783"/>
      <c r="L203" s="463"/>
      <c r="M203" s="467"/>
      <c r="N203" s="464"/>
      <c r="O203" s="784"/>
      <c r="P203" s="442">
        <f t="shared" si="47"/>
        <v>0</v>
      </c>
      <c r="Q203" s="450" t="str">
        <f t="shared" si="56"/>
        <v/>
      </c>
      <c r="R203" s="282"/>
      <c r="AA203" s="322">
        <v>190</v>
      </c>
      <c r="AB203" s="465">
        <f t="shared" si="48"/>
        <v>0</v>
      </c>
      <c r="AC203" s="322">
        <f t="shared" si="55"/>
        <v>0</v>
      </c>
      <c r="AD203" s="465">
        <f t="shared" si="49"/>
        <v>0</v>
      </c>
      <c r="AE203" s="322">
        <f t="shared" si="57"/>
        <v>0</v>
      </c>
      <c r="AF203" s="465">
        <f t="shared" si="50"/>
        <v>0</v>
      </c>
      <c r="AG203" s="322">
        <f t="shared" si="58"/>
        <v>0</v>
      </c>
      <c r="AH203" s="465">
        <f t="shared" si="51"/>
        <v>0</v>
      </c>
      <c r="AI203" s="322">
        <f t="shared" si="59"/>
        <v>0</v>
      </c>
      <c r="AJ203" s="465">
        <f t="shared" si="52"/>
        <v>0</v>
      </c>
      <c r="AK203" s="322">
        <f t="shared" si="60"/>
        <v>0</v>
      </c>
      <c r="AL203" s="465">
        <f t="shared" si="53"/>
        <v>0</v>
      </c>
      <c r="AM203" s="322">
        <f t="shared" si="61"/>
        <v>0</v>
      </c>
      <c r="AN203" s="465">
        <f t="shared" si="54"/>
        <v>0</v>
      </c>
      <c r="AO203" s="322">
        <f t="shared" si="62"/>
        <v>0</v>
      </c>
    </row>
    <row r="204" spans="3:41" ht="14" customHeight="1">
      <c r="C204" s="300" t="str">
        <f t="shared" si="46"/>
        <v>n/a</v>
      </c>
      <c r="E204" s="387"/>
      <c r="F204" s="387"/>
      <c r="G204" s="366"/>
      <c r="H204" s="462">
        <v>189</v>
      </c>
      <c r="I204" s="782"/>
      <c r="J204" s="816"/>
      <c r="K204" s="783"/>
      <c r="L204" s="463"/>
      <c r="M204" s="467"/>
      <c r="N204" s="464"/>
      <c r="O204" s="784"/>
      <c r="P204" s="442">
        <f t="shared" si="47"/>
        <v>0</v>
      </c>
      <c r="Q204" s="450" t="str">
        <f t="shared" si="56"/>
        <v/>
      </c>
      <c r="R204" s="282"/>
      <c r="AA204" s="322">
        <v>191</v>
      </c>
      <c r="AB204" s="465">
        <f t="shared" si="48"/>
        <v>0</v>
      </c>
      <c r="AC204" s="322">
        <f t="shared" si="55"/>
        <v>0</v>
      </c>
      <c r="AD204" s="465">
        <f t="shared" si="49"/>
        <v>0</v>
      </c>
      <c r="AE204" s="322">
        <f t="shared" si="57"/>
        <v>0</v>
      </c>
      <c r="AF204" s="465">
        <f t="shared" si="50"/>
        <v>0</v>
      </c>
      <c r="AG204" s="322">
        <f t="shared" si="58"/>
        <v>0</v>
      </c>
      <c r="AH204" s="465">
        <f t="shared" si="51"/>
        <v>0</v>
      </c>
      <c r="AI204" s="322">
        <f t="shared" si="59"/>
        <v>0</v>
      </c>
      <c r="AJ204" s="465">
        <f t="shared" si="52"/>
        <v>0</v>
      </c>
      <c r="AK204" s="322">
        <f t="shared" si="60"/>
        <v>0</v>
      </c>
      <c r="AL204" s="465">
        <f t="shared" si="53"/>
        <v>0</v>
      </c>
      <c r="AM204" s="322">
        <f t="shared" si="61"/>
        <v>0</v>
      </c>
      <c r="AN204" s="465">
        <f t="shared" si="54"/>
        <v>0</v>
      </c>
      <c r="AO204" s="322">
        <f t="shared" si="62"/>
        <v>0</v>
      </c>
    </row>
    <row r="205" spans="3:41" ht="14" customHeight="1">
      <c r="C205" s="300" t="str">
        <f t="shared" si="46"/>
        <v>n/a</v>
      </c>
      <c r="E205" s="387"/>
      <c r="F205" s="387"/>
      <c r="G205" s="366"/>
      <c r="H205" s="462">
        <v>190</v>
      </c>
      <c r="I205" s="782"/>
      <c r="J205" s="816"/>
      <c r="K205" s="783"/>
      <c r="L205" s="463"/>
      <c r="M205" s="467"/>
      <c r="N205" s="464"/>
      <c r="O205" s="784"/>
      <c r="P205" s="442">
        <f t="shared" si="47"/>
        <v>0</v>
      </c>
      <c r="Q205" s="450" t="str">
        <f t="shared" si="56"/>
        <v/>
      </c>
      <c r="R205" s="282"/>
      <c r="AA205" s="322">
        <v>192</v>
      </c>
      <c r="AB205" s="465">
        <f t="shared" si="48"/>
        <v>0</v>
      </c>
      <c r="AC205" s="322">
        <f t="shared" si="55"/>
        <v>0</v>
      </c>
      <c r="AD205" s="465">
        <f t="shared" si="49"/>
        <v>0</v>
      </c>
      <c r="AE205" s="322">
        <f t="shared" si="57"/>
        <v>0</v>
      </c>
      <c r="AF205" s="465">
        <f t="shared" si="50"/>
        <v>0</v>
      </c>
      <c r="AG205" s="322">
        <f t="shared" si="58"/>
        <v>0</v>
      </c>
      <c r="AH205" s="465">
        <f t="shared" si="51"/>
        <v>0</v>
      </c>
      <c r="AI205" s="322">
        <f t="shared" si="59"/>
        <v>0</v>
      </c>
      <c r="AJ205" s="465">
        <f t="shared" si="52"/>
        <v>0</v>
      </c>
      <c r="AK205" s="322">
        <f t="shared" si="60"/>
        <v>0</v>
      </c>
      <c r="AL205" s="465">
        <f t="shared" si="53"/>
        <v>0</v>
      </c>
      <c r="AM205" s="322">
        <f t="shared" si="61"/>
        <v>0</v>
      </c>
      <c r="AN205" s="465">
        <f t="shared" si="54"/>
        <v>0</v>
      </c>
      <c r="AO205" s="322">
        <f t="shared" si="62"/>
        <v>0</v>
      </c>
    </row>
    <row r="206" spans="3:41" ht="14" customHeight="1">
      <c r="C206" s="300" t="str">
        <f t="shared" si="46"/>
        <v>n/a</v>
      </c>
      <c r="E206" s="387"/>
      <c r="F206" s="387"/>
      <c r="G206" s="366"/>
      <c r="H206" s="462">
        <v>191</v>
      </c>
      <c r="I206" s="782"/>
      <c r="J206" s="816"/>
      <c r="K206" s="783"/>
      <c r="L206" s="463"/>
      <c r="M206" s="527"/>
      <c r="N206" s="466"/>
      <c r="O206" s="784"/>
      <c r="P206" s="442">
        <f t="shared" si="47"/>
        <v>0</v>
      </c>
      <c r="Q206" s="451" t="str">
        <f t="shared" si="56"/>
        <v/>
      </c>
      <c r="R206" s="282"/>
      <c r="AA206" s="322">
        <v>193</v>
      </c>
      <c r="AB206" s="465">
        <f t="shared" si="48"/>
        <v>0</v>
      </c>
      <c r="AC206" s="322">
        <f t="shared" si="55"/>
        <v>0</v>
      </c>
      <c r="AD206" s="465">
        <f t="shared" si="49"/>
        <v>0</v>
      </c>
      <c r="AE206" s="322">
        <f t="shared" si="57"/>
        <v>0</v>
      </c>
      <c r="AF206" s="465">
        <f t="shared" si="50"/>
        <v>0</v>
      </c>
      <c r="AG206" s="322">
        <f t="shared" si="58"/>
        <v>0</v>
      </c>
      <c r="AH206" s="465">
        <f t="shared" si="51"/>
        <v>0</v>
      </c>
      <c r="AI206" s="322">
        <f t="shared" si="59"/>
        <v>0</v>
      </c>
      <c r="AJ206" s="465">
        <f t="shared" si="52"/>
        <v>0</v>
      </c>
      <c r="AK206" s="322">
        <f t="shared" si="60"/>
        <v>0</v>
      </c>
      <c r="AL206" s="465">
        <f t="shared" si="53"/>
        <v>0</v>
      </c>
      <c r="AM206" s="322">
        <f t="shared" si="61"/>
        <v>0</v>
      </c>
      <c r="AN206" s="465">
        <f t="shared" si="54"/>
        <v>0</v>
      </c>
      <c r="AO206" s="322">
        <f t="shared" si="62"/>
        <v>0</v>
      </c>
    </row>
    <row r="207" spans="3:41" ht="14" customHeight="1">
      <c r="C207" s="300" t="str">
        <f t="shared" si="46"/>
        <v>n/a</v>
      </c>
      <c r="E207" s="387"/>
      <c r="F207" s="387"/>
      <c r="G207" s="366"/>
      <c r="H207" s="462">
        <v>192</v>
      </c>
      <c r="I207" s="782"/>
      <c r="J207" s="816"/>
      <c r="K207" s="783"/>
      <c r="L207" s="463"/>
      <c r="M207" s="467"/>
      <c r="N207" s="464"/>
      <c r="O207" s="784"/>
      <c r="P207" s="442">
        <f t="shared" si="47"/>
        <v>0</v>
      </c>
      <c r="Q207" s="450" t="str">
        <f t="shared" si="56"/>
        <v/>
      </c>
      <c r="R207" s="282"/>
      <c r="AA207" s="322">
        <v>194</v>
      </c>
      <c r="AB207" s="465">
        <f t="shared" si="48"/>
        <v>0</v>
      </c>
      <c r="AC207" s="322">
        <f t="shared" si="55"/>
        <v>0</v>
      </c>
      <c r="AD207" s="465">
        <f t="shared" si="49"/>
        <v>0</v>
      </c>
      <c r="AE207" s="322">
        <f t="shared" si="57"/>
        <v>0</v>
      </c>
      <c r="AF207" s="465">
        <f t="shared" si="50"/>
        <v>0</v>
      </c>
      <c r="AG207" s="322">
        <f t="shared" si="58"/>
        <v>0</v>
      </c>
      <c r="AH207" s="465">
        <f t="shared" si="51"/>
        <v>0</v>
      </c>
      <c r="AI207" s="322">
        <f t="shared" si="59"/>
        <v>0</v>
      </c>
      <c r="AJ207" s="465">
        <f t="shared" si="52"/>
        <v>0</v>
      </c>
      <c r="AK207" s="322">
        <f t="shared" si="60"/>
        <v>0</v>
      </c>
      <c r="AL207" s="465">
        <f t="shared" si="53"/>
        <v>0</v>
      </c>
      <c r="AM207" s="322">
        <f t="shared" si="61"/>
        <v>0</v>
      </c>
      <c r="AN207" s="465">
        <f t="shared" si="54"/>
        <v>0</v>
      </c>
      <c r="AO207" s="322">
        <f t="shared" si="62"/>
        <v>0</v>
      </c>
    </row>
    <row r="208" spans="3:41" ht="14" customHeight="1">
      <c r="C208" s="300" t="str">
        <f t="shared" si="46"/>
        <v>n/a</v>
      </c>
      <c r="E208" s="387"/>
      <c r="F208" s="387"/>
      <c r="G208" s="366"/>
      <c r="H208" s="462">
        <v>193</v>
      </c>
      <c r="I208" s="782"/>
      <c r="J208" s="816"/>
      <c r="K208" s="783"/>
      <c r="L208" s="463"/>
      <c r="M208" s="467"/>
      <c r="N208" s="464"/>
      <c r="O208" s="784"/>
      <c r="P208" s="442">
        <f t="shared" si="47"/>
        <v>0</v>
      </c>
      <c r="Q208" s="450" t="str">
        <f t="shared" ref="Q208:Q215" si="63">IF(O208="","",HLOOKUP(O208,Sum_Changes,AA208,FALSE))</f>
        <v/>
      </c>
      <c r="R208" s="282"/>
      <c r="AA208" s="322">
        <v>195</v>
      </c>
      <c r="AB208" s="465">
        <f t="shared" si="48"/>
        <v>0</v>
      </c>
      <c r="AC208" s="322">
        <f t="shared" si="55"/>
        <v>0</v>
      </c>
      <c r="AD208" s="465">
        <f t="shared" si="49"/>
        <v>0</v>
      </c>
      <c r="AE208" s="322">
        <f t="shared" si="57"/>
        <v>0</v>
      </c>
      <c r="AF208" s="465">
        <f t="shared" si="50"/>
        <v>0</v>
      </c>
      <c r="AG208" s="322">
        <f t="shared" si="58"/>
        <v>0</v>
      </c>
      <c r="AH208" s="465">
        <f t="shared" si="51"/>
        <v>0</v>
      </c>
      <c r="AI208" s="322">
        <f t="shared" si="59"/>
        <v>0</v>
      </c>
      <c r="AJ208" s="465">
        <f t="shared" si="52"/>
        <v>0</v>
      </c>
      <c r="AK208" s="322">
        <f t="shared" si="60"/>
        <v>0</v>
      </c>
      <c r="AL208" s="465">
        <f t="shared" si="53"/>
        <v>0</v>
      </c>
      <c r="AM208" s="322">
        <f t="shared" si="61"/>
        <v>0</v>
      </c>
      <c r="AN208" s="465">
        <f t="shared" si="54"/>
        <v>0</v>
      </c>
      <c r="AO208" s="322">
        <f t="shared" si="62"/>
        <v>0</v>
      </c>
    </row>
    <row r="209" spans="1:43" ht="14" customHeight="1">
      <c r="C209" s="300" t="str">
        <f t="shared" ref="C209:C215" si="64">IF($I209="Cash",-1,IF($I209="Check",-1,IF($I209="Debit",-1,IF($I209="Transfer Out",-1,IF($I209="Deposit In",1,IF($I209="CC Charge",0,IF(I209="CC Payment",2,"n/a")))))))</f>
        <v>n/a</v>
      </c>
      <c r="E209" s="322"/>
      <c r="F209" s="322"/>
      <c r="G209" s="366"/>
      <c r="H209" s="462">
        <v>194</v>
      </c>
      <c r="I209" s="782"/>
      <c r="J209" s="816"/>
      <c r="K209" s="783"/>
      <c r="L209" s="463"/>
      <c r="M209" s="467"/>
      <c r="N209" s="464"/>
      <c r="O209" s="784"/>
      <c r="P209" s="442">
        <f t="shared" ref="P209:P215" si="65">IF($C209=-1,-M209,IF($C209=1,N209,IF($C209=0,M209,IF($C209=2,-N209,0))))</f>
        <v>0</v>
      </c>
      <c r="Q209" s="450" t="str">
        <f t="shared" si="63"/>
        <v/>
      </c>
      <c r="R209" s="282"/>
      <c r="AA209" s="322">
        <v>196</v>
      </c>
      <c r="AB209" s="465">
        <f t="shared" ref="AB209:AB215" si="66">AB208+AC209</f>
        <v>0</v>
      </c>
      <c r="AC209" s="322">
        <f t="shared" si="55"/>
        <v>0</v>
      </c>
      <c r="AD209" s="465">
        <f t="shared" ref="AD209:AD215" si="67">AD208+AE209</f>
        <v>0</v>
      </c>
      <c r="AE209" s="322">
        <f t="shared" si="57"/>
        <v>0</v>
      </c>
      <c r="AF209" s="465">
        <f t="shared" ref="AF209:AF215" si="68">AF208+AG209</f>
        <v>0</v>
      </c>
      <c r="AG209" s="322">
        <f t="shared" si="58"/>
        <v>0</v>
      </c>
      <c r="AH209" s="465">
        <f t="shared" ref="AH209:AH215" si="69">AH208+AI209</f>
        <v>0</v>
      </c>
      <c r="AI209" s="322">
        <f t="shared" si="59"/>
        <v>0</v>
      </c>
      <c r="AJ209" s="465">
        <f t="shared" ref="AJ209:AJ215" si="70">AJ208+AK209</f>
        <v>0</v>
      </c>
      <c r="AK209" s="322">
        <f t="shared" si="60"/>
        <v>0</v>
      </c>
      <c r="AL209" s="465">
        <f t="shared" si="53"/>
        <v>0</v>
      </c>
      <c r="AM209" s="322">
        <f t="shared" si="61"/>
        <v>0</v>
      </c>
      <c r="AN209" s="465">
        <f t="shared" si="54"/>
        <v>0</v>
      </c>
      <c r="AO209" s="322">
        <f t="shared" si="62"/>
        <v>0</v>
      </c>
    </row>
    <row r="210" spans="1:43" ht="14" customHeight="1">
      <c r="C210" s="300" t="str">
        <f t="shared" si="64"/>
        <v>n/a</v>
      </c>
      <c r="E210" s="322"/>
      <c r="F210" s="322"/>
      <c r="G210" s="366"/>
      <c r="H210" s="462">
        <v>195</v>
      </c>
      <c r="I210" s="782"/>
      <c r="J210" s="816"/>
      <c r="K210" s="783"/>
      <c r="L210" s="463"/>
      <c r="M210" s="467"/>
      <c r="N210" s="464"/>
      <c r="O210" s="784"/>
      <c r="P210" s="442">
        <f t="shared" si="65"/>
        <v>0</v>
      </c>
      <c r="Q210" s="450" t="str">
        <f t="shared" si="63"/>
        <v/>
      </c>
      <c r="R210" s="282"/>
      <c r="AA210" s="322">
        <v>197</v>
      </c>
      <c r="AB210" s="465">
        <f t="shared" si="66"/>
        <v>0</v>
      </c>
      <c r="AC210" s="322">
        <f t="shared" si="55"/>
        <v>0</v>
      </c>
      <c r="AD210" s="465">
        <f t="shared" si="67"/>
        <v>0</v>
      </c>
      <c r="AE210" s="322">
        <f t="shared" si="57"/>
        <v>0</v>
      </c>
      <c r="AF210" s="465">
        <f t="shared" si="68"/>
        <v>0</v>
      </c>
      <c r="AG210" s="322">
        <f t="shared" si="58"/>
        <v>0</v>
      </c>
      <c r="AH210" s="465">
        <f t="shared" si="69"/>
        <v>0</v>
      </c>
      <c r="AI210" s="322">
        <f t="shared" si="59"/>
        <v>0</v>
      </c>
      <c r="AJ210" s="465">
        <f t="shared" si="70"/>
        <v>0</v>
      </c>
      <c r="AK210" s="322">
        <f t="shared" si="60"/>
        <v>0</v>
      </c>
      <c r="AL210" s="465">
        <f t="shared" ref="AL210:AL215" si="71">AL209+AM210</f>
        <v>0</v>
      </c>
      <c r="AM210" s="322">
        <f t="shared" si="61"/>
        <v>0</v>
      </c>
      <c r="AN210" s="465">
        <f t="shared" ref="AN210:AN215" si="72">AN209+AO210</f>
        <v>0</v>
      </c>
      <c r="AO210" s="322">
        <f t="shared" si="62"/>
        <v>0</v>
      </c>
    </row>
    <row r="211" spans="1:43" ht="14" customHeight="1">
      <c r="C211" s="300" t="str">
        <f t="shared" si="64"/>
        <v>n/a</v>
      </c>
      <c r="E211" s="322"/>
      <c r="F211" s="322"/>
      <c r="G211" s="366"/>
      <c r="H211" s="462">
        <v>196</v>
      </c>
      <c r="I211" s="782"/>
      <c r="J211" s="816"/>
      <c r="K211" s="783"/>
      <c r="L211" s="463"/>
      <c r="M211" s="467"/>
      <c r="N211" s="464"/>
      <c r="O211" s="784"/>
      <c r="P211" s="442">
        <f t="shared" si="65"/>
        <v>0</v>
      </c>
      <c r="Q211" s="450" t="str">
        <f t="shared" si="63"/>
        <v/>
      </c>
      <c r="R211" s="282"/>
      <c r="AA211" s="322">
        <v>198</v>
      </c>
      <c r="AB211" s="465">
        <f t="shared" si="66"/>
        <v>0</v>
      </c>
      <c r="AC211" s="322">
        <f t="shared" si="55"/>
        <v>0</v>
      </c>
      <c r="AD211" s="465">
        <f t="shared" si="67"/>
        <v>0</v>
      </c>
      <c r="AE211" s="322">
        <f t="shared" si="57"/>
        <v>0</v>
      </c>
      <c r="AF211" s="465">
        <f t="shared" si="68"/>
        <v>0</v>
      </c>
      <c r="AG211" s="322">
        <f t="shared" si="58"/>
        <v>0</v>
      </c>
      <c r="AH211" s="465">
        <f t="shared" si="69"/>
        <v>0</v>
      </c>
      <c r="AI211" s="322">
        <f t="shared" si="59"/>
        <v>0</v>
      </c>
      <c r="AJ211" s="465">
        <f t="shared" si="70"/>
        <v>0</v>
      </c>
      <c r="AK211" s="322">
        <f t="shared" si="60"/>
        <v>0</v>
      </c>
      <c r="AL211" s="465">
        <f t="shared" si="71"/>
        <v>0</v>
      </c>
      <c r="AM211" s="322">
        <f t="shared" si="61"/>
        <v>0</v>
      </c>
      <c r="AN211" s="465">
        <f t="shared" si="72"/>
        <v>0</v>
      </c>
      <c r="AO211" s="322">
        <f t="shared" si="62"/>
        <v>0</v>
      </c>
    </row>
    <row r="212" spans="1:43" ht="14" customHeight="1">
      <c r="C212" s="300" t="str">
        <f t="shared" si="64"/>
        <v>n/a</v>
      </c>
      <c r="E212" s="322"/>
      <c r="F212" s="322"/>
      <c r="G212" s="366"/>
      <c r="H212" s="462">
        <v>197</v>
      </c>
      <c r="I212" s="782"/>
      <c r="J212" s="816"/>
      <c r="K212" s="783"/>
      <c r="L212" s="463"/>
      <c r="M212" s="467"/>
      <c r="N212" s="464"/>
      <c r="O212" s="784"/>
      <c r="P212" s="442">
        <f t="shared" si="65"/>
        <v>0</v>
      </c>
      <c r="Q212" s="450" t="str">
        <f t="shared" si="63"/>
        <v/>
      </c>
      <c r="R212" s="282"/>
      <c r="AA212" s="322">
        <v>199</v>
      </c>
      <c r="AB212" s="465">
        <f t="shared" si="66"/>
        <v>0</v>
      </c>
      <c r="AC212" s="322">
        <f t="shared" si="55"/>
        <v>0</v>
      </c>
      <c r="AD212" s="465">
        <f t="shared" si="67"/>
        <v>0</v>
      </c>
      <c r="AE212" s="322">
        <f t="shared" si="57"/>
        <v>0</v>
      </c>
      <c r="AF212" s="465">
        <f t="shared" si="68"/>
        <v>0</v>
      </c>
      <c r="AG212" s="322">
        <f t="shared" si="58"/>
        <v>0</v>
      </c>
      <c r="AH212" s="465">
        <f t="shared" si="69"/>
        <v>0</v>
      </c>
      <c r="AI212" s="322">
        <f t="shared" si="59"/>
        <v>0</v>
      </c>
      <c r="AJ212" s="465">
        <f t="shared" si="70"/>
        <v>0</v>
      </c>
      <c r="AK212" s="322">
        <f t="shared" si="60"/>
        <v>0</v>
      </c>
      <c r="AL212" s="465">
        <f t="shared" si="71"/>
        <v>0</v>
      </c>
      <c r="AM212" s="322">
        <f t="shared" si="61"/>
        <v>0</v>
      </c>
      <c r="AN212" s="465">
        <f t="shared" si="72"/>
        <v>0</v>
      </c>
      <c r="AO212" s="322">
        <f t="shared" si="62"/>
        <v>0</v>
      </c>
    </row>
    <row r="213" spans="1:43" ht="14" customHeight="1">
      <c r="C213" s="300" t="str">
        <f t="shared" si="64"/>
        <v>n/a</v>
      </c>
      <c r="E213" s="322"/>
      <c r="F213" s="322"/>
      <c r="G213" s="366"/>
      <c r="H213" s="462">
        <v>198</v>
      </c>
      <c r="I213" s="782"/>
      <c r="J213" s="816"/>
      <c r="K213" s="783"/>
      <c r="L213" s="463"/>
      <c r="M213" s="467"/>
      <c r="N213" s="464"/>
      <c r="O213" s="784"/>
      <c r="P213" s="442">
        <f t="shared" si="65"/>
        <v>0</v>
      </c>
      <c r="Q213" s="450" t="str">
        <f t="shared" si="63"/>
        <v/>
      </c>
      <c r="R213" s="282"/>
      <c r="AA213" s="322">
        <v>200</v>
      </c>
      <c r="AB213" s="465">
        <f t="shared" si="66"/>
        <v>0</v>
      </c>
      <c r="AC213" s="322">
        <f t="shared" si="55"/>
        <v>0</v>
      </c>
      <c r="AD213" s="465">
        <f t="shared" si="67"/>
        <v>0</v>
      </c>
      <c r="AE213" s="322">
        <f t="shared" si="57"/>
        <v>0</v>
      </c>
      <c r="AF213" s="465">
        <f t="shared" si="68"/>
        <v>0</v>
      </c>
      <c r="AG213" s="322">
        <f t="shared" si="58"/>
        <v>0</v>
      </c>
      <c r="AH213" s="465">
        <f t="shared" si="69"/>
        <v>0</v>
      </c>
      <c r="AI213" s="322">
        <f t="shared" si="59"/>
        <v>0</v>
      </c>
      <c r="AJ213" s="465">
        <f t="shared" si="70"/>
        <v>0</v>
      </c>
      <c r="AK213" s="322">
        <f t="shared" si="60"/>
        <v>0</v>
      </c>
      <c r="AL213" s="465">
        <f t="shared" si="71"/>
        <v>0</v>
      </c>
      <c r="AM213" s="322">
        <f t="shared" si="61"/>
        <v>0</v>
      </c>
      <c r="AN213" s="465">
        <f t="shared" si="72"/>
        <v>0</v>
      </c>
      <c r="AO213" s="322">
        <f t="shared" si="62"/>
        <v>0</v>
      </c>
    </row>
    <row r="214" spans="1:43" ht="14" customHeight="1">
      <c r="C214" s="300" t="str">
        <f t="shared" si="64"/>
        <v>n/a</v>
      </c>
      <c r="E214" s="322"/>
      <c r="F214" s="322"/>
      <c r="G214" s="366"/>
      <c r="H214" s="462">
        <v>199</v>
      </c>
      <c r="I214" s="782"/>
      <c r="J214" s="816"/>
      <c r="K214" s="783"/>
      <c r="L214" s="463"/>
      <c r="M214" s="467"/>
      <c r="N214" s="464"/>
      <c r="O214" s="784"/>
      <c r="P214" s="442">
        <f t="shared" si="65"/>
        <v>0</v>
      </c>
      <c r="Q214" s="450" t="str">
        <f t="shared" si="63"/>
        <v/>
      </c>
      <c r="R214" s="282"/>
      <c r="AA214" s="322">
        <v>201</v>
      </c>
      <c r="AB214" s="465">
        <f t="shared" si="66"/>
        <v>0</v>
      </c>
      <c r="AC214" s="322">
        <f t="shared" si="55"/>
        <v>0</v>
      </c>
      <c r="AD214" s="465">
        <f t="shared" si="67"/>
        <v>0</v>
      </c>
      <c r="AE214" s="322">
        <f t="shared" si="57"/>
        <v>0</v>
      </c>
      <c r="AF214" s="465">
        <f t="shared" si="68"/>
        <v>0</v>
      </c>
      <c r="AG214" s="322">
        <f t="shared" si="58"/>
        <v>0</v>
      </c>
      <c r="AH214" s="465">
        <f t="shared" si="69"/>
        <v>0</v>
      </c>
      <c r="AI214" s="322">
        <f t="shared" si="59"/>
        <v>0</v>
      </c>
      <c r="AJ214" s="465">
        <f t="shared" si="70"/>
        <v>0</v>
      </c>
      <c r="AK214" s="322">
        <f t="shared" si="60"/>
        <v>0</v>
      </c>
      <c r="AL214" s="465">
        <f t="shared" si="71"/>
        <v>0</v>
      </c>
      <c r="AM214" s="322">
        <f t="shared" si="61"/>
        <v>0</v>
      </c>
      <c r="AN214" s="465">
        <f t="shared" si="72"/>
        <v>0</v>
      </c>
      <c r="AO214" s="322">
        <f t="shared" si="62"/>
        <v>0</v>
      </c>
    </row>
    <row r="215" spans="1:43" ht="14" customHeight="1" thickBot="1">
      <c r="C215" s="300" t="str">
        <f t="shared" si="64"/>
        <v>n/a</v>
      </c>
      <c r="E215" s="322"/>
      <c r="F215" s="322"/>
      <c r="G215" s="366"/>
      <c r="H215" s="468">
        <v>200</v>
      </c>
      <c r="I215" s="782"/>
      <c r="J215" s="814"/>
      <c r="K215" s="783"/>
      <c r="L215" s="469"/>
      <c r="M215" s="785"/>
      <c r="N215" s="470"/>
      <c r="O215" s="786"/>
      <c r="P215" s="442">
        <f t="shared" si="65"/>
        <v>0</v>
      </c>
      <c r="Q215" s="471" t="str">
        <f t="shared" si="63"/>
        <v/>
      </c>
      <c r="R215" s="282"/>
      <c r="AA215" s="322">
        <v>202</v>
      </c>
      <c r="AB215" s="465">
        <f t="shared" si="66"/>
        <v>0</v>
      </c>
      <c r="AC215" s="322">
        <f t="shared" si="55"/>
        <v>0</v>
      </c>
      <c r="AD215" s="465">
        <f t="shared" si="67"/>
        <v>0</v>
      </c>
      <c r="AE215" s="322">
        <f t="shared" si="57"/>
        <v>0</v>
      </c>
      <c r="AF215" s="465">
        <f t="shared" si="68"/>
        <v>0</v>
      </c>
      <c r="AG215" s="322">
        <f t="shared" si="58"/>
        <v>0</v>
      </c>
      <c r="AH215" s="465">
        <f t="shared" si="69"/>
        <v>0</v>
      </c>
      <c r="AI215" s="322">
        <f t="shared" si="59"/>
        <v>0</v>
      </c>
      <c r="AJ215" s="465">
        <f t="shared" si="70"/>
        <v>0</v>
      </c>
      <c r="AK215" s="322">
        <f t="shared" si="60"/>
        <v>0</v>
      </c>
      <c r="AL215" s="465">
        <f t="shared" si="71"/>
        <v>0</v>
      </c>
      <c r="AM215" s="322">
        <f t="shared" si="61"/>
        <v>0</v>
      </c>
      <c r="AN215" s="465">
        <f t="shared" si="72"/>
        <v>0</v>
      </c>
      <c r="AO215" s="322">
        <f t="shared" si="62"/>
        <v>0</v>
      </c>
    </row>
    <row r="216" spans="1:43" ht="18" customHeight="1" thickBot="1">
      <c r="E216" s="322"/>
      <c r="F216" s="322"/>
      <c r="G216" s="428"/>
      <c r="H216" s="472"/>
      <c r="I216" s="995" t="s">
        <v>461</v>
      </c>
      <c r="J216" s="996"/>
      <c r="K216" s="995" t="s">
        <v>421</v>
      </c>
      <c r="L216" s="996"/>
      <c r="M216" s="473">
        <f>SUM(M16:M215)</f>
        <v>0</v>
      </c>
      <c r="N216" s="474"/>
      <c r="O216" s="475"/>
      <c r="P216" s="476"/>
      <c r="Q216" s="477"/>
      <c r="R216" s="478"/>
      <c r="W216" s="322"/>
      <c r="X216" s="322"/>
      <c r="Y216" s="322"/>
      <c r="Z216" s="322"/>
      <c r="AA216" s="322"/>
      <c r="AC216" s="322"/>
      <c r="AD216" s="322"/>
      <c r="AE216" s="322"/>
      <c r="AF216" s="322"/>
      <c r="AG216" s="322"/>
      <c r="AH216" s="322"/>
      <c r="AI216" s="322"/>
      <c r="AJ216" s="322"/>
      <c r="AK216" s="322"/>
      <c r="AL216" s="322"/>
      <c r="AM216" s="322"/>
      <c r="AN216" s="322"/>
      <c r="AO216" s="322"/>
    </row>
    <row r="217" spans="1:43" ht="2.25" customHeight="1" thickBot="1">
      <c r="E217" s="322"/>
      <c r="F217" s="322"/>
      <c r="G217" s="428"/>
      <c r="H217" s="367"/>
      <c r="I217" s="367"/>
      <c r="J217" s="367"/>
      <c r="K217" s="479"/>
      <c r="L217" s="366"/>
      <c r="M217" s="480"/>
      <c r="N217" s="481"/>
      <c r="O217" s="482"/>
      <c r="P217" s="483"/>
      <c r="Q217" s="481"/>
      <c r="R217" s="367"/>
      <c r="W217" s="322"/>
      <c r="X217" s="322"/>
      <c r="Y217" s="322"/>
      <c r="Z217" s="322"/>
      <c r="AA217" s="322"/>
      <c r="AC217" s="322"/>
      <c r="AD217" s="322"/>
      <c r="AE217" s="322"/>
      <c r="AF217" s="322"/>
      <c r="AG217" s="322"/>
      <c r="AH217" s="322"/>
      <c r="AI217" s="322"/>
      <c r="AJ217" s="322"/>
      <c r="AK217" s="322"/>
      <c r="AL217" s="322"/>
      <c r="AM217" s="322"/>
      <c r="AN217" s="322"/>
      <c r="AO217" s="322"/>
    </row>
    <row r="218" spans="1:43" ht="30">
      <c r="A218" s="484"/>
      <c r="B218" s="373"/>
      <c r="C218" s="373"/>
      <c r="D218" s="373"/>
      <c r="E218" s="485"/>
      <c r="F218" s="485"/>
      <c r="G218" s="486"/>
      <c r="H218" s="487"/>
      <c r="I218" s="488" t="s">
        <v>523</v>
      </c>
      <c r="J218" s="489" t="s">
        <v>576</v>
      </c>
      <c r="K218" s="490" t="s">
        <v>585</v>
      </c>
      <c r="L218" s="491" t="s">
        <v>584</v>
      </c>
      <c r="M218" s="993" t="s">
        <v>586</v>
      </c>
      <c r="N218" s="993"/>
      <c r="O218" s="993"/>
      <c r="P218" s="993"/>
      <c r="Q218" s="994"/>
      <c r="R218" s="367"/>
      <c r="W218" s="322"/>
      <c r="X218" s="322"/>
      <c r="Y218" s="322"/>
      <c r="Z218" s="322"/>
      <c r="AA218" s="322"/>
      <c r="AC218" s="322"/>
      <c r="AD218" s="322"/>
      <c r="AE218" s="322"/>
      <c r="AF218" s="322"/>
      <c r="AG218" s="322"/>
      <c r="AH218" s="322"/>
      <c r="AI218" s="322"/>
      <c r="AJ218" s="322"/>
      <c r="AK218" s="322"/>
      <c r="AL218" s="322"/>
      <c r="AM218" s="322"/>
      <c r="AN218" s="322"/>
      <c r="AO218" s="322"/>
    </row>
    <row r="219" spans="1:43" s="500" customFormat="1" ht="14" customHeight="1">
      <c r="A219" s="492"/>
      <c r="B219" s="493"/>
      <c r="C219" s="494"/>
      <c r="D219" s="494"/>
      <c r="E219" s="494"/>
      <c r="F219" s="494"/>
      <c r="G219" s="495"/>
      <c r="H219" s="496">
        <v>1</v>
      </c>
      <c r="I219" s="497" t="str">
        <f t="shared" ref="I219:J225" si="73">I4</f>
        <v>Checking 1</v>
      </c>
      <c r="J219" s="498">
        <f t="shared" si="73"/>
        <v>0</v>
      </c>
      <c r="K219" s="498">
        <f>AB215</f>
        <v>0</v>
      </c>
      <c r="L219" s="499">
        <f>K219-J219</f>
        <v>0</v>
      </c>
      <c r="M219" s="991"/>
      <c r="N219" s="991"/>
      <c r="O219" s="991"/>
      <c r="P219" s="991"/>
      <c r="Q219" s="992"/>
      <c r="W219" s="501"/>
      <c r="X219" s="501"/>
      <c r="Y219" s="501"/>
      <c r="Z219" s="501"/>
      <c r="AA219" s="501"/>
      <c r="AB219" s="502"/>
      <c r="AC219" s="501"/>
      <c r="AD219" s="502"/>
      <c r="AE219" s="501"/>
      <c r="AF219" s="502"/>
      <c r="AG219" s="501"/>
      <c r="AH219" s="502"/>
      <c r="AI219" s="501"/>
      <c r="AJ219" s="502"/>
      <c r="AK219" s="501"/>
      <c r="AL219" s="502"/>
      <c r="AM219" s="501"/>
      <c r="AN219" s="502"/>
      <c r="AO219" s="501"/>
      <c r="AP219" s="495"/>
      <c r="AQ219" s="495"/>
    </row>
    <row r="220" spans="1:43" ht="14" customHeight="1">
      <c r="A220" s="503"/>
      <c r="B220" s="504"/>
      <c r="C220" s="387"/>
      <c r="D220" s="387"/>
      <c r="E220" s="387"/>
      <c r="F220" s="387"/>
      <c r="G220" s="366"/>
      <c r="H220" s="505">
        <f t="shared" ref="H220:H225" si="74">H219+1</f>
        <v>2</v>
      </c>
      <c r="I220" s="497" t="str">
        <f t="shared" si="73"/>
        <v>Checking 2</v>
      </c>
      <c r="J220" s="506">
        <f t="shared" si="73"/>
        <v>0</v>
      </c>
      <c r="K220" s="506">
        <f>AD215</f>
        <v>0</v>
      </c>
      <c r="L220" s="499">
        <f t="shared" ref="L220:L225" si="75">K220-J220</f>
        <v>0</v>
      </c>
      <c r="M220" s="991"/>
      <c r="N220" s="991"/>
      <c r="O220" s="991"/>
      <c r="P220" s="991"/>
      <c r="Q220" s="992"/>
      <c r="W220" s="322"/>
      <c r="X220" s="322"/>
      <c r="Y220" s="322"/>
      <c r="Z220" s="322"/>
      <c r="AA220" s="322"/>
      <c r="AB220" s="507"/>
      <c r="AC220" s="322"/>
      <c r="AD220" s="507"/>
      <c r="AE220" s="322"/>
      <c r="AF220" s="507"/>
      <c r="AG220" s="322"/>
      <c r="AH220" s="507"/>
      <c r="AI220" s="322"/>
      <c r="AJ220" s="507"/>
      <c r="AK220" s="322"/>
      <c r="AL220" s="507"/>
      <c r="AM220" s="322"/>
      <c r="AN220" s="507"/>
      <c r="AO220" s="322"/>
      <c r="AP220" s="366"/>
      <c r="AQ220" s="366"/>
    </row>
    <row r="221" spans="1:43" ht="14" customHeight="1">
      <c r="A221" s="503"/>
      <c r="B221" s="504"/>
      <c r="C221" s="387"/>
      <c r="D221" s="387"/>
      <c r="E221" s="387"/>
      <c r="F221" s="387"/>
      <c r="G221" s="366"/>
      <c r="H221" s="505">
        <f t="shared" si="74"/>
        <v>3</v>
      </c>
      <c r="I221" s="497" t="str">
        <f t="shared" si="73"/>
        <v>Emergency Fund</v>
      </c>
      <c r="J221" s="506">
        <f t="shared" si="73"/>
        <v>0</v>
      </c>
      <c r="K221" s="506">
        <f>AF215</f>
        <v>0</v>
      </c>
      <c r="L221" s="499">
        <f t="shared" si="75"/>
        <v>0</v>
      </c>
      <c r="M221" s="991"/>
      <c r="N221" s="991"/>
      <c r="O221" s="991"/>
      <c r="P221" s="991"/>
      <c r="Q221" s="992"/>
      <c r="W221" s="418"/>
      <c r="X221" s="322"/>
      <c r="Y221" s="322"/>
      <c r="Z221" s="322"/>
      <c r="AA221" s="322"/>
      <c r="AB221" s="507"/>
      <c r="AC221" s="322"/>
      <c r="AD221" s="507"/>
      <c r="AE221" s="322"/>
      <c r="AF221" s="507"/>
      <c r="AG221" s="322"/>
      <c r="AH221" s="507"/>
      <c r="AI221" s="322"/>
      <c r="AJ221" s="507"/>
      <c r="AK221" s="322"/>
      <c r="AL221" s="507"/>
      <c r="AM221" s="322"/>
      <c r="AN221" s="507"/>
      <c r="AO221" s="322"/>
      <c r="AP221" s="366"/>
      <c r="AQ221" s="366"/>
    </row>
    <row r="222" spans="1:43" ht="13.5" customHeight="1">
      <c r="A222" s="503"/>
      <c r="B222" s="504"/>
      <c r="C222" s="387"/>
      <c r="D222" s="387"/>
      <c r="E222" s="387"/>
      <c r="F222" s="387"/>
      <c r="G222" s="322"/>
      <c r="H222" s="505">
        <f t="shared" si="74"/>
        <v>4</v>
      </c>
      <c r="I222" s="497" t="str">
        <f t="shared" si="73"/>
        <v>Grocery Envelope</v>
      </c>
      <c r="J222" s="506">
        <f t="shared" si="73"/>
        <v>0</v>
      </c>
      <c r="K222" s="506">
        <f>AH215</f>
        <v>0</v>
      </c>
      <c r="L222" s="499">
        <f t="shared" si="75"/>
        <v>0</v>
      </c>
      <c r="M222" s="991"/>
      <c r="N222" s="991"/>
      <c r="O222" s="991"/>
      <c r="P222" s="991"/>
      <c r="Q222" s="992"/>
      <c r="W222" s="418"/>
      <c r="X222" s="322"/>
      <c r="Y222" s="322"/>
      <c r="Z222" s="322"/>
      <c r="AA222" s="322"/>
      <c r="AB222" s="507"/>
      <c r="AC222" s="322"/>
      <c r="AD222" s="507"/>
      <c r="AE222" s="322"/>
      <c r="AF222" s="507"/>
      <c r="AG222" s="322"/>
      <c r="AH222" s="507"/>
      <c r="AI222" s="322"/>
      <c r="AJ222" s="507"/>
      <c r="AK222" s="322"/>
      <c r="AL222" s="507"/>
      <c r="AM222" s="322"/>
      <c r="AN222" s="507"/>
      <c r="AO222" s="322"/>
      <c r="AP222" s="366"/>
      <c r="AQ222" s="366"/>
    </row>
    <row r="223" spans="1:43" ht="14" customHeight="1">
      <c r="A223" s="503"/>
      <c r="B223" s="504"/>
      <c r="C223" s="387"/>
      <c r="D223" s="387"/>
      <c r="E223" s="387"/>
      <c r="F223" s="387"/>
      <c r="G223" s="322"/>
      <c r="H223" s="505">
        <f t="shared" si="74"/>
        <v>5</v>
      </c>
      <c r="I223" s="497" t="str">
        <f t="shared" si="73"/>
        <v>Dining-Out Envelope</v>
      </c>
      <c r="J223" s="506">
        <f t="shared" si="73"/>
        <v>0</v>
      </c>
      <c r="K223" s="506">
        <f>AJ215</f>
        <v>0</v>
      </c>
      <c r="L223" s="499">
        <f t="shared" si="75"/>
        <v>0</v>
      </c>
      <c r="M223" s="991"/>
      <c r="N223" s="991"/>
      <c r="O223" s="991"/>
      <c r="P223" s="991"/>
      <c r="Q223" s="992"/>
      <c r="W223" s="418"/>
      <c r="X223" s="322"/>
      <c r="Y223" s="322"/>
      <c r="Z223" s="322"/>
      <c r="AA223" s="322"/>
      <c r="AB223" s="507"/>
      <c r="AC223" s="322"/>
      <c r="AD223" s="507"/>
      <c r="AE223" s="322"/>
      <c r="AF223" s="507"/>
      <c r="AG223" s="322"/>
      <c r="AH223" s="507"/>
      <c r="AI223" s="322"/>
      <c r="AJ223" s="507"/>
      <c r="AK223" s="322"/>
      <c r="AL223" s="507"/>
      <c r="AM223" s="322"/>
      <c r="AN223" s="507"/>
      <c r="AO223" s="322"/>
      <c r="AP223" s="366"/>
      <c r="AQ223" s="366"/>
    </row>
    <row r="224" spans="1:43" ht="14" customHeight="1">
      <c r="A224" s="508"/>
      <c r="B224" s="504"/>
      <c r="C224" s="387"/>
      <c r="D224" s="387"/>
      <c r="E224" s="387"/>
      <c r="F224" s="387"/>
      <c r="G224" s="366"/>
      <c r="H224" s="505">
        <f t="shared" si="74"/>
        <v>6</v>
      </c>
      <c r="I224" s="497" t="str">
        <f t="shared" si="73"/>
        <v>Entertainment Envelope</v>
      </c>
      <c r="J224" s="506">
        <f t="shared" si="73"/>
        <v>0</v>
      </c>
      <c r="K224" s="509">
        <f>AL215</f>
        <v>0</v>
      </c>
      <c r="L224" s="499">
        <f t="shared" si="75"/>
        <v>0</v>
      </c>
      <c r="M224" s="991"/>
      <c r="N224" s="991"/>
      <c r="O224" s="991"/>
      <c r="P224" s="991"/>
      <c r="Q224" s="992"/>
      <c r="W224" s="421"/>
      <c r="X224" s="322"/>
      <c r="Y224" s="322"/>
      <c r="Z224" s="322"/>
      <c r="AA224" s="322"/>
      <c r="AB224" s="507"/>
      <c r="AC224" s="322"/>
      <c r="AD224" s="507"/>
      <c r="AE224" s="322"/>
      <c r="AF224" s="507"/>
      <c r="AG224" s="322"/>
      <c r="AH224" s="507"/>
      <c r="AI224" s="322"/>
      <c r="AJ224" s="507"/>
      <c r="AK224" s="322"/>
      <c r="AL224" s="507"/>
      <c r="AM224" s="322"/>
      <c r="AN224" s="507"/>
      <c r="AO224" s="322"/>
      <c r="AP224" s="366"/>
      <c r="AQ224" s="366"/>
    </row>
    <row r="225" spans="1:44" ht="14" customHeight="1" thickBot="1">
      <c r="A225" s="510"/>
      <c r="B225" s="511"/>
      <c r="C225" s="512"/>
      <c r="D225" s="512"/>
      <c r="E225" s="512"/>
      <c r="F225" s="512"/>
      <c r="G225" s="479"/>
      <c r="H225" s="505">
        <f t="shared" si="74"/>
        <v>7</v>
      </c>
      <c r="I225" s="497" t="str">
        <f t="shared" si="73"/>
        <v>Other account</v>
      </c>
      <c r="J225" s="506">
        <f t="shared" si="73"/>
        <v>0</v>
      </c>
      <c r="K225" s="506">
        <f>AN215</f>
        <v>0</v>
      </c>
      <c r="L225" s="499">
        <f t="shared" si="75"/>
        <v>0</v>
      </c>
      <c r="M225" s="991"/>
      <c r="N225" s="991"/>
      <c r="O225" s="991"/>
      <c r="P225" s="991"/>
      <c r="Q225" s="992"/>
      <c r="W225" s="419"/>
      <c r="X225" s="322"/>
      <c r="Y225" s="322"/>
      <c r="Z225" s="322"/>
      <c r="AA225" s="322"/>
      <c r="AB225" s="507"/>
      <c r="AC225" s="322"/>
      <c r="AD225" s="507"/>
      <c r="AE225" s="322"/>
      <c r="AF225" s="507"/>
      <c r="AG225" s="322"/>
      <c r="AH225" s="507"/>
      <c r="AI225" s="322"/>
      <c r="AJ225" s="507"/>
      <c r="AK225" s="322"/>
      <c r="AL225" s="507"/>
      <c r="AM225" s="322"/>
      <c r="AN225" s="507"/>
      <c r="AO225" s="322"/>
      <c r="AP225" s="366"/>
      <c r="AQ225" s="366"/>
    </row>
    <row r="226" spans="1:44" ht="25.5" customHeight="1">
      <c r="A226" s="387"/>
      <c r="B226" s="387"/>
      <c r="C226" s="387"/>
      <c r="D226" s="387"/>
      <c r="E226" s="415"/>
      <c r="F226" s="415"/>
      <c r="I226" s="366"/>
      <c r="J226" s="366"/>
      <c r="K226" s="513" t="s">
        <v>577</v>
      </c>
      <c r="M226" s="514"/>
      <c r="N226" s="514"/>
      <c r="O226" s="514"/>
      <c r="P226" s="483"/>
      <c r="Q226" s="514"/>
      <c r="R226" s="387"/>
      <c r="S226" s="366"/>
      <c r="T226" s="366"/>
      <c r="U226" s="366"/>
      <c r="V226" s="366"/>
      <c r="W226" s="366"/>
      <c r="X226" s="366"/>
      <c r="Y226" s="366"/>
      <c r="Z226" s="366"/>
      <c r="AA226" s="322"/>
      <c r="AC226" s="366"/>
      <c r="AD226" s="366"/>
      <c r="AE226" s="366"/>
      <c r="AF226" s="366"/>
      <c r="AG226" s="366"/>
      <c r="AH226" s="366"/>
      <c r="AI226" s="366"/>
      <c r="AJ226" s="366"/>
      <c r="AK226" s="366"/>
      <c r="AL226" s="366"/>
      <c r="AM226" s="366"/>
      <c r="AN226" s="366"/>
      <c r="AO226" s="366"/>
      <c r="AP226" s="366"/>
      <c r="AQ226" s="366"/>
      <c r="AR226" s="366"/>
    </row>
    <row r="227" spans="1:44" ht="16">
      <c r="H227" s="515"/>
      <c r="I227" s="516"/>
      <c r="J227" s="516"/>
      <c r="K227" s="516"/>
      <c r="L227" s="516"/>
      <c r="M227" s="517"/>
      <c r="N227" s="517"/>
      <c r="O227" s="518"/>
      <c r="P227" s="518"/>
      <c r="Q227" s="519"/>
      <c r="R227" s="322"/>
      <c r="S227" s="322"/>
      <c r="T227" s="322"/>
      <c r="U227" s="322"/>
    </row>
    <row r="228" spans="1:44">
      <c r="H228" s="520"/>
      <c r="I228" s="405"/>
      <c r="J228" s="405"/>
      <c r="K228" s="405"/>
      <c r="L228" s="405"/>
      <c r="M228" s="521"/>
      <c r="N228" s="521"/>
      <c r="O228" s="521"/>
      <c r="P228" s="521"/>
      <c r="Q228" s="521"/>
      <c r="R228" s="322"/>
      <c r="S228" s="322"/>
      <c r="T228" s="322"/>
      <c r="U228" s="322"/>
    </row>
    <row r="229" spans="1:44">
      <c r="H229" s="522"/>
      <c r="I229" s="408"/>
      <c r="J229" s="408"/>
      <c r="K229" s="408"/>
      <c r="L229" s="408"/>
      <c r="M229" s="521"/>
      <c r="N229" s="521"/>
      <c r="O229" s="521"/>
      <c r="P229" s="521"/>
      <c r="Q229" s="521"/>
      <c r="R229" s="322"/>
      <c r="S229" s="322"/>
      <c r="T229" s="322"/>
      <c r="U229" s="322"/>
    </row>
    <row r="230" spans="1:44">
      <c r="H230" s="522"/>
      <c r="I230" s="408"/>
      <c r="J230" s="408"/>
      <c r="K230" s="408"/>
      <c r="L230" s="408"/>
      <c r="M230" s="521"/>
      <c r="N230" s="521"/>
      <c r="O230" s="521"/>
      <c r="P230" s="521"/>
      <c r="Q230" s="521"/>
      <c r="R230" s="322"/>
      <c r="S230" s="322"/>
      <c r="T230" s="322"/>
      <c r="U230" s="322"/>
    </row>
    <row r="231" spans="1:44">
      <c r="H231" s="522"/>
      <c r="I231" s="408"/>
      <c r="J231" s="408"/>
      <c r="K231" s="408"/>
      <c r="L231" s="408"/>
      <c r="M231" s="521"/>
      <c r="N231" s="521"/>
      <c r="O231" s="521"/>
      <c r="P231" s="521"/>
      <c r="Q231" s="521"/>
      <c r="R231" s="322"/>
      <c r="S231" s="322"/>
      <c r="T231" s="322"/>
      <c r="U231" s="322"/>
    </row>
    <row r="232" spans="1:44">
      <c r="H232" s="522"/>
      <c r="I232" s="408"/>
      <c r="J232" s="408"/>
      <c r="K232" s="408"/>
      <c r="L232" s="408"/>
      <c r="M232" s="521"/>
      <c r="N232" s="521"/>
      <c r="O232" s="521"/>
      <c r="P232" s="521"/>
      <c r="Q232" s="521"/>
      <c r="R232" s="322"/>
      <c r="S232" s="322"/>
      <c r="T232" s="322"/>
      <c r="U232" s="322"/>
    </row>
    <row r="233" spans="1:44">
      <c r="H233" s="522"/>
      <c r="I233" s="408"/>
      <c r="J233" s="408"/>
      <c r="K233" s="408"/>
      <c r="L233" s="408"/>
      <c r="M233" s="521"/>
      <c r="N233" s="521"/>
      <c r="O233" s="521"/>
      <c r="P233" s="521"/>
      <c r="Q233" s="521"/>
      <c r="R233" s="322"/>
      <c r="S233" s="322"/>
      <c r="T233" s="322"/>
      <c r="U233" s="322"/>
    </row>
    <row r="234" spans="1:44">
      <c r="H234" s="522"/>
      <c r="I234" s="408"/>
      <c r="J234" s="408"/>
      <c r="K234" s="408"/>
      <c r="L234" s="408"/>
      <c r="M234" s="521"/>
      <c r="N234" s="521"/>
      <c r="O234" s="521"/>
      <c r="P234" s="521"/>
      <c r="Q234" s="521"/>
      <c r="R234" s="322"/>
      <c r="S234" s="322"/>
      <c r="T234" s="322"/>
      <c r="U234" s="322"/>
    </row>
    <row r="235" spans="1:44">
      <c r="N235" s="523"/>
      <c r="O235" s="523"/>
      <c r="P235" s="523"/>
      <c r="Q235" s="523"/>
    </row>
    <row r="236" spans="1:44">
      <c r="N236" s="523"/>
      <c r="O236" s="523"/>
      <c r="P236" s="523"/>
      <c r="Q236" s="523"/>
    </row>
    <row r="237" spans="1:44">
      <c r="N237" s="523"/>
      <c r="O237" s="523"/>
      <c r="P237" s="523"/>
      <c r="Q237" s="523"/>
    </row>
    <row r="238" spans="1:44">
      <c r="N238" s="523"/>
      <c r="O238" s="523"/>
      <c r="P238" s="523"/>
      <c r="Q238" s="523"/>
    </row>
    <row r="239" spans="1:44">
      <c r="N239" s="523"/>
      <c r="O239" s="523"/>
      <c r="P239" s="523"/>
      <c r="Q239" s="523"/>
    </row>
    <row r="240" spans="1:44">
      <c r="N240" s="523"/>
      <c r="O240" s="523"/>
      <c r="P240" s="523"/>
      <c r="Q240" s="523"/>
    </row>
  </sheetData>
  <sheetProtection password="D20A" sheet="1" objects="1" scenarios="1" formatRows="0"/>
  <customSheetViews>
    <customSheetView guid="{43ADE452-16C1-48AF-BAAE-CBF08858B664}" scale="140" showGridLines="0" showRowCol="0" hiddenRows="1" hiddenColumns="1" topLeftCell="G1">
      <pane ySplit="1" topLeftCell="A2" activePane="bottomLeft" state="frozenSplit"/>
      <selection pane="bottomLeft" activeCell="G1" sqref="G1"/>
      <pageMargins left="0.3" right="0.22" top="0.4" bottom="0.39" header="0.38" footer="0.26"/>
      <pageSetup scale="85" orientation="portrait" r:id="rId1"/>
      <headerFooter alignWithMargins="0">
        <oddHeader>&amp;CDaily Expense Tracking</oddHeader>
      </headerFooter>
    </customSheetView>
    <customSheetView guid="{3D49E59F-0664-4008-BC41-60EB5048CD87}"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2"/>
      <headerFooter alignWithMargins="0">
        <oddHeader>&amp;CDaily Expense Tracking</oddHeader>
      </headerFooter>
    </customSheetView>
    <customSheetView guid="{9611838A-1C53-47F1-8140-A6F69DDCF4B6}" scale="140" showPageBreaks="1" showGridLines="0" showRowCol="0" printArea="1" hiddenRows="1" hiddenColumns="1" topLeftCell="G1">
      <pane ySplit="1" topLeftCell="A2" activePane="bottomLeft" state="frozenSplit"/>
      <selection pane="bottomLeft" activeCell="G1" sqref="G1"/>
      <pageMargins left="0.3" right="0.22" top="0.4" bottom="0.39" header="0.38" footer="0.26"/>
      <pageSetup scale="85" orientation="portrait" r:id="rId3"/>
      <headerFooter alignWithMargins="0">
        <oddHeader>&amp;CDaily Expense Tracking</oddHeader>
      </headerFooter>
    </customSheetView>
  </customSheetViews>
  <mergeCells count="17">
    <mergeCell ref="K9:Q9"/>
    <mergeCell ref="K10:Q10"/>
    <mergeCell ref="K4:Q4"/>
    <mergeCell ref="K5:Q5"/>
    <mergeCell ref="K6:Q6"/>
    <mergeCell ref="K7:Q7"/>
    <mergeCell ref="K8:Q8"/>
    <mergeCell ref="M222:Q222"/>
    <mergeCell ref="M223:Q223"/>
    <mergeCell ref="M224:Q224"/>
    <mergeCell ref="M225:Q225"/>
    <mergeCell ref="I216:J216"/>
    <mergeCell ref="K216:L216"/>
    <mergeCell ref="M218:Q218"/>
    <mergeCell ref="M219:Q219"/>
    <mergeCell ref="M221:Q221"/>
    <mergeCell ref="M220:Q220"/>
  </mergeCells>
  <conditionalFormatting sqref="M52">
    <cfRule type="expression" dxfId="374" priority="93">
      <formula>C52=2</formula>
    </cfRule>
    <cfRule type="expression" dxfId="373" priority="94">
      <formula>C52=1</formula>
    </cfRule>
  </conditionalFormatting>
  <conditionalFormatting sqref="M46">
    <cfRule type="expression" dxfId="372" priority="91">
      <formula>C46=2</formula>
    </cfRule>
    <cfRule type="expression" dxfId="371" priority="92">
      <formula>C46=1</formula>
    </cfRule>
  </conditionalFormatting>
  <conditionalFormatting sqref="M53">
    <cfRule type="expression" dxfId="370" priority="89">
      <formula>C53=2</formula>
    </cfRule>
    <cfRule type="expression" dxfId="369" priority="90">
      <formula>C53=1</formula>
    </cfRule>
  </conditionalFormatting>
  <conditionalFormatting sqref="M55">
    <cfRule type="expression" dxfId="368" priority="83">
      <formula>C55=2</formula>
    </cfRule>
    <cfRule type="expression" dxfId="367" priority="84">
      <formula>C55=1</formula>
    </cfRule>
  </conditionalFormatting>
  <conditionalFormatting sqref="M56">
    <cfRule type="expression" dxfId="366" priority="81">
      <formula>C56=2</formula>
    </cfRule>
    <cfRule type="expression" dxfId="365" priority="82">
      <formula>C56=1</formula>
    </cfRule>
  </conditionalFormatting>
  <conditionalFormatting sqref="M57">
    <cfRule type="expression" dxfId="364" priority="79">
      <formula>C57=2</formula>
    </cfRule>
    <cfRule type="expression" dxfId="363" priority="80">
      <formula>C57=1</formula>
    </cfRule>
  </conditionalFormatting>
  <conditionalFormatting sqref="N46:N53 N55:N215">
    <cfRule type="expression" dxfId="362" priority="96">
      <formula>C46=0</formula>
    </cfRule>
    <cfRule type="expression" dxfId="361" priority="98">
      <formula>C46=-1</formula>
    </cfRule>
  </conditionalFormatting>
  <conditionalFormatting sqref="M58:M73 M47:M51 M80:M88 M90:M94 M96:M97 M99:M101 M103:M110 M116:M124 M126:M131 M133 M135:M215">
    <cfRule type="expression" dxfId="360" priority="95">
      <formula>C47=2</formula>
    </cfRule>
    <cfRule type="expression" dxfId="359" priority="97">
      <formula>C47=1</formula>
    </cfRule>
  </conditionalFormatting>
  <conditionalFormatting sqref="N54">
    <cfRule type="expression" dxfId="358" priority="86">
      <formula>C54=0</formula>
    </cfRule>
    <cfRule type="expression" dxfId="357" priority="88">
      <formula>C54=-1</formula>
    </cfRule>
  </conditionalFormatting>
  <conditionalFormatting sqref="M54">
    <cfRule type="expression" dxfId="356" priority="85">
      <formula>C54=2</formula>
    </cfRule>
    <cfRule type="expression" dxfId="355" priority="87">
      <formula>C54=1</formula>
    </cfRule>
  </conditionalFormatting>
  <conditionalFormatting sqref="M74:M75">
    <cfRule type="expression" dxfId="354" priority="77">
      <formula>C74=2</formula>
    </cfRule>
    <cfRule type="expression" dxfId="353" priority="78">
      <formula>C74=1</formula>
    </cfRule>
  </conditionalFormatting>
  <conditionalFormatting sqref="M76">
    <cfRule type="expression" dxfId="352" priority="75">
      <formula>C76=2</formula>
    </cfRule>
    <cfRule type="expression" dxfId="351" priority="76">
      <formula>C76=1</formula>
    </cfRule>
  </conditionalFormatting>
  <conditionalFormatting sqref="M77">
    <cfRule type="expression" dxfId="350" priority="73">
      <formula>C77=2</formula>
    </cfRule>
    <cfRule type="expression" dxfId="349" priority="74">
      <formula>C77=1</formula>
    </cfRule>
  </conditionalFormatting>
  <conditionalFormatting sqref="M78">
    <cfRule type="expression" dxfId="348" priority="71">
      <formula>C78=2</formula>
    </cfRule>
    <cfRule type="expression" dxfId="347" priority="72">
      <formula>C78=1</formula>
    </cfRule>
  </conditionalFormatting>
  <conditionalFormatting sqref="M79">
    <cfRule type="expression" dxfId="346" priority="69">
      <formula>C79=2</formula>
    </cfRule>
    <cfRule type="expression" dxfId="345" priority="70">
      <formula>C79=1</formula>
    </cfRule>
  </conditionalFormatting>
  <conditionalFormatting sqref="M89">
    <cfRule type="expression" dxfId="344" priority="67">
      <formula>C89=2</formula>
    </cfRule>
    <cfRule type="expression" dxfId="343" priority="68">
      <formula>C89=1</formula>
    </cfRule>
  </conditionalFormatting>
  <conditionalFormatting sqref="M95">
    <cfRule type="expression" dxfId="342" priority="65">
      <formula>C95=2</formula>
    </cfRule>
    <cfRule type="expression" dxfId="341" priority="66">
      <formula>C95=1</formula>
    </cfRule>
  </conditionalFormatting>
  <conditionalFormatting sqref="M98">
    <cfRule type="expression" dxfId="340" priority="63">
      <formula>C98=2</formula>
    </cfRule>
    <cfRule type="expression" dxfId="339" priority="64">
      <formula>C98=1</formula>
    </cfRule>
  </conditionalFormatting>
  <conditionalFormatting sqref="M104">
    <cfRule type="expression" dxfId="338" priority="61">
      <formula>C104=2</formula>
    </cfRule>
    <cfRule type="expression" dxfId="337" priority="62">
      <formula>C104=1</formula>
    </cfRule>
  </conditionalFormatting>
  <conditionalFormatting sqref="M102">
    <cfRule type="expression" dxfId="336" priority="59">
      <formula>C102=2</formula>
    </cfRule>
    <cfRule type="expression" dxfId="335" priority="60">
      <formula>C102=1</formula>
    </cfRule>
  </conditionalFormatting>
  <conditionalFormatting sqref="M107:M115">
    <cfRule type="expression" dxfId="334" priority="57">
      <formula>C107=2</formula>
    </cfRule>
    <cfRule type="expression" dxfId="333" priority="58">
      <formula>C107=1</formula>
    </cfRule>
  </conditionalFormatting>
  <conditionalFormatting sqref="M125">
    <cfRule type="expression" dxfId="332" priority="55">
      <formula>C125=2</formula>
    </cfRule>
    <cfRule type="expression" dxfId="331" priority="56">
      <formula>C125=1</formula>
    </cfRule>
  </conditionalFormatting>
  <conditionalFormatting sqref="M132">
    <cfRule type="expression" dxfId="330" priority="53">
      <formula>C132=2</formula>
    </cfRule>
    <cfRule type="expression" dxfId="329" priority="54">
      <formula>C132=1</formula>
    </cfRule>
  </conditionalFormatting>
  <conditionalFormatting sqref="M134">
    <cfRule type="expression" dxfId="328" priority="51">
      <formula>C134=2</formula>
    </cfRule>
    <cfRule type="expression" dxfId="327" priority="52">
      <formula>C134=1</formula>
    </cfRule>
  </conditionalFormatting>
  <conditionalFormatting sqref="M28">
    <cfRule type="expression" dxfId="326" priority="31">
      <formula>C28=2</formula>
    </cfRule>
    <cfRule type="expression" dxfId="325" priority="32">
      <formula>C28=1</formula>
    </cfRule>
  </conditionalFormatting>
  <conditionalFormatting sqref="N16:N29 N44">
    <cfRule type="expression" dxfId="324" priority="48">
      <formula>C16=0</formula>
    </cfRule>
    <cfRule type="expression" dxfId="323" priority="50">
      <formula>C16=-1</formula>
    </cfRule>
  </conditionalFormatting>
  <conditionalFormatting sqref="M16:M19 M27">
    <cfRule type="expression" dxfId="322" priority="47">
      <formula>C16=2</formula>
    </cfRule>
    <cfRule type="expression" dxfId="321" priority="49">
      <formula>C16=1</formula>
    </cfRule>
  </conditionalFormatting>
  <conditionalFormatting sqref="M20">
    <cfRule type="expression" dxfId="320" priority="45">
      <formula>C20=2</formula>
    </cfRule>
    <cfRule type="expression" dxfId="319" priority="46">
      <formula>C20=1</formula>
    </cfRule>
  </conditionalFormatting>
  <conditionalFormatting sqref="M22">
    <cfRule type="expression" dxfId="318" priority="43">
      <formula>C22=2</formula>
    </cfRule>
    <cfRule type="expression" dxfId="317" priority="44">
      <formula>C22=1</formula>
    </cfRule>
  </conditionalFormatting>
  <conditionalFormatting sqref="M23">
    <cfRule type="expression" dxfId="316" priority="41">
      <formula>C23=2</formula>
    </cfRule>
    <cfRule type="expression" dxfId="315" priority="42">
      <formula>C23=1</formula>
    </cfRule>
  </conditionalFormatting>
  <conditionalFormatting sqref="M24">
    <cfRule type="expression" dxfId="314" priority="39">
      <formula>C24=2</formula>
    </cfRule>
    <cfRule type="expression" dxfId="313" priority="40">
      <formula>C24=1</formula>
    </cfRule>
  </conditionalFormatting>
  <conditionalFormatting sqref="M21">
    <cfRule type="expression" dxfId="312" priority="37">
      <formula>C21=2</formula>
    </cfRule>
    <cfRule type="expression" dxfId="311" priority="38">
      <formula>C21=1</formula>
    </cfRule>
  </conditionalFormatting>
  <conditionalFormatting sqref="M25">
    <cfRule type="expression" dxfId="310" priority="35">
      <formula>C25=2</formula>
    </cfRule>
    <cfRule type="expression" dxfId="309" priority="36">
      <formula>C25=1</formula>
    </cfRule>
  </conditionalFormatting>
  <conditionalFormatting sqref="M26">
    <cfRule type="expression" dxfId="308" priority="33">
      <formula>C26=2</formula>
    </cfRule>
    <cfRule type="expression" dxfId="307" priority="34">
      <formula>C26=1</formula>
    </cfRule>
  </conditionalFormatting>
  <conditionalFormatting sqref="M29">
    <cfRule type="expression" dxfId="306" priority="29">
      <formula>C29=2</formula>
    </cfRule>
    <cfRule type="expression" dxfId="305" priority="30">
      <formula>C29=1</formula>
    </cfRule>
  </conditionalFormatting>
  <conditionalFormatting sqref="M42">
    <cfRule type="expression" dxfId="304" priority="9">
      <formula>C42=2</formula>
    </cfRule>
    <cfRule type="expression" dxfId="303" priority="10">
      <formula>C42=1</formula>
    </cfRule>
  </conditionalFormatting>
  <conditionalFormatting sqref="N30:N43">
    <cfRule type="expression" dxfId="302" priority="26">
      <formula>C30=0</formula>
    </cfRule>
    <cfRule type="expression" dxfId="301" priority="28">
      <formula>C30=-1</formula>
    </cfRule>
  </conditionalFormatting>
  <conditionalFormatting sqref="M30:M33 M41">
    <cfRule type="expression" dxfId="300" priority="25">
      <formula>C30=2</formula>
    </cfRule>
    <cfRule type="expression" dxfId="299" priority="27">
      <formula>C30=1</formula>
    </cfRule>
  </conditionalFormatting>
  <conditionalFormatting sqref="M34">
    <cfRule type="expression" dxfId="298" priority="23">
      <formula>C34=2</formula>
    </cfRule>
    <cfRule type="expression" dxfId="297" priority="24">
      <formula>C34=1</formula>
    </cfRule>
  </conditionalFormatting>
  <conditionalFormatting sqref="M36">
    <cfRule type="expression" dxfId="296" priority="21">
      <formula>C36=2</formula>
    </cfRule>
    <cfRule type="expression" dxfId="295" priority="22">
      <formula>C36=1</formula>
    </cfRule>
  </conditionalFormatting>
  <conditionalFormatting sqref="M37">
    <cfRule type="expression" dxfId="294" priority="19">
      <formula>C37=2</formula>
    </cfRule>
    <cfRule type="expression" dxfId="293" priority="20">
      <formula>C37=1</formula>
    </cfRule>
  </conditionalFormatting>
  <conditionalFormatting sqref="M38">
    <cfRule type="expression" dxfId="292" priority="17">
      <formula>C38=2</formula>
    </cfRule>
    <cfRule type="expression" dxfId="291" priority="18">
      <formula>C38=1</formula>
    </cfRule>
  </conditionalFormatting>
  <conditionalFormatting sqref="M35">
    <cfRule type="expression" dxfId="290" priority="15">
      <formula>C35=2</formula>
    </cfRule>
    <cfRule type="expression" dxfId="289" priority="16">
      <formula>C35=1</formula>
    </cfRule>
  </conditionalFormatting>
  <conditionalFormatting sqref="M39">
    <cfRule type="expression" dxfId="288" priority="13">
      <formula>C39=2</formula>
    </cfRule>
    <cfRule type="expression" dxfId="287" priority="14">
      <formula>C39=1</formula>
    </cfRule>
  </conditionalFormatting>
  <conditionalFormatting sqref="M40">
    <cfRule type="expression" dxfId="286" priority="11">
      <formula>C40=2</formula>
    </cfRule>
    <cfRule type="expression" dxfId="285" priority="12">
      <formula>C40=1</formula>
    </cfRule>
  </conditionalFormatting>
  <conditionalFormatting sqref="M43">
    <cfRule type="expression" dxfId="284" priority="7">
      <formula>C43=2</formula>
    </cfRule>
    <cfRule type="expression" dxfId="283" priority="8">
      <formula>C43=1</formula>
    </cfRule>
  </conditionalFormatting>
  <conditionalFormatting sqref="M44">
    <cfRule type="expression" dxfId="282" priority="5">
      <formula>C44=2</formula>
    </cfRule>
    <cfRule type="expression" dxfId="281" priority="6">
      <formula>C44=1</formula>
    </cfRule>
  </conditionalFormatting>
  <conditionalFormatting sqref="N45">
    <cfRule type="expression" dxfId="280" priority="3">
      <formula>C45=0</formula>
    </cfRule>
    <cfRule type="expression" dxfId="279" priority="4">
      <formula>C45=-1</formula>
    </cfRule>
  </conditionalFormatting>
  <conditionalFormatting sqref="M45">
    <cfRule type="expression" dxfId="278" priority="1">
      <formula>C45=2</formula>
    </cfRule>
    <cfRule type="expression" dxfId="277" priority="2">
      <formula>C45=1</formula>
    </cfRule>
  </conditionalFormatting>
  <dataValidations count="6">
    <dataValidation type="list" allowBlank="1" showInputMessage="1" showErrorMessage="1" prompt="Select method of payment." sqref="A16:A23 I16:I215" xr:uid="{00000000-0002-0000-2B00-000000000000}">
      <formula1>$A$15:$A$20</formula1>
    </dataValidation>
    <dataValidation type="list" allowBlank="1" showInputMessage="1" showErrorMessage="1" sqref="K16:K215" xr:uid="{00000000-0002-0000-2B00-000001000000}">
      <formula1>$R$15:$R$119</formula1>
    </dataValidation>
    <dataValidation type="list" allowBlank="1" showInputMessage="1" showErrorMessage="1" sqref="E219" xr:uid="{00000000-0002-0000-2B00-000002000000}">
      <formula1>$T$15:$T$106</formula1>
    </dataValidation>
    <dataValidation type="list" allowBlank="1" showInputMessage="1" showErrorMessage="1" promptTitle="Payment Accounts" sqref="O16:O215" xr:uid="{00000000-0002-0000-2B00-000003000000}">
      <formula1>$E$15:$E$22</formula1>
    </dataValidation>
    <dataValidation type="list" allowBlank="1" showInputMessage="1" showErrorMessage="1" prompt="Select method of payment." sqref="A219:A225 A15 A116" xr:uid="{00000000-0002-0000-2B00-000004000000}">
      <formula1>$A$15:$A$22</formula1>
    </dataValidation>
    <dataValidation type="list" allowBlank="1" showInputMessage="1" showErrorMessage="1" sqref="B116:B145 B14:B46 B216:B225 J16:J215" xr:uid="{00000000-0002-0000-2B00-000005000000}">
      <formula1>$B$14:$B$46</formula1>
    </dataValidation>
  </dataValidations>
  <pageMargins left="0.3" right="0.22" top="0.4" bottom="0.39" header="0.38" footer="0.26"/>
  <pageSetup scale="85" orientation="portrait" r:id="rId4"/>
  <headerFooter alignWithMargins="0">
    <oddHeader>&amp;CDaily Expense Tracking</oddHeader>
  </headerFooter>
  <drawing r:id="rId5"/>
  <legacy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sheetView>
  </sheetViews>
  <sheetFormatPr baseColWidth="10" defaultColWidth="9.1640625" defaultRowHeight="14"/>
  <cols>
    <col min="1" max="1" width="2.1640625" style="174" customWidth="1"/>
    <col min="2" max="2" width="2.6640625" style="174" customWidth="1"/>
    <col min="3" max="3" width="24.6640625" style="174" customWidth="1"/>
    <col min="4" max="6" width="12.6640625" style="174" customWidth="1"/>
    <col min="7" max="7" width="2.6640625" style="174" customWidth="1"/>
    <col min="8" max="8" width="1.5" style="174" customWidth="1"/>
    <col min="9" max="9" width="24.6640625" style="174" customWidth="1"/>
    <col min="10" max="12" width="12.6640625" style="174" customWidth="1"/>
    <col min="13" max="13" width="9.1640625" style="174"/>
    <col min="14" max="14" width="11.5" style="174" customWidth="1"/>
    <col min="15" max="15" width="16.83203125" style="174" customWidth="1"/>
    <col min="16" max="16" width="10.1640625" style="174" bestFit="1" customWidth="1"/>
    <col min="17" max="17" width="24.1640625" style="174" customWidth="1"/>
    <col min="18" max="16384" width="9.1640625" style="174"/>
  </cols>
  <sheetData>
    <row r="1" spans="3:18" ht="27.75" customHeight="1">
      <c r="N1" s="183"/>
      <c r="O1" s="183"/>
      <c r="P1" s="183"/>
      <c r="Q1" s="183"/>
      <c r="R1" s="183"/>
    </row>
    <row r="2" spans="3:18" ht="25" customHeight="1" thickBot="1">
      <c r="C2" s="835" t="s">
        <v>491</v>
      </c>
      <c r="D2" s="836"/>
      <c r="E2" s="836"/>
      <c r="F2" s="837">
        <f>'Tab-06_Daily'!F10</f>
        <v>43101</v>
      </c>
      <c r="G2" s="838" t="s">
        <v>492</v>
      </c>
      <c r="H2" s="839"/>
      <c r="I2" s="840">
        <f>EOMONTH(F2,0)</f>
        <v>43131</v>
      </c>
      <c r="J2" s="743" t="s">
        <v>720</v>
      </c>
      <c r="K2" s="366"/>
      <c r="L2" s="366"/>
      <c r="N2" s="183"/>
      <c r="O2" s="183"/>
      <c r="P2" s="183"/>
      <c r="Q2" s="183"/>
      <c r="R2" s="183"/>
    </row>
    <row r="3" spans="3:18" ht="30" customHeight="1" thickBot="1">
      <c r="C3" s="859" t="s">
        <v>592</v>
      </c>
      <c r="D3" s="860" t="s">
        <v>589</v>
      </c>
      <c r="E3" s="860" t="s">
        <v>590</v>
      </c>
      <c r="F3" s="861" t="s">
        <v>594</v>
      </c>
      <c r="G3" s="862"/>
      <c r="H3" s="862"/>
      <c r="I3" s="859" t="s">
        <v>592</v>
      </c>
      <c r="J3" s="860" t="s">
        <v>589</v>
      </c>
      <c r="K3" s="860" t="s">
        <v>590</v>
      </c>
      <c r="L3" s="861" t="s">
        <v>594</v>
      </c>
      <c r="M3" s="322"/>
      <c r="N3" s="841"/>
      <c r="O3" s="841"/>
      <c r="P3" s="841"/>
      <c r="Q3" s="841"/>
      <c r="R3" s="322"/>
    </row>
    <row r="4" spans="3:18" ht="12.75" customHeight="1">
      <c r="C4" s="863" t="str">
        <f>Setup!B10</f>
        <v>1. GIVING</v>
      </c>
      <c r="D4" s="864">
        <f t="shared" ref="D4:D10" si="0">SUMIF(descrip30_1,C4,data30_1)</f>
        <v>0</v>
      </c>
      <c r="E4" s="865">
        <f t="array" aca="1" ref="E4" ca="1">SUMIF(ExpenseDescrip,C4,ExpenseData)</f>
        <v>0</v>
      </c>
      <c r="F4" s="866">
        <f ca="1">E4-D4</f>
        <v>0</v>
      </c>
      <c r="G4" s="862"/>
      <c r="H4" s="862"/>
      <c r="I4" s="867" t="str">
        <f>Setup!C10</f>
        <v>2. TAXES</v>
      </c>
      <c r="J4" s="864">
        <f t="shared" ref="J4:J10" si="1">SUMIF(descrip30_1,I4,data30_1)</f>
        <v>0</v>
      </c>
      <c r="K4" s="865">
        <f t="array" aca="1" ref="K4" ca="1">SUMIF(ExpenseDescrip,I4,ExpenseData)</f>
        <v>0</v>
      </c>
      <c r="L4" s="866">
        <f ca="1">K4-J4</f>
        <v>0</v>
      </c>
      <c r="M4" s="322"/>
      <c r="N4" s="841"/>
      <c r="O4" s="841"/>
      <c r="P4" s="841"/>
      <c r="Q4" s="841"/>
      <c r="R4" s="322"/>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322"/>
      <c r="N5" s="322"/>
      <c r="O5" s="322"/>
      <c r="P5" s="322"/>
      <c r="Q5" s="322"/>
      <c r="R5" s="322"/>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322"/>
      <c r="N6" s="322"/>
      <c r="O6" s="322"/>
      <c r="P6" s="322"/>
      <c r="Q6" s="322"/>
      <c r="R6" s="322"/>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322"/>
      <c r="N7" s="322"/>
      <c r="O7" s="322"/>
      <c r="P7" s="322"/>
      <c r="Q7" s="322"/>
      <c r="R7" s="322"/>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322"/>
      <c r="N8" s="322"/>
      <c r="O8" s="322"/>
      <c r="P8" s="322"/>
      <c r="Q8" s="322"/>
      <c r="R8" s="322"/>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322"/>
      <c r="N9" s="322"/>
      <c r="O9" s="322"/>
      <c r="P9" s="322"/>
      <c r="Q9" s="322"/>
      <c r="R9" s="322"/>
    </row>
    <row r="10" spans="3:18" ht="16" thickBot="1">
      <c r="C10" s="869" t="str">
        <f>Setup!B16</f>
        <v>Other Giving</v>
      </c>
      <c r="D10" s="870">
        <f t="shared" si="0"/>
        <v>0</v>
      </c>
      <c r="E10" s="871">
        <f t="array" aca="1" ref="E10" ca="1">SUMIF(ExpenseDescrip,C10,ExpenseData)</f>
        <v>0</v>
      </c>
      <c r="F10" s="872">
        <f t="shared" ca="1" si="2"/>
        <v>0</v>
      </c>
      <c r="G10" s="868"/>
      <c r="H10" s="868"/>
      <c r="I10" s="869" t="str">
        <f>Setup!C16</f>
        <v>Other Taxes</v>
      </c>
      <c r="J10" s="870">
        <f t="shared" si="1"/>
        <v>0</v>
      </c>
      <c r="K10" s="871">
        <f t="array" aca="1" ref="K10" ca="1">SUMIF(ExpenseDescrip,I10,ExpenseData)</f>
        <v>0</v>
      </c>
      <c r="L10" s="872">
        <f t="shared" ca="1" si="3"/>
        <v>0</v>
      </c>
      <c r="M10" s="322"/>
      <c r="N10" s="322"/>
      <c r="O10" s="322"/>
      <c r="P10" s="322"/>
      <c r="Q10" s="322"/>
      <c r="R10" s="322"/>
    </row>
    <row r="11" spans="3:18" ht="15.75" customHeight="1" thickBot="1">
      <c r="C11" s="195"/>
      <c r="D11" s="195"/>
      <c r="E11" s="195"/>
      <c r="F11" s="195"/>
      <c r="G11" s="195"/>
      <c r="H11" s="195"/>
      <c r="I11" s="195"/>
      <c r="J11" s="195"/>
      <c r="K11" s="195"/>
      <c r="L11" s="195"/>
      <c r="M11" s="322"/>
      <c r="N11" s="322"/>
      <c r="O11" s="322"/>
      <c r="P11" s="322"/>
      <c r="Q11" s="343"/>
      <c r="R11" s="322"/>
    </row>
    <row r="12" spans="3:18" ht="30" customHeight="1" thickBot="1">
      <c r="C12" s="859" t="s">
        <v>592</v>
      </c>
      <c r="D12" s="860" t="s">
        <v>589</v>
      </c>
      <c r="E12" s="860" t="s">
        <v>590</v>
      </c>
      <c r="F12" s="861" t="s">
        <v>594</v>
      </c>
      <c r="G12" s="862"/>
      <c r="H12" s="862"/>
      <c r="I12" s="859" t="s">
        <v>592</v>
      </c>
      <c r="J12" s="860" t="s">
        <v>589</v>
      </c>
      <c r="K12" s="860" t="s">
        <v>590</v>
      </c>
      <c r="L12" s="861" t="s">
        <v>594</v>
      </c>
      <c r="M12" s="322"/>
      <c r="N12" s="841"/>
      <c r="O12" s="841"/>
      <c r="P12" s="841"/>
      <c r="Q12" s="841"/>
      <c r="R12" s="322"/>
    </row>
    <row r="13" spans="3:18" ht="15">
      <c r="C13" s="863" t="str">
        <f>Setup!D10</f>
        <v>3. SAVINGS</v>
      </c>
      <c r="D13" s="864">
        <f t="shared" ref="D13:D19" si="4">SUMIF(descrip30_1,C13,data30_1)</f>
        <v>0</v>
      </c>
      <c r="E13" s="865">
        <f t="array" aca="1" ref="E13" ca="1">SUMIF(ExpenseDescrip,C13,ExpenseData)</f>
        <v>0</v>
      </c>
      <c r="F13" s="866">
        <f ca="1">E13-D13</f>
        <v>0</v>
      </c>
      <c r="G13" s="862"/>
      <c r="H13" s="862"/>
      <c r="I13" s="867" t="str">
        <f>Setup!E10</f>
        <v>4. FOOD</v>
      </c>
      <c r="J13" s="864">
        <f t="shared" ref="J13:J19" si="5">SUMIF(descrip30_1,I13,data30_1)</f>
        <v>0</v>
      </c>
      <c r="K13" s="865">
        <f t="array" aca="1" ref="K13" ca="1">SUMIF(ExpenseDescrip,I13,ExpenseData)</f>
        <v>0</v>
      </c>
      <c r="L13" s="866">
        <f ca="1">K13-J13</f>
        <v>0</v>
      </c>
      <c r="M13" s="322"/>
      <c r="N13" s="322"/>
      <c r="O13" s="322"/>
      <c r="P13" s="322"/>
      <c r="Q13" s="322"/>
      <c r="R13" s="322"/>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322"/>
      <c r="N14" s="322"/>
      <c r="O14" s="322"/>
      <c r="P14" s="322"/>
      <c r="Q14" s="322"/>
      <c r="R14" s="322"/>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322"/>
      <c r="N15" s="322"/>
      <c r="O15" s="322"/>
      <c r="P15" s="322"/>
      <c r="Q15" s="322"/>
      <c r="R15" s="322"/>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322"/>
      <c r="N16" s="322"/>
      <c r="O16" s="322"/>
      <c r="P16" s="322"/>
      <c r="Q16" s="322"/>
      <c r="R16" s="322"/>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322"/>
      <c r="N17" s="322"/>
      <c r="O17" s="322"/>
      <c r="P17" s="322"/>
      <c r="Q17" s="322"/>
      <c r="R17" s="322"/>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322"/>
      <c r="N18" s="322"/>
      <c r="O18" s="322"/>
      <c r="P18" s="322"/>
      <c r="Q18" s="322"/>
      <c r="R18" s="322"/>
    </row>
    <row r="19" spans="3:18" ht="12.75" customHeight="1" thickBot="1">
      <c r="C19" s="869" t="str">
        <f>Setup!D16</f>
        <v>Home Down Pay Fund</v>
      </c>
      <c r="D19" s="870">
        <f t="shared" si="4"/>
        <v>0</v>
      </c>
      <c r="E19" s="871">
        <f t="array" aca="1" ref="E19" ca="1">SUMIF(ExpenseDescrip,C19,ExpenseData)</f>
        <v>0</v>
      </c>
      <c r="F19" s="872">
        <f ca="1">E19-D19</f>
        <v>0</v>
      </c>
      <c r="G19" s="868"/>
      <c r="H19" s="868"/>
      <c r="I19" s="869" t="str">
        <f>Setup!E16</f>
        <v>Other Food</v>
      </c>
      <c r="J19" s="870">
        <f t="shared" si="5"/>
        <v>0</v>
      </c>
      <c r="K19" s="871">
        <f t="array" aca="1" ref="K19" ca="1">SUMIF(ExpenseDescrip,I19,ExpenseData)</f>
        <v>0</v>
      </c>
      <c r="L19" s="872">
        <f t="shared" ca="1" si="7"/>
        <v>0</v>
      </c>
      <c r="M19" s="322"/>
      <c r="N19" s="362"/>
      <c r="O19" s="363"/>
      <c r="P19" s="363"/>
      <c r="Q19" s="363"/>
      <c r="R19" s="322"/>
    </row>
    <row r="20" spans="3:18" ht="17" thickBot="1">
      <c r="C20" s="195"/>
      <c r="D20" s="195"/>
      <c r="E20" s="195"/>
      <c r="F20" s="195"/>
      <c r="G20" s="195"/>
      <c r="H20" s="195"/>
      <c r="I20" s="195"/>
      <c r="J20" s="195"/>
      <c r="K20" s="195"/>
      <c r="L20" s="195"/>
      <c r="M20" s="322"/>
      <c r="N20" s="841"/>
      <c r="O20" s="841"/>
      <c r="P20" s="841"/>
      <c r="Q20" s="841"/>
      <c r="R20" s="322"/>
    </row>
    <row r="21" spans="3:18" ht="30" customHeight="1" thickBot="1">
      <c r="C21" s="859" t="s">
        <v>592</v>
      </c>
      <c r="D21" s="860" t="s">
        <v>589</v>
      </c>
      <c r="E21" s="860" t="s">
        <v>590</v>
      </c>
      <c r="F21" s="861" t="s">
        <v>594</v>
      </c>
      <c r="G21" s="862"/>
      <c r="H21" s="862"/>
      <c r="I21" s="859" t="s">
        <v>592</v>
      </c>
      <c r="J21" s="860" t="s">
        <v>589</v>
      </c>
      <c r="K21" s="860" t="s">
        <v>590</v>
      </c>
      <c r="L21" s="861" t="s">
        <v>594</v>
      </c>
      <c r="M21" s="322"/>
      <c r="N21" s="322"/>
      <c r="O21" s="322"/>
      <c r="P21" s="322"/>
      <c r="Q21" s="322"/>
      <c r="R21" s="322"/>
    </row>
    <row r="22" spans="3:18" ht="15">
      <c r="C22" s="863" t="str">
        <f>Setup!B18</f>
        <v>5. CLOTHING</v>
      </c>
      <c r="D22" s="873">
        <f t="shared" ref="D22:D28" si="8">SUMIF(descrip30_1,C22,data30_1)</f>
        <v>0</v>
      </c>
      <c r="E22" s="874"/>
      <c r="F22" s="866">
        <f>E22-D22</f>
        <v>0</v>
      </c>
      <c r="G22" s="862"/>
      <c r="H22" s="862"/>
      <c r="I22" s="867" t="str">
        <f>Setup!C18</f>
        <v>6. CHILD CARE</v>
      </c>
      <c r="J22" s="873">
        <f t="shared" ref="J22:J28" si="9">SUMIF(descrip30_1,I22,data30_1)</f>
        <v>0</v>
      </c>
      <c r="K22" s="874"/>
      <c r="L22" s="866">
        <f>K22-J22</f>
        <v>0</v>
      </c>
      <c r="M22" s="322"/>
      <c r="N22" s="322"/>
      <c r="O22" s="322"/>
      <c r="P22" s="322"/>
      <c r="Q22" s="322"/>
      <c r="R22" s="322"/>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322"/>
      <c r="N23" s="322"/>
      <c r="O23" s="322"/>
      <c r="P23" s="322"/>
      <c r="Q23" s="322"/>
      <c r="R23" s="322"/>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322"/>
      <c r="N24" s="322"/>
      <c r="O24" s="322"/>
      <c r="P24" s="322"/>
      <c r="Q24" s="322"/>
      <c r="R24" s="322"/>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322"/>
      <c r="N25" s="322"/>
      <c r="O25" s="322"/>
      <c r="P25" s="322"/>
      <c r="Q25" s="322"/>
      <c r="R25" s="322"/>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322"/>
      <c r="N26" s="322"/>
      <c r="O26" s="322"/>
      <c r="P26" s="322"/>
      <c r="Q26" s="322"/>
      <c r="R26" s="322"/>
    </row>
    <row r="27" spans="3:18" ht="15">
      <c r="C27" s="863" t="str">
        <f>Setup!B23</f>
        <v>Other Clothing</v>
      </c>
      <c r="D27" s="873">
        <f t="shared" si="8"/>
        <v>0</v>
      </c>
      <c r="E27" s="875">
        <f t="array" aca="1" ref="E27" ca="1">SUMIF(ExpenseDescrip,C27,ExpenseData)</f>
        <v>0</v>
      </c>
      <c r="F27" s="866">
        <f ca="1">E27-D27</f>
        <v>0</v>
      </c>
      <c r="G27" s="868"/>
      <c r="H27" s="868"/>
      <c r="I27" s="867" t="str">
        <f>Setup!C23</f>
        <v>Other Child Care</v>
      </c>
      <c r="J27" s="873">
        <f t="shared" si="9"/>
        <v>0</v>
      </c>
      <c r="K27" s="875">
        <f t="array" aca="1" ref="K27" ca="1">SUMIF(ExpenseDescrip,I27,ExpenseData)</f>
        <v>0</v>
      </c>
      <c r="L27" s="866">
        <f t="shared" ca="1" si="11"/>
        <v>0</v>
      </c>
      <c r="M27" s="322"/>
      <c r="N27" s="322"/>
      <c r="O27" s="322"/>
      <c r="P27" s="322"/>
      <c r="Q27" s="322"/>
      <c r="R27" s="322"/>
    </row>
    <row r="28" spans="3:18" ht="17" thickBot="1">
      <c r="C28" s="869" t="str">
        <f>Setup!B24</f>
        <v>Other Clothing</v>
      </c>
      <c r="D28" s="876">
        <f t="shared" si="8"/>
        <v>0</v>
      </c>
      <c r="E28" s="877">
        <f t="array" aca="1" ref="E28" ca="1">SUMIF(ExpenseDescrip,C28,ExpenseData)</f>
        <v>0</v>
      </c>
      <c r="F28" s="872">
        <f ca="1">E28-D28</f>
        <v>0</v>
      </c>
      <c r="G28" s="868"/>
      <c r="H28" s="868"/>
      <c r="I28" s="869" t="str">
        <f>Setup!C24</f>
        <v>Other Child Care</v>
      </c>
      <c r="J28" s="876">
        <f t="shared" si="9"/>
        <v>0</v>
      </c>
      <c r="K28" s="877">
        <f t="array" aca="1" ref="K28" ca="1">SUMIF(ExpenseDescrip,I28,ExpenseData)</f>
        <v>0</v>
      </c>
      <c r="L28" s="872">
        <f t="shared" ca="1" si="11"/>
        <v>0</v>
      </c>
      <c r="M28" s="322"/>
      <c r="N28" s="841"/>
      <c r="O28" s="841"/>
      <c r="P28" s="841"/>
      <c r="Q28" s="841"/>
      <c r="R28" s="322"/>
    </row>
    <row r="29" spans="3:18" ht="16" thickBot="1">
      <c r="C29" s="195"/>
      <c r="D29" s="195"/>
      <c r="E29" s="195"/>
      <c r="F29" s="195"/>
      <c r="G29" s="195"/>
      <c r="H29" s="195"/>
      <c r="I29" s="195"/>
      <c r="J29" s="195"/>
      <c r="K29" s="195"/>
      <c r="L29" s="195"/>
      <c r="M29" s="322"/>
      <c r="N29" s="322"/>
      <c r="O29" s="322"/>
      <c r="P29" s="322"/>
      <c r="Q29" s="322"/>
      <c r="R29" s="322"/>
    </row>
    <row r="30" spans="3:18" ht="30" customHeight="1" thickBot="1">
      <c r="C30" s="859" t="s">
        <v>592</v>
      </c>
      <c r="D30" s="860" t="s">
        <v>589</v>
      </c>
      <c r="E30" s="860" t="s">
        <v>590</v>
      </c>
      <c r="F30" s="861" t="s">
        <v>594</v>
      </c>
      <c r="G30" s="862"/>
      <c r="H30" s="862"/>
      <c r="I30" s="859" t="s">
        <v>592</v>
      </c>
      <c r="J30" s="860" t="s">
        <v>589</v>
      </c>
      <c r="K30" s="860" t="s">
        <v>590</v>
      </c>
      <c r="L30" s="861" t="s">
        <v>594</v>
      </c>
      <c r="M30" s="322"/>
      <c r="N30" s="322"/>
      <c r="O30" s="322"/>
      <c r="P30" s="322"/>
      <c r="Q30" s="322"/>
      <c r="R30" s="322"/>
    </row>
    <row r="31" spans="3:18" ht="15">
      <c r="C31" s="863" t="str">
        <f>Setup!D18</f>
        <v>7. HEALTH</v>
      </c>
      <c r="D31" s="873">
        <f t="shared" ref="D31:D37" si="12">SUMIF(descrip30_1,C31,data30_1)</f>
        <v>0</v>
      </c>
      <c r="E31" s="875">
        <f t="array" aca="1" ref="E31" ca="1">SUMIF(ExpenseDescrip,C31,ExpenseData)</f>
        <v>0</v>
      </c>
      <c r="F31" s="866">
        <f ca="1">E31-D31</f>
        <v>0</v>
      </c>
      <c r="G31" s="862"/>
      <c r="H31" s="862"/>
      <c r="I31" s="867" t="str">
        <f>Setup!E18</f>
        <v>8. HOUSING</v>
      </c>
      <c r="J31" s="873">
        <f t="shared" ref="J31:J37" si="13">SUMIF(descrip30_1,I31,data30_1)</f>
        <v>0</v>
      </c>
      <c r="K31" s="875">
        <f t="array" aca="1" ref="K31" ca="1">SUMIF(ExpenseDescrip,I31,ExpenseData)</f>
        <v>0</v>
      </c>
      <c r="L31" s="866">
        <f ca="1">K31-J31</f>
        <v>0</v>
      </c>
      <c r="M31" s="322"/>
      <c r="N31" s="322"/>
      <c r="O31" s="322"/>
      <c r="P31" s="322"/>
      <c r="Q31" s="322"/>
      <c r="R31" s="322"/>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'Tab-03_AD-M01'!E54</f>
        <v>0</v>
      </c>
      <c r="L32" s="866">
        <f>K32-J32</f>
        <v>0</v>
      </c>
      <c r="M32" s="322"/>
      <c r="N32" s="322"/>
      <c r="O32" s="322"/>
      <c r="P32" s="322"/>
      <c r="Q32" s="322"/>
      <c r="R32" s="322"/>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322"/>
      <c r="N33" s="322"/>
      <c r="O33" s="322"/>
      <c r="P33" s="322"/>
      <c r="Q33" s="322"/>
      <c r="R33" s="322"/>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322"/>
      <c r="N34" s="322"/>
      <c r="O34" s="322"/>
      <c r="P34" s="322"/>
      <c r="Q34" s="322"/>
      <c r="R34" s="322"/>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322"/>
      <c r="N35" s="322"/>
      <c r="O35" s="322"/>
      <c r="P35" s="322"/>
      <c r="Q35" s="322"/>
      <c r="R35" s="322"/>
    </row>
    <row r="36" spans="3:18" ht="15">
      <c r="C36" s="863" t="str">
        <f>Setup!D23</f>
        <v>Personal Grooming</v>
      </c>
      <c r="D36" s="873">
        <f t="shared" si="12"/>
        <v>0</v>
      </c>
      <c r="E36" s="875">
        <f t="array" aca="1" ref="E36" ca="1">SUMIF(ExpenseDescrip,C36,ExpenseData)</f>
        <v>0</v>
      </c>
      <c r="F36" s="866">
        <f t="shared" ca="1" si="14"/>
        <v>0</v>
      </c>
      <c r="G36" s="868"/>
      <c r="H36" s="868"/>
      <c r="I36" s="867" t="str">
        <f>Setup!E23</f>
        <v>Home Improvement</v>
      </c>
      <c r="J36" s="873">
        <f t="shared" si="13"/>
        <v>0</v>
      </c>
      <c r="K36" s="875">
        <f t="array" aca="1" ref="K36" ca="1">SUMIF(ExpenseDescrip,I36,ExpenseData)</f>
        <v>0</v>
      </c>
      <c r="L36" s="866">
        <f t="shared" ca="1" si="15"/>
        <v>0</v>
      </c>
      <c r="M36" s="322"/>
      <c r="N36" s="322"/>
      <c r="O36" s="322"/>
      <c r="P36" s="322"/>
      <c r="Q36" s="322"/>
      <c r="R36" s="322"/>
    </row>
    <row r="37" spans="3:18" ht="16" thickBot="1">
      <c r="C37" s="869" t="str">
        <f>Setup!D24</f>
        <v>Other Medical</v>
      </c>
      <c r="D37" s="876">
        <f t="shared" si="12"/>
        <v>0</v>
      </c>
      <c r="E37" s="877">
        <f t="array" aca="1" ref="E37" ca="1">SUMIF(ExpenseDescrip,C37,ExpenseData)</f>
        <v>0</v>
      </c>
      <c r="F37" s="872">
        <f t="shared" ca="1" si="14"/>
        <v>0</v>
      </c>
      <c r="G37" s="868"/>
      <c r="H37" s="868"/>
      <c r="I37" s="869" t="str">
        <f>Setup!E24</f>
        <v>Other Housing</v>
      </c>
      <c r="J37" s="876">
        <f t="shared" si="13"/>
        <v>0</v>
      </c>
      <c r="K37" s="877">
        <f t="array" aca="1" ref="K37" ca="1">SUMIF(ExpenseDescrip,I37,ExpenseData)</f>
        <v>0</v>
      </c>
      <c r="L37" s="872">
        <f t="shared" ca="1" si="15"/>
        <v>0</v>
      </c>
      <c r="M37" s="322"/>
      <c r="N37" s="322"/>
      <c r="O37" s="322"/>
      <c r="P37" s="322"/>
      <c r="Q37" s="322"/>
      <c r="R37" s="322"/>
    </row>
    <row r="38" spans="3:18" ht="25" customHeight="1" thickBot="1">
      <c r="C38" s="878" t="s">
        <v>491</v>
      </c>
      <c r="D38" s="879"/>
      <c r="E38" s="879"/>
      <c r="F38" s="880">
        <f>'Tab-06_Daily'!F10</f>
        <v>43101</v>
      </c>
      <c r="G38" s="881" t="s">
        <v>492</v>
      </c>
      <c r="H38" s="882"/>
      <c r="I38" s="883">
        <f>EOMONTH(F38,0)</f>
        <v>43131</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SUMIF(descrip30_1,C40,data30_1)</f>
        <v>0</v>
      </c>
      <c r="E40" s="875">
        <f t="array" aca="1" ref="E40" ca="1">SUMIF(ExpenseDescrip,C40,ExpenseData)</f>
        <v>0</v>
      </c>
      <c r="F40" s="866">
        <f ca="1">E40-D40</f>
        <v>0</v>
      </c>
      <c r="G40" s="862"/>
      <c r="H40" s="862"/>
      <c r="I40" s="867" t="str">
        <f>Setup!C26</f>
        <v>10. HOUSEHOLD</v>
      </c>
      <c r="J40" s="873">
        <f t="shared" ref="J40:J46" si="17">SUMIF(descrip30_1,I40,data30_1)</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75">
        <f t="array" aca="1" ref="E45" ca="1">SUMIF(ExpenseDescrip,C45,ExpenseData)</f>
        <v>0</v>
      </c>
      <c r="F45" s="866">
        <f t="shared" ca="1" si="18"/>
        <v>0</v>
      </c>
      <c r="G45" s="868"/>
      <c r="H45" s="868"/>
      <c r="I45" s="867" t="str">
        <f>Setup!C31</f>
        <v>Other Household</v>
      </c>
      <c r="J45" s="873">
        <f t="shared" si="17"/>
        <v>0</v>
      </c>
      <c r="K45" s="875">
        <f t="array" aca="1" ref="K45" ca="1">SUMIF(ExpenseDescrip,I45,ExpenseData)</f>
        <v>0</v>
      </c>
      <c r="L45" s="866">
        <f t="shared" ca="1" si="19"/>
        <v>0</v>
      </c>
    </row>
    <row r="46" spans="3:18" ht="16" thickBot="1">
      <c r="C46" s="869" t="str">
        <f>Setup!B32</f>
        <v>Other Utilities</v>
      </c>
      <c r="D46" s="876">
        <f t="shared" si="16"/>
        <v>0</v>
      </c>
      <c r="E46" s="877">
        <f t="array" aca="1" ref="E46" ca="1">SUMIF(ExpenseDescrip,C46,ExpenseData)</f>
        <v>0</v>
      </c>
      <c r="F46" s="872">
        <f t="shared" ca="1" si="18"/>
        <v>0</v>
      </c>
      <c r="G46" s="868"/>
      <c r="H46" s="868"/>
      <c r="I46" s="869" t="str">
        <f>Setup!C32</f>
        <v>Other Household</v>
      </c>
      <c r="J46" s="876">
        <f t="shared" si="17"/>
        <v>0</v>
      </c>
      <c r="K46" s="877">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SUMIF(descrip30_1,C49,data30_1)</f>
        <v>0</v>
      </c>
      <c r="E49" s="875">
        <f t="array" aca="1" ref="E49" ca="1">SUMIF(ExpenseDescrip,C49,ExpenseData)</f>
        <v>0</v>
      </c>
      <c r="F49" s="866">
        <f ca="1">E49-D49</f>
        <v>0</v>
      </c>
      <c r="G49" s="862"/>
      <c r="H49" s="862"/>
      <c r="I49" s="867" t="str">
        <f>Setup!E26</f>
        <v>12. TRANSPORTATION</v>
      </c>
      <c r="J49" s="873">
        <f t="shared" ref="J49:J55" si="21">SUMIF(descrip30_1,I49,data30_1)</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'Tab-03_AD-M01'!E49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75">
        <f t="array" aca="1" ref="E54" ca="1">SUMIF(ExpenseDescrip,C54,ExpenseData)</f>
        <v>0</v>
      </c>
      <c r="F54" s="866">
        <f t="shared" ca="1" si="22"/>
        <v>0</v>
      </c>
      <c r="G54" s="868"/>
      <c r="H54" s="868"/>
      <c r="I54" s="867" t="str">
        <f>Setup!E31</f>
        <v>Registration / Inspection</v>
      </c>
      <c r="J54" s="873">
        <f t="shared" si="21"/>
        <v>0</v>
      </c>
      <c r="K54" s="875">
        <f t="array" aca="1" ref="K54" ca="1">SUMIF(ExpenseDescrip,I54,ExpenseData)</f>
        <v>0</v>
      </c>
      <c r="L54" s="866">
        <f t="shared" ca="1" si="23"/>
        <v>0</v>
      </c>
    </row>
    <row r="55" spans="3:12" ht="16" thickBot="1">
      <c r="C55" s="869" t="str">
        <f>Setup!D32</f>
        <v>Other Entertainment</v>
      </c>
      <c r="D55" s="876">
        <f t="shared" si="20"/>
        <v>0</v>
      </c>
      <c r="E55" s="877">
        <f t="array" aca="1" ref="E55" ca="1">SUMIF(ExpenseDescrip,C55,ExpenseData)</f>
        <v>0</v>
      </c>
      <c r="F55" s="872">
        <f t="shared" ca="1" si="22"/>
        <v>0</v>
      </c>
      <c r="G55" s="868"/>
      <c r="H55" s="868"/>
      <c r="I55" s="869" t="str">
        <f>Setup!E32</f>
        <v>Other Transportation</v>
      </c>
      <c r="J55" s="876">
        <f t="shared" si="21"/>
        <v>0</v>
      </c>
      <c r="K55" s="877">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SUMIF(descrip30_1,C58,data30_1)</f>
        <v>0</v>
      </c>
      <c r="E58" s="875">
        <f t="array" aca="1" ref="E58" ca="1">SUMIF(ExpenseDescrip,C58,ExpenseData)</f>
        <v>0</v>
      </c>
      <c r="F58" s="866">
        <f ca="1">E58-D58</f>
        <v>0</v>
      </c>
      <c r="G58" s="862"/>
      <c r="H58" s="862"/>
      <c r="I58" s="867" t="str">
        <f>Setup!C34</f>
        <v>14. INVESTMENTS</v>
      </c>
      <c r="J58" s="873">
        <f t="shared" ref="J58:J64" si="25">SUMIF(descrip30_1,I58,data30_1)</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75">
        <f t="array" aca="1" ref="E63" ca="1">SUMIF(ExpenseDescrip,C63,ExpenseData)</f>
        <v>0</v>
      </c>
      <c r="F63" s="866">
        <f t="shared" ca="1" si="26"/>
        <v>0</v>
      </c>
      <c r="G63" s="868"/>
      <c r="H63" s="868"/>
      <c r="I63" s="867" t="str">
        <f>Setup!C39</f>
        <v>Other Investments</v>
      </c>
      <c r="J63" s="873">
        <f t="shared" si="25"/>
        <v>0</v>
      </c>
      <c r="K63" s="875">
        <f t="array" aca="1" ref="K63" ca="1">SUMIF(ExpenseDescrip,I63,ExpenseData)</f>
        <v>0</v>
      </c>
      <c r="L63" s="866">
        <f t="shared" ca="1" si="27"/>
        <v>0</v>
      </c>
    </row>
    <row r="64" spans="3:12" ht="16" thickBot="1">
      <c r="C64" s="869" t="str">
        <f>Setup!B40</f>
        <v>Other Insurance</v>
      </c>
      <c r="D64" s="876">
        <f t="shared" si="24"/>
        <v>0</v>
      </c>
      <c r="E64" s="877">
        <f t="array" aca="1" ref="E64" ca="1">SUMIF(ExpenseDescrip,C64,ExpenseData)</f>
        <v>0</v>
      </c>
      <c r="F64" s="872">
        <f t="shared" ca="1" si="26"/>
        <v>0</v>
      </c>
      <c r="G64" s="868"/>
      <c r="H64" s="868"/>
      <c r="I64" s="869" t="str">
        <f>Setup!C40</f>
        <v>Other Investments</v>
      </c>
      <c r="J64" s="876">
        <f t="shared" si="25"/>
        <v>0</v>
      </c>
      <c r="K64" s="877">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SUMIF(descrip30_1,C67,data30_1)</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'Tab-03_AD-M01'!E43</f>
        <v>0</v>
      </c>
      <c r="F68" s="866">
        <f t="shared" ref="F68:F69" si="29">E68-D68</f>
        <v>0</v>
      </c>
      <c r="G68" s="868"/>
      <c r="H68" s="868"/>
      <c r="I68" s="886"/>
      <c r="J68" s="887"/>
      <c r="K68" s="888"/>
      <c r="L68" s="889"/>
    </row>
    <row r="69" spans="3:12" ht="16" thickBot="1">
      <c r="C69" s="869" t="str">
        <f>Setup!D36</f>
        <v>Other Loan Payment</v>
      </c>
      <c r="D69" s="876">
        <f t="shared" si="28"/>
        <v>0</v>
      </c>
      <c r="E69" s="877">
        <f>'Tab-03_AD-M01'!E67</f>
        <v>0</v>
      </c>
      <c r="F69" s="872">
        <f t="shared" si="29"/>
        <v>0</v>
      </c>
      <c r="G69" s="868"/>
      <c r="H69" s="868"/>
      <c r="I69" s="886"/>
      <c r="J69" s="887"/>
      <c r="K69" s="888"/>
      <c r="L69" s="889"/>
    </row>
    <row r="70" spans="3:12">
      <c r="C70" s="843"/>
      <c r="D70" s="844"/>
      <c r="E70" s="845"/>
      <c r="F70" s="846"/>
      <c r="G70" s="842"/>
      <c r="H70" s="842"/>
      <c r="I70" s="843"/>
      <c r="J70" s="844"/>
      <c r="K70" s="845"/>
      <c r="L70" s="846"/>
    </row>
    <row r="71" spans="3:12">
      <c r="C71" s="843"/>
      <c r="D71" s="844"/>
      <c r="E71" s="845"/>
      <c r="F71" s="846"/>
      <c r="G71" s="842"/>
      <c r="H71" s="842"/>
      <c r="I71" s="843"/>
      <c r="J71" s="844"/>
      <c r="K71" s="845"/>
      <c r="L71" s="846"/>
    </row>
    <row r="72" spans="3:12">
      <c r="C72" s="843"/>
      <c r="D72" s="844"/>
      <c r="E72" s="846"/>
      <c r="F72" s="846"/>
      <c r="G72" s="842"/>
      <c r="H72" s="842"/>
      <c r="I72" s="843"/>
      <c r="J72" s="845"/>
      <c r="K72" s="845"/>
      <c r="L72" s="846"/>
    </row>
    <row r="73" spans="3:12">
      <c r="C73" s="843"/>
      <c r="D73" s="844"/>
      <c r="E73" s="846"/>
      <c r="F73" s="846"/>
      <c r="G73" s="842"/>
      <c r="H73" s="842"/>
      <c r="I73" s="843"/>
      <c r="J73" s="845"/>
      <c r="K73" s="845"/>
      <c r="L73" s="846"/>
    </row>
    <row r="76" spans="3:12" ht="15">
      <c r="C76" s="1006" t="s">
        <v>614</v>
      </c>
      <c r="D76" s="1006"/>
      <c r="E76" s="1007">
        <f>F2</f>
        <v>43101</v>
      </c>
      <c r="F76" s="1007"/>
      <c r="I76" s="1005" t="s">
        <v>610</v>
      </c>
      <c r="J76" s="1005"/>
      <c r="K76" s="1005"/>
    </row>
    <row r="77" spans="3:12">
      <c r="C77" s="366"/>
      <c r="D77" s="366"/>
      <c r="E77" s="366"/>
      <c r="F77" s="366"/>
      <c r="I77" s="847" t="s">
        <v>601</v>
      </c>
      <c r="J77" s="848" t="s">
        <v>596</v>
      </c>
      <c r="K77" s="848" t="s">
        <v>598</v>
      </c>
    </row>
    <row r="78" spans="3:12">
      <c r="C78" s="366"/>
      <c r="D78" s="366"/>
      <c r="E78" s="366"/>
      <c r="F78" s="366"/>
      <c r="I78" s="849" t="s">
        <v>602</v>
      </c>
      <c r="J78" s="850" t="s">
        <v>597</v>
      </c>
      <c r="K78" s="850" t="s">
        <v>599</v>
      </c>
    </row>
    <row r="79" spans="3:12">
      <c r="C79" s="366"/>
      <c r="D79" s="366"/>
      <c r="E79" s="366"/>
      <c r="F79" s="366"/>
      <c r="I79" s="443" t="str">
        <f>C4</f>
        <v>1. GIVING</v>
      </c>
      <c r="J79" s="851">
        <f>SUM(m1c1a)</f>
        <v>0</v>
      </c>
      <c r="K79" s="852" t="str">
        <f>IF($J$94=0,"",J79/$J$94)</f>
        <v/>
      </c>
    </row>
    <row r="80" spans="3:12">
      <c r="C80" s="366"/>
      <c r="D80" s="366"/>
      <c r="E80" s="366"/>
      <c r="F80" s="366"/>
      <c r="I80" s="443" t="str">
        <f>I4</f>
        <v>2. TAXES</v>
      </c>
      <c r="J80" s="851">
        <f>SUM(m1c2a)</f>
        <v>0</v>
      </c>
      <c r="K80" s="852" t="str">
        <f t="shared" ref="K80:K93" si="30">IF($J$94=0,"",J80/$J$94)</f>
        <v/>
      </c>
    </row>
    <row r="81" spans="3:12">
      <c r="C81" s="366"/>
      <c r="D81" s="366"/>
      <c r="E81" s="366"/>
      <c r="F81" s="366"/>
      <c r="I81" s="443" t="str">
        <f>C13</f>
        <v>3. SAVINGS</v>
      </c>
      <c r="J81" s="851">
        <f>SUM(m1c3a)</f>
        <v>0</v>
      </c>
      <c r="K81" s="852" t="str">
        <f t="shared" si="30"/>
        <v/>
      </c>
    </row>
    <row r="82" spans="3:12">
      <c r="C82" s="366"/>
      <c r="D82" s="366"/>
      <c r="E82" s="366"/>
      <c r="F82" s="366"/>
      <c r="I82" s="443" t="str">
        <f>I13</f>
        <v>4. FOOD</v>
      </c>
      <c r="J82" s="851">
        <f>SUM(m1c4a)</f>
        <v>0</v>
      </c>
      <c r="K82" s="852" t="str">
        <f t="shared" si="30"/>
        <v/>
      </c>
    </row>
    <row r="83" spans="3:12">
      <c r="C83" s="366"/>
      <c r="D83" s="366"/>
      <c r="E83" s="366"/>
      <c r="F83" s="366"/>
      <c r="I83" s="443" t="str">
        <f>C22</f>
        <v>5. CLOTHING</v>
      </c>
      <c r="J83" s="851">
        <f>SUM(m1c5a)</f>
        <v>0</v>
      </c>
      <c r="K83" s="852" t="str">
        <f t="shared" si="30"/>
        <v/>
      </c>
    </row>
    <row r="84" spans="3:12">
      <c r="C84" s="366"/>
      <c r="D84" s="366"/>
      <c r="E84" s="366"/>
      <c r="F84" s="366"/>
      <c r="G84" s="366"/>
      <c r="H84" s="366"/>
      <c r="I84" s="443" t="str">
        <f>I22</f>
        <v>6. CHILD CARE</v>
      </c>
      <c r="J84" s="851">
        <f>SUM(m1c6a)</f>
        <v>0</v>
      </c>
      <c r="K84" s="852" t="str">
        <f t="shared" si="30"/>
        <v/>
      </c>
    </row>
    <row r="85" spans="3:12">
      <c r="C85" s="366"/>
      <c r="D85" s="366"/>
      <c r="E85" s="366"/>
      <c r="F85" s="366"/>
      <c r="G85" s="366"/>
      <c r="H85" s="366"/>
      <c r="I85" s="443" t="str">
        <f>C31</f>
        <v>7. HEALTH</v>
      </c>
      <c r="J85" s="851">
        <f>SUM(m1c7a)</f>
        <v>0</v>
      </c>
      <c r="K85" s="852" t="str">
        <f t="shared" si="30"/>
        <v/>
      </c>
    </row>
    <row r="86" spans="3:12">
      <c r="C86" s="366"/>
      <c r="D86" s="366"/>
      <c r="E86" s="366"/>
      <c r="F86" s="366"/>
      <c r="G86" s="366"/>
      <c r="H86" s="366"/>
      <c r="I86" s="443" t="str">
        <f>I31</f>
        <v>8. HOUSING</v>
      </c>
      <c r="J86" s="851">
        <f>SUM(m1c8a)</f>
        <v>0</v>
      </c>
      <c r="K86" s="852" t="str">
        <f t="shared" si="30"/>
        <v/>
      </c>
    </row>
    <row r="87" spans="3:12">
      <c r="C87" s="366"/>
      <c r="D87" s="366"/>
      <c r="E87" s="366"/>
      <c r="F87" s="366"/>
      <c r="G87" s="366"/>
      <c r="H87" s="366"/>
      <c r="I87" s="443" t="str">
        <f>C40</f>
        <v>9. UTILITIES</v>
      </c>
      <c r="J87" s="851">
        <f>SUM(m1c9a)</f>
        <v>0</v>
      </c>
      <c r="K87" s="852" t="str">
        <f t="shared" si="30"/>
        <v/>
      </c>
    </row>
    <row r="88" spans="3:12">
      <c r="C88" s="366"/>
      <c r="D88" s="366"/>
      <c r="E88" s="366"/>
      <c r="F88" s="366"/>
      <c r="G88" s="366"/>
      <c r="H88" s="366"/>
      <c r="I88" s="443" t="str">
        <f>I40</f>
        <v>10. HOUSEHOLD</v>
      </c>
      <c r="J88" s="851">
        <f>SUM(m1c10a)</f>
        <v>0</v>
      </c>
      <c r="K88" s="852" t="str">
        <f t="shared" si="30"/>
        <v/>
      </c>
    </row>
    <row r="89" spans="3:12">
      <c r="C89" s="366"/>
      <c r="D89" s="366"/>
      <c r="E89" s="366"/>
      <c r="F89" s="366"/>
      <c r="G89" s="366"/>
      <c r="H89" s="366"/>
      <c r="I89" s="443" t="str">
        <f>C49</f>
        <v>11. ENTERTAINMENT</v>
      </c>
      <c r="J89" s="851">
        <f>SUM(m1c11a)</f>
        <v>0</v>
      </c>
      <c r="K89" s="852" t="str">
        <f t="shared" si="30"/>
        <v/>
      </c>
    </row>
    <row r="90" spans="3:12">
      <c r="C90" s="366"/>
      <c r="D90" s="366"/>
      <c r="E90" s="366"/>
      <c r="F90" s="366"/>
      <c r="G90" s="366"/>
      <c r="H90" s="366"/>
      <c r="I90" s="443" t="str">
        <f>I49</f>
        <v>12. TRANSPORTATION</v>
      </c>
      <c r="J90" s="851">
        <f>SUM(m1c12a)</f>
        <v>0</v>
      </c>
      <c r="K90" s="852" t="str">
        <f t="shared" si="30"/>
        <v/>
      </c>
    </row>
    <row r="91" spans="3:12">
      <c r="C91" s="366"/>
      <c r="D91" s="366"/>
      <c r="E91" s="366"/>
      <c r="F91" s="366"/>
      <c r="G91" s="366"/>
      <c r="H91" s="366"/>
      <c r="I91" s="443" t="str">
        <f>C58</f>
        <v>13. INSURANCE</v>
      </c>
      <c r="J91" s="851">
        <f>SUM(m1c13a)</f>
        <v>0</v>
      </c>
      <c r="K91" s="852" t="str">
        <f t="shared" si="30"/>
        <v/>
      </c>
    </row>
    <row r="92" spans="3:12">
      <c r="C92" s="366"/>
      <c r="D92" s="366"/>
      <c r="E92" s="366"/>
      <c r="F92" s="366"/>
      <c r="G92" s="366"/>
      <c r="H92" s="366"/>
      <c r="I92" s="443" t="str">
        <f>I58</f>
        <v>14. INVESTMENTS</v>
      </c>
      <c r="J92" s="851">
        <f>SUM(m1c14a)</f>
        <v>0</v>
      </c>
      <c r="K92" s="852" t="str">
        <f t="shared" si="30"/>
        <v/>
      </c>
    </row>
    <row r="93" spans="3:12" ht="15" thickBot="1">
      <c r="G93" s="366"/>
      <c r="H93" s="366"/>
      <c r="I93" s="577" t="str">
        <f>C67</f>
        <v>15. DEBT PAY</v>
      </c>
      <c r="J93" s="853">
        <f>SUM(m1c15a)</f>
        <v>0</v>
      </c>
      <c r="K93" s="854" t="str">
        <f t="shared" si="30"/>
        <v/>
      </c>
      <c r="L93" s="842"/>
    </row>
    <row r="94" spans="3:12">
      <c r="G94" s="366"/>
      <c r="H94" s="366"/>
      <c r="I94" s="849" t="s">
        <v>600</v>
      </c>
      <c r="J94" s="855">
        <f>SUM(J79:J93)</f>
        <v>0</v>
      </c>
      <c r="K94" s="856">
        <f>SUM(K79:K93)</f>
        <v>0</v>
      </c>
      <c r="L94" s="366"/>
    </row>
    <row r="95" spans="3:12">
      <c r="G95" s="366"/>
      <c r="H95" s="366"/>
      <c r="I95" s="366"/>
      <c r="J95" s="366"/>
      <c r="K95" s="366"/>
      <c r="L95" s="366"/>
    </row>
    <row r="97" spans="2:12">
      <c r="B97" s="322"/>
      <c r="C97" s="322"/>
      <c r="D97" s="322"/>
      <c r="E97" s="322"/>
      <c r="F97" s="322"/>
      <c r="G97" s="322"/>
      <c r="H97" s="322"/>
      <c r="I97" s="322"/>
      <c r="J97" s="322"/>
      <c r="K97" s="322"/>
      <c r="L97" s="322"/>
    </row>
    <row r="98" spans="2:12">
      <c r="B98" s="322"/>
      <c r="C98" s="322"/>
      <c r="D98" s="322"/>
      <c r="E98" s="322"/>
      <c r="F98" s="322"/>
      <c r="G98" s="322"/>
      <c r="H98" s="322"/>
      <c r="I98" s="322"/>
      <c r="J98" s="322"/>
      <c r="K98" s="322"/>
      <c r="L98" s="322"/>
    </row>
    <row r="99" spans="2:12">
      <c r="B99" s="322"/>
      <c r="C99" s="757"/>
      <c r="D99" s="758"/>
      <c r="E99" s="758"/>
      <c r="F99" s="758"/>
      <c r="G99" s="757"/>
      <c r="H99" s="757"/>
      <c r="I99" s="757"/>
      <c r="J99" s="758"/>
      <c r="K99" s="758"/>
      <c r="L99" s="758"/>
    </row>
    <row r="100" spans="2:12">
      <c r="B100" s="322"/>
      <c r="C100" s="857"/>
      <c r="D100" s="758"/>
      <c r="E100" s="758"/>
      <c r="F100" s="758"/>
      <c r="G100" s="757"/>
      <c r="H100" s="757"/>
      <c r="I100" s="857"/>
      <c r="J100" s="758"/>
      <c r="K100" s="758"/>
      <c r="L100" s="758"/>
    </row>
    <row r="101" spans="2:12">
      <c r="B101" s="322"/>
      <c r="C101" s="858"/>
      <c r="D101" s="844"/>
      <c r="E101" s="845"/>
      <c r="F101" s="845"/>
      <c r="G101" s="757"/>
      <c r="H101" s="757"/>
      <c r="I101" s="858"/>
      <c r="J101" s="844"/>
      <c r="K101" s="845"/>
      <c r="L101" s="845"/>
    </row>
    <row r="102" spans="2:12">
      <c r="B102" s="322"/>
      <c r="C102" s="858"/>
      <c r="D102" s="844"/>
      <c r="E102" s="845"/>
      <c r="F102" s="845"/>
      <c r="G102" s="757"/>
      <c r="H102" s="757"/>
      <c r="I102" s="858"/>
      <c r="J102" s="844"/>
      <c r="K102" s="845"/>
      <c r="L102" s="845"/>
    </row>
    <row r="103" spans="2:12">
      <c r="B103" s="322"/>
      <c r="C103" s="858"/>
      <c r="D103" s="845"/>
      <c r="E103" s="845"/>
      <c r="F103" s="845"/>
      <c r="G103" s="757"/>
      <c r="H103" s="757"/>
      <c r="I103" s="858"/>
      <c r="J103" s="844"/>
      <c r="K103" s="845"/>
      <c r="L103" s="845"/>
    </row>
    <row r="104" spans="2:12">
      <c r="B104" s="322"/>
      <c r="C104" s="322"/>
      <c r="D104" s="322"/>
      <c r="E104" s="322"/>
      <c r="F104" s="322"/>
      <c r="G104" s="757"/>
      <c r="H104" s="757"/>
      <c r="I104" s="858"/>
      <c r="J104" s="845"/>
      <c r="K104" s="845"/>
      <c r="L104" s="845"/>
    </row>
    <row r="105" spans="2:12">
      <c r="B105" s="322"/>
      <c r="C105" s="757"/>
      <c r="D105" s="758"/>
      <c r="E105" s="758"/>
      <c r="F105" s="758"/>
      <c r="G105" s="757"/>
      <c r="H105" s="757"/>
      <c r="I105" s="322"/>
      <c r="J105" s="322"/>
      <c r="K105" s="322"/>
      <c r="L105" s="322"/>
    </row>
    <row r="106" spans="2:12">
      <c r="B106" s="322"/>
      <c r="C106" s="857"/>
      <c r="D106" s="758"/>
      <c r="E106" s="758"/>
      <c r="F106" s="758"/>
      <c r="G106" s="757"/>
      <c r="H106" s="757"/>
      <c r="I106" s="757"/>
      <c r="J106" s="758"/>
      <c r="K106" s="758"/>
      <c r="L106" s="758"/>
    </row>
    <row r="107" spans="2:12">
      <c r="B107" s="322"/>
      <c r="C107" s="858"/>
      <c r="D107" s="844"/>
      <c r="E107" s="845"/>
      <c r="F107" s="845"/>
      <c r="G107" s="757"/>
      <c r="H107" s="757"/>
      <c r="I107" s="857"/>
      <c r="J107" s="758"/>
      <c r="K107" s="758"/>
      <c r="L107" s="758"/>
    </row>
    <row r="108" spans="2:12">
      <c r="B108" s="322"/>
      <c r="C108" s="858"/>
      <c r="D108" s="844"/>
      <c r="E108" s="845"/>
      <c r="F108" s="845"/>
      <c r="G108" s="757"/>
      <c r="H108" s="757"/>
      <c r="I108" s="858"/>
      <c r="J108" s="844"/>
      <c r="K108" s="845"/>
      <c r="L108" s="845"/>
    </row>
    <row r="109" spans="2:12">
      <c r="B109" s="322"/>
      <c r="C109" s="858"/>
      <c r="D109" s="844"/>
      <c r="E109" s="845"/>
      <c r="F109" s="845"/>
      <c r="G109" s="757"/>
      <c r="H109" s="757"/>
      <c r="I109" s="858"/>
      <c r="J109" s="844"/>
      <c r="K109" s="845"/>
      <c r="L109" s="845"/>
    </row>
    <row r="110" spans="2:12">
      <c r="B110" s="322"/>
      <c r="C110" s="858"/>
      <c r="D110" s="844"/>
      <c r="E110" s="845"/>
      <c r="F110" s="845"/>
      <c r="G110" s="757"/>
      <c r="H110" s="757"/>
      <c r="I110" s="858"/>
      <c r="J110" s="844"/>
      <c r="K110" s="845"/>
      <c r="L110" s="845"/>
    </row>
    <row r="111" spans="2:12">
      <c r="B111" s="322"/>
      <c r="C111" s="858"/>
      <c r="D111" s="844"/>
      <c r="E111" s="845"/>
      <c r="F111" s="845"/>
      <c r="G111" s="757"/>
      <c r="H111" s="757"/>
      <c r="I111" s="858"/>
      <c r="J111" s="844"/>
      <c r="K111" s="845"/>
      <c r="L111" s="845"/>
    </row>
    <row r="112" spans="2:12">
      <c r="B112" s="322"/>
      <c r="C112" s="858"/>
      <c r="D112" s="845"/>
      <c r="E112" s="845"/>
      <c r="F112" s="845"/>
      <c r="G112" s="757"/>
      <c r="H112" s="757"/>
      <c r="I112" s="858"/>
      <c r="J112" s="844"/>
      <c r="K112" s="845"/>
      <c r="L112" s="845"/>
    </row>
    <row r="113" spans="2:12">
      <c r="B113" s="322"/>
      <c r="C113" s="322"/>
      <c r="D113" s="322"/>
      <c r="E113" s="322"/>
      <c r="F113" s="322"/>
      <c r="G113" s="757"/>
      <c r="H113" s="757"/>
      <c r="I113" s="858"/>
      <c r="J113" s="844"/>
      <c r="K113" s="845"/>
      <c r="L113" s="845"/>
    </row>
    <row r="114" spans="2:12">
      <c r="B114" s="322"/>
      <c r="C114" s="757"/>
      <c r="D114" s="758"/>
      <c r="E114" s="758"/>
      <c r="F114" s="758"/>
      <c r="G114" s="757"/>
      <c r="H114" s="757"/>
      <c r="I114" s="858"/>
      <c r="J114" s="844"/>
      <c r="K114" s="845"/>
      <c r="L114" s="845"/>
    </row>
    <row r="115" spans="2:12">
      <c r="B115" s="322"/>
      <c r="C115" s="857"/>
      <c r="D115" s="758"/>
      <c r="E115" s="758"/>
      <c r="F115" s="758"/>
      <c r="G115" s="757"/>
      <c r="H115" s="757"/>
      <c r="I115" s="858"/>
      <c r="J115" s="844"/>
      <c r="K115" s="845"/>
      <c r="L115" s="845"/>
    </row>
    <row r="116" spans="2:12">
      <c r="B116" s="322"/>
      <c r="C116" s="858"/>
      <c r="D116" s="844"/>
      <c r="E116" s="845"/>
      <c r="F116" s="845"/>
      <c r="G116" s="757"/>
      <c r="H116" s="757"/>
      <c r="I116" s="858"/>
      <c r="J116" s="844"/>
      <c r="K116" s="845"/>
      <c r="L116" s="845"/>
    </row>
    <row r="117" spans="2:12">
      <c r="B117" s="322"/>
      <c r="C117" s="858"/>
      <c r="D117" s="844"/>
      <c r="E117" s="845"/>
      <c r="F117" s="845"/>
      <c r="G117" s="757"/>
      <c r="H117" s="757"/>
      <c r="I117" s="858"/>
      <c r="J117" s="844"/>
      <c r="K117" s="845"/>
      <c r="L117" s="845"/>
    </row>
    <row r="118" spans="2:12">
      <c r="B118" s="322"/>
      <c r="C118" s="858"/>
      <c r="D118" s="844"/>
      <c r="E118" s="845"/>
      <c r="F118" s="845"/>
      <c r="G118" s="757"/>
      <c r="H118" s="757"/>
      <c r="I118" s="858"/>
      <c r="J118" s="844"/>
      <c r="K118" s="845"/>
      <c r="L118" s="845"/>
    </row>
    <row r="119" spans="2:12">
      <c r="B119" s="322"/>
      <c r="C119" s="858"/>
      <c r="D119" s="845"/>
      <c r="E119" s="845"/>
      <c r="F119" s="845"/>
      <c r="G119" s="757"/>
      <c r="H119" s="757"/>
      <c r="I119" s="858"/>
      <c r="J119" s="844"/>
      <c r="K119" s="845"/>
      <c r="L119" s="845"/>
    </row>
    <row r="120" spans="2:12">
      <c r="B120" s="322"/>
      <c r="C120" s="322"/>
      <c r="D120" s="322"/>
      <c r="E120" s="322"/>
      <c r="F120" s="322"/>
      <c r="G120" s="757"/>
      <c r="H120" s="757"/>
      <c r="I120" s="858"/>
      <c r="J120" s="844"/>
      <c r="K120" s="845"/>
      <c r="L120" s="845"/>
    </row>
    <row r="121" spans="2:12">
      <c r="B121" s="322"/>
      <c r="C121" s="757"/>
      <c r="D121" s="758"/>
      <c r="E121" s="758"/>
      <c r="F121" s="758"/>
      <c r="G121" s="757"/>
      <c r="H121" s="757"/>
      <c r="I121" s="858"/>
      <c r="J121" s="844"/>
      <c r="K121" s="845"/>
      <c r="L121" s="845"/>
    </row>
    <row r="122" spans="2:12">
      <c r="B122" s="322"/>
      <c r="C122" s="857"/>
      <c r="D122" s="758"/>
      <c r="E122" s="758"/>
      <c r="F122" s="758"/>
      <c r="G122" s="757"/>
      <c r="H122" s="757"/>
      <c r="I122" s="858"/>
      <c r="J122" s="844"/>
      <c r="K122" s="845"/>
      <c r="L122" s="845"/>
    </row>
    <row r="123" spans="2:12">
      <c r="B123" s="322"/>
      <c r="C123" s="858"/>
      <c r="D123" s="844"/>
      <c r="E123" s="845"/>
      <c r="F123" s="845"/>
      <c r="G123" s="757"/>
      <c r="H123" s="757"/>
      <c r="I123" s="858"/>
      <c r="J123" s="844"/>
      <c r="K123" s="845"/>
      <c r="L123" s="845"/>
    </row>
    <row r="124" spans="2:12">
      <c r="B124" s="322"/>
      <c r="C124" s="858"/>
      <c r="D124" s="844"/>
      <c r="E124" s="845"/>
      <c r="F124" s="845"/>
      <c r="G124" s="757"/>
      <c r="H124" s="757"/>
      <c r="I124" s="858"/>
      <c r="J124" s="844"/>
      <c r="K124" s="845"/>
      <c r="L124" s="845"/>
    </row>
    <row r="125" spans="2:12">
      <c r="B125" s="322"/>
      <c r="C125" s="858"/>
      <c r="D125" s="844"/>
      <c r="E125" s="845"/>
      <c r="F125" s="845"/>
      <c r="G125" s="757"/>
      <c r="H125" s="757"/>
      <c r="I125" s="858"/>
      <c r="J125" s="845"/>
      <c r="K125" s="845"/>
      <c r="L125" s="845"/>
    </row>
    <row r="126" spans="2:12">
      <c r="B126" s="322"/>
      <c r="C126" s="858"/>
      <c r="D126" s="844"/>
      <c r="E126" s="845"/>
      <c r="F126" s="845"/>
      <c r="G126" s="757"/>
      <c r="H126" s="757"/>
      <c r="I126" s="322"/>
      <c r="J126" s="322"/>
      <c r="K126" s="322"/>
      <c r="L126" s="322"/>
    </row>
    <row r="127" spans="2:12">
      <c r="B127" s="322"/>
      <c r="C127" s="858"/>
      <c r="D127" s="845"/>
      <c r="E127" s="845"/>
      <c r="F127" s="845"/>
      <c r="G127" s="757"/>
      <c r="H127" s="757"/>
      <c r="I127" s="322"/>
      <c r="J127" s="322"/>
      <c r="K127" s="322"/>
      <c r="L127" s="322"/>
    </row>
    <row r="128" spans="2:12">
      <c r="B128" s="322"/>
      <c r="C128" s="322"/>
      <c r="D128" s="322"/>
      <c r="E128" s="322"/>
      <c r="F128" s="322"/>
      <c r="G128" s="757"/>
      <c r="H128" s="757"/>
      <c r="L128" s="322"/>
    </row>
    <row r="129" spans="2:12">
      <c r="B129" s="322"/>
      <c r="C129" s="757"/>
      <c r="D129" s="758"/>
      <c r="E129" s="758"/>
      <c r="F129" s="758"/>
      <c r="G129" s="757"/>
      <c r="H129" s="757"/>
      <c r="L129" s="758"/>
    </row>
    <row r="130" spans="2:12">
      <c r="B130" s="322"/>
      <c r="C130" s="857"/>
      <c r="D130" s="758"/>
      <c r="E130" s="758"/>
      <c r="F130" s="758"/>
      <c r="G130" s="757"/>
      <c r="H130" s="757"/>
      <c r="L130" s="758"/>
    </row>
    <row r="131" spans="2:12">
      <c r="B131" s="322"/>
      <c r="C131" s="858"/>
      <c r="D131" s="844"/>
      <c r="E131" s="845"/>
      <c r="F131" s="845"/>
      <c r="G131" s="757"/>
      <c r="H131" s="757"/>
      <c r="L131" s="845"/>
    </row>
    <row r="132" spans="2:12">
      <c r="B132" s="322"/>
      <c r="C132" s="858"/>
      <c r="D132" s="844"/>
      <c r="E132" s="845"/>
      <c r="F132" s="845"/>
      <c r="G132" s="757"/>
      <c r="H132" s="757"/>
      <c r="L132" s="845"/>
    </row>
    <row r="133" spans="2:12">
      <c r="B133" s="322"/>
      <c r="C133" s="858"/>
      <c r="D133" s="844"/>
      <c r="E133" s="845"/>
      <c r="F133" s="845"/>
      <c r="G133" s="757"/>
      <c r="H133" s="757"/>
      <c r="L133" s="845"/>
    </row>
    <row r="134" spans="2:12">
      <c r="B134" s="322"/>
      <c r="C134" s="858"/>
      <c r="D134" s="844"/>
      <c r="E134" s="845"/>
      <c r="F134" s="845"/>
      <c r="G134" s="757"/>
      <c r="H134" s="757"/>
      <c r="L134" s="845"/>
    </row>
    <row r="135" spans="2:12">
      <c r="B135" s="322"/>
      <c r="C135" s="858"/>
      <c r="D135" s="844"/>
      <c r="E135" s="845"/>
      <c r="F135" s="845"/>
      <c r="G135" s="757"/>
      <c r="H135" s="757"/>
      <c r="L135" s="845"/>
    </row>
    <row r="136" spans="2:12">
      <c r="B136" s="322"/>
      <c r="C136" s="858"/>
      <c r="D136" s="844"/>
      <c r="E136" s="845"/>
      <c r="F136" s="845"/>
      <c r="G136" s="757"/>
      <c r="H136" s="757"/>
      <c r="L136" s="845"/>
    </row>
    <row r="137" spans="2:12">
      <c r="B137" s="322"/>
      <c r="C137" s="858"/>
      <c r="D137" s="844"/>
      <c r="E137" s="845"/>
      <c r="F137" s="845"/>
      <c r="G137" s="757"/>
      <c r="H137" s="757"/>
      <c r="L137" s="322"/>
    </row>
    <row r="138" spans="2:12">
      <c r="B138" s="322"/>
      <c r="C138" s="858"/>
      <c r="D138" s="844"/>
      <c r="E138" s="845"/>
      <c r="F138" s="845"/>
      <c r="G138" s="757"/>
      <c r="H138" s="757"/>
      <c r="L138" s="758"/>
    </row>
    <row r="139" spans="2:12">
      <c r="B139" s="322"/>
      <c r="C139" s="858"/>
      <c r="D139" s="844"/>
      <c r="E139" s="845"/>
      <c r="F139" s="845"/>
      <c r="G139" s="757"/>
      <c r="H139" s="757"/>
      <c r="L139" s="758"/>
    </row>
    <row r="140" spans="2:12">
      <c r="B140" s="322"/>
      <c r="C140" s="858"/>
      <c r="D140" s="844"/>
      <c r="E140" s="845"/>
      <c r="F140" s="845"/>
      <c r="G140" s="757"/>
      <c r="H140" s="757"/>
      <c r="L140" s="845"/>
    </row>
    <row r="141" spans="2:12">
      <c r="B141" s="322"/>
      <c r="C141" s="858"/>
      <c r="D141" s="845"/>
      <c r="E141" s="845"/>
      <c r="F141" s="845"/>
      <c r="G141" s="757"/>
      <c r="H141" s="757"/>
      <c r="L141" s="845"/>
    </row>
    <row r="142" spans="2:12">
      <c r="B142" s="322"/>
      <c r="C142" s="322"/>
      <c r="D142" s="322"/>
      <c r="E142" s="322"/>
      <c r="F142" s="322"/>
      <c r="G142" s="757"/>
      <c r="H142" s="757"/>
      <c r="L142" s="845"/>
    </row>
    <row r="143" spans="2:12">
      <c r="B143" s="322"/>
      <c r="C143" s="322"/>
      <c r="D143" s="322"/>
      <c r="E143" s="322"/>
      <c r="F143" s="322"/>
      <c r="G143" s="757"/>
      <c r="H143" s="757"/>
      <c r="L143" s="845"/>
    </row>
    <row r="144" spans="2:12">
      <c r="C144" s="757"/>
      <c r="D144" s="758"/>
      <c r="E144" s="758"/>
      <c r="F144" s="758"/>
      <c r="G144" s="842"/>
      <c r="H144" s="842"/>
      <c r="L144" s="183"/>
    </row>
    <row r="145" spans="3:12">
      <c r="C145" s="857"/>
      <c r="D145" s="758"/>
      <c r="E145" s="758"/>
      <c r="F145" s="758"/>
      <c r="G145" s="842"/>
      <c r="H145" s="842"/>
      <c r="L145" s="842"/>
    </row>
    <row r="146" spans="3:12">
      <c r="C146" s="858"/>
      <c r="D146" s="844"/>
      <c r="E146" s="845"/>
      <c r="F146" s="845"/>
      <c r="G146" s="842"/>
      <c r="H146" s="842"/>
      <c r="L146" s="183"/>
    </row>
    <row r="147" spans="3:12">
      <c r="C147" s="858"/>
      <c r="D147" s="844"/>
      <c r="E147" s="845"/>
      <c r="F147" s="845"/>
      <c r="G147" s="842"/>
      <c r="H147" s="842"/>
      <c r="L147" s="183"/>
    </row>
    <row r="148" spans="3:12">
      <c r="C148" s="858"/>
      <c r="D148" s="844"/>
      <c r="E148" s="845"/>
      <c r="F148" s="845"/>
      <c r="G148" s="842"/>
      <c r="H148" s="842"/>
      <c r="L148" s="183"/>
    </row>
    <row r="149" spans="3:12">
      <c r="C149" s="858"/>
      <c r="D149" s="844"/>
      <c r="E149" s="845"/>
      <c r="F149" s="845"/>
      <c r="G149" s="842"/>
      <c r="H149" s="842"/>
      <c r="L149" s="183"/>
    </row>
    <row r="150" spans="3:12">
      <c r="C150" s="858"/>
      <c r="D150" s="844"/>
      <c r="E150" s="845"/>
      <c r="F150" s="845"/>
      <c r="G150" s="842"/>
      <c r="H150" s="842"/>
      <c r="L150" s="183"/>
    </row>
    <row r="151" spans="3:12">
      <c r="C151" s="858"/>
      <c r="D151" s="844"/>
      <c r="E151" s="845"/>
      <c r="F151" s="845"/>
      <c r="G151" s="842"/>
      <c r="H151" s="842"/>
      <c r="L151" s="183"/>
    </row>
    <row r="152" spans="3:12">
      <c r="C152" s="858"/>
      <c r="D152" s="844"/>
      <c r="E152" s="845"/>
      <c r="F152" s="845"/>
      <c r="G152" s="842"/>
      <c r="H152" s="842"/>
      <c r="L152" s="183"/>
    </row>
    <row r="153" spans="3:12">
      <c r="C153" s="858"/>
      <c r="D153" s="845"/>
      <c r="E153" s="845"/>
      <c r="F153" s="845"/>
      <c r="G153" s="842"/>
      <c r="H153" s="842"/>
      <c r="L153" s="183"/>
    </row>
    <row r="154" spans="3:12">
      <c r="C154" s="322"/>
      <c r="D154" s="322"/>
      <c r="E154" s="322"/>
      <c r="F154" s="322"/>
      <c r="G154" s="842"/>
      <c r="H154" s="842"/>
      <c r="L154" s="842"/>
    </row>
    <row r="155" spans="3:12">
      <c r="C155" s="757"/>
      <c r="D155" s="758"/>
      <c r="E155" s="758"/>
      <c r="F155" s="758"/>
      <c r="G155" s="842"/>
      <c r="H155" s="842"/>
      <c r="L155" s="842"/>
    </row>
    <row r="156" spans="3:12">
      <c r="C156" s="857"/>
      <c r="D156" s="758"/>
      <c r="E156" s="758"/>
      <c r="F156" s="758"/>
      <c r="G156" s="842"/>
      <c r="H156" s="842"/>
      <c r="L156" s="842"/>
    </row>
    <row r="157" spans="3:12">
      <c r="C157" s="858"/>
      <c r="D157" s="844"/>
      <c r="E157" s="845"/>
      <c r="F157" s="845"/>
      <c r="G157" s="842"/>
      <c r="H157" s="842"/>
      <c r="L157" s="842"/>
    </row>
    <row r="158" spans="3:12">
      <c r="C158" s="858"/>
      <c r="D158" s="844"/>
      <c r="E158" s="845"/>
      <c r="F158" s="845"/>
      <c r="G158" s="842"/>
      <c r="H158" s="842"/>
      <c r="L158" s="842"/>
    </row>
    <row r="159" spans="3:12">
      <c r="C159" s="858"/>
      <c r="D159" s="844"/>
      <c r="E159" s="845"/>
      <c r="F159" s="845"/>
      <c r="G159" s="842"/>
      <c r="H159" s="842"/>
      <c r="L159" s="842"/>
    </row>
    <row r="160" spans="3:12">
      <c r="C160" s="858"/>
      <c r="D160" s="844"/>
      <c r="E160" s="845"/>
      <c r="F160" s="845"/>
      <c r="G160" s="842"/>
      <c r="H160" s="842"/>
      <c r="L160" s="842"/>
    </row>
    <row r="161" spans="3:12">
      <c r="C161" s="858"/>
      <c r="D161" s="844"/>
      <c r="E161" s="845"/>
      <c r="F161" s="845"/>
      <c r="G161" s="842"/>
      <c r="H161" s="842"/>
      <c r="L161" s="842"/>
    </row>
    <row r="162" spans="3:12">
      <c r="C162" s="858"/>
      <c r="D162" s="844"/>
      <c r="E162" s="845"/>
      <c r="F162" s="845"/>
      <c r="G162" s="842"/>
      <c r="H162" s="842"/>
      <c r="L162" s="842"/>
    </row>
    <row r="163" spans="3:12">
      <c r="C163" s="858"/>
      <c r="D163" s="845"/>
      <c r="E163" s="845"/>
      <c r="F163" s="845"/>
      <c r="G163" s="842"/>
      <c r="H163" s="842"/>
      <c r="I163" s="183"/>
      <c r="J163" s="183"/>
      <c r="K163" s="183"/>
      <c r="L163" s="842"/>
    </row>
    <row r="164" spans="3:12">
      <c r="C164" s="322"/>
      <c r="D164" s="322"/>
      <c r="E164" s="322"/>
      <c r="F164" s="322"/>
      <c r="G164" s="842"/>
      <c r="H164" s="842"/>
      <c r="I164" s="183"/>
      <c r="J164" s="183"/>
      <c r="K164" s="183"/>
      <c r="L164" s="183"/>
    </row>
    <row r="165" spans="3:12">
      <c r="C165" s="757"/>
      <c r="D165" s="758"/>
      <c r="E165" s="758"/>
      <c r="F165" s="758"/>
      <c r="G165" s="842"/>
      <c r="H165" s="842"/>
      <c r="I165" s="183"/>
      <c r="J165" s="183"/>
      <c r="K165" s="183"/>
      <c r="L165" s="183"/>
    </row>
    <row r="166" spans="3:12">
      <c r="C166" s="857"/>
      <c r="D166" s="758"/>
      <c r="E166" s="758"/>
      <c r="F166" s="758"/>
      <c r="G166" s="842"/>
      <c r="H166" s="842"/>
      <c r="I166" s="183"/>
      <c r="J166" s="183"/>
      <c r="K166" s="183"/>
      <c r="L166" s="183"/>
    </row>
    <row r="167" spans="3:12">
      <c r="C167" s="858"/>
      <c r="D167" s="844"/>
      <c r="E167" s="845"/>
      <c r="F167" s="845"/>
      <c r="G167" s="842"/>
      <c r="H167" s="842"/>
      <c r="I167" s="183"/>
      <c r="J167" s="183"/>
      <c r="K167" s="183"/>
      <c r="L167" s="183"/>
    </row>
    <row r="168" spans="3:12">
      <c r="C168" s="858"/>
      <c r="D168" s="844"/>
      <c r="E168" s="845"/>
      <c r="F168" s="845"/>
      <c r="G168" s="183"/>
      <c r="H168" s="183"/>
      <c r="I168" s="183"/>
      <c r="J168" s="183"/>
      <c r="K168" s="183"/>
      <c r="L168" s="183"/>
    </row>
    <row r="169" spans="3:12">
      <c r="C169" s="858"/>
      <c r="D169" s="845"/>
      <c r="E169" s="845"/>
      <c r="F169" s="845"/>
      <c r="G169" s="183"/>
      <c r="H169" s="183"/>
      <c r="I169" s="183"/>
      <c r="J169" s="183"/>
      <c r="K169" s="183"/>
      <c r="L169" s="183"/>
    </row>
  </sheetData>
  <sheetProtection password="D20A" sheet="1" objects="1" scenarios="1"/>
  <customSheetViews>
    <customSheetView guid="{43ADE452-16C1-48AF-BAAE-CBF08858B664}" scale="120" showGridLines="0" showRowCol="0">
      <pageMargins left="0.37" right="0.17" top="0" bottom="0.55000000000000004" header="0" footer="0"/>
      <pageSetup orientation="landscape" r:id="rId1"/>
      <headerFooter alignWithMargins="0"/>
    </customSheetView>
    <customSheetView guid="{3D49E59F-0664-4008-BC41-60EB5048CD87}" scale="120" showGridLines="0" showRowCol="0">
      <pageMargins left="0.37" right="0.17" top="0" bottom="0.55000000000000004" header="0" footer="0"/>
      <pageSetup orientation="landscape" r:id="rId2"/>
      <headerFooter alignWithMargins="0"/>
    </customSheetView>
    <customSheetView guid="{9611838A-1C53-47F1-8140-A6F69DDCF4B6}" scale="120" showGridLines="0" showRowCol="0">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276" priority="37" stopIfTrue="1">
      <formula>F101&lt;0</formula>
    </cfRule>
  </conditionalFormatting>
  <conditionalFormatting sqref="F102">
    <cfRule type="expression" dxfId="275" priority="36" stopIfTrue="1">
      <formula>F102&lt;0</formula>
    </cfRule>
  </conditionalFormatting>
  <conditionalFormatting sqref="L4:L10">
    <cfRule type="expression" dxfId="274" priority="18" stopIfTrue="1">
      <formula>L4&lt;0</formula>
    </cfRule>
  </conditionalFormatting>
  <conditionalFormatting sqref="F4:F10">
    <cfRule type="expression" dxfId="273" priority="20" stopIfTrue="1">
      <formula>F4&lt;0</formula>
    </cfRule>
  </conditionalFormatting>
  <conditionalFormatting sqref="L67:L73">
    <cfRule type="expression" dxfId="272" priority="2" stopIfTrue="1">
      <formula>L67&lt;0</formula>
    </cfRule>
  </conditionalFormatting>
  <conditionalFormatting sqref="F67:F69">
    <cfRule type="expression" dxfId="271" priority="3" stopIfTrue="1">
      <formula>F67&lt;0</formula>
    </cfRule>
  </conditionalFormatting>
  <conditionalFormatting sqref="F13:F19">
    <cfRule type="expression" dxfId="270" priority="15" stopIfTrue="1">
      <formula>F13&lt;0</formula>
    </cfRule>
  </conditionalFormatting>
  <conditionalFormatting sqref="L13:L19">
    <cfRule type="expression" dxfId="269" priority="14" stopIfTrue="1">
      <formula>L13&lt;0</formula>
    </cfRule>
  </conditionalFormatting>
  <conditionalFormatting sqref="F22:F28">
    <cfRule type="expression" dxfId="268" priority="13" stopIfTrue="1">
      <formula>F22&lt;0</formula>
    </cfRule>
  </conditionalFormatting>
  <conditionalFormatting sqref="L22:L28">
    <cfRule type="expression" dxfId="267" priority="12" stopIfTrue="1">
      <formula>L22&lt;0</formula>
    </cfRule>
  </conditionalFormatting>
  <conditionalFormatting sqref="F31:F37">
    <cfRule type="expression" dxfId="266" priority="11" stopIfTrue="1">
      <formula>F31&lt;0</formula>
    </cfRule>
  </conditionalFormatting>
  <conditionalFormatting sqref="L31:L37">
    <cfRule type="expression" dxfId="265" priority="10" stopIfTrue="1">
      <formula>L31&lt;0</formula>
    </cfRule>
  </conditionalFormatting>
  <conditionalFormatting sqref="F40:F46">
    <cfRule type="expression" dxfId="264" priority="9" stopIfTrue="1">
      <formula>F40&lt;0</formula>
    </cfRule>
  </conditionalFormatting>
  <conditionalFormatting sqref="L40:L46">
    <cfRule type="expression" dxfId="263" priority="8" stopIfTrue="1">
      <formula>L40&lt;0</formula>
    </cfRule>
  </conditionalFormatting>
  <conditionalFormatting sqref="F49:F55">
    <cfRule type="expression" dxfId="262" priority="7" stopIfTrue="1">
      <formula>F49&lt;0</formula>
    </cfRule>
  </conditionalFormatting>
  <conditionalFormatting sqref="L49:L55">
    <cfRule type="expression" dxfId="261" priority="6" stopIfTrue="1">
      <formula>L49&lt;0</formula>
    </cfRule>
  </conditionalFormatting>
  <conditionalFormatting sqref="F58:F64">
    <cfRule type="expression" dxfId="260" priority="5" stopIfTrue="1">
      <formula>F58&lt;0</formula>
    </cfRule>
  </conditionalFormatting>
  <conditionalFormatting sqref="L58:L64">
    <cfRule type="expression" dxfId="259" priority="4" stopIfTrue="1">
      <formula>L58&lt;0</formula>
    </cfRule>
  </conditionalFormatting>
  <conditionalFormatting sqref="F70:F73">
    <cfRule type="expression" dxfId="258" priority="1" stopIfTrue="1">
      <formula>F70&lt;0</formula>
    </cfRule>
  </conditionalFormatting>
  <pageMargins left="0.37" right="0.17" top="0" bottom="0.55000000000000004" header="0" footer="0"/>
  <pageSetup scale="94" orientation="landscape" r:id="rId4"/>
  <headerFooter alignWithMargins="0"/>
  <rowBreaks count="2" manualBreakCount="2">
    <brk id="37" max="11" man="1"/>
    <brk id="73" max="11" man="1"/>
  </rowBreaks>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'Tab-06_Daily'!F12</f>
        <v>43132</v>
      </c>
      <c r="G2" s="155" t="s">
        <v>492</v>
      </c>
      <c r="H2" s="156"/>
      <c r="I2" s="157">
        <f>EOMONTH(F2,0)</f>
        <v>43159</v>
      </c>
      <c r="J2" s="743" t="s">
        <v>721</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SUMIF(descrip30_2,C4,data30_2)</f>
        <v>0</v>
      </c>
      <c r="E4" s="865">
        <f t="array" aca="1" ref="E4" ca="1">SUMIF(ExpenseDescrip,C4,ExpenseData)</f>
        <v>0</v>
      </c>
      <c r="F4" s="866">
        <f ca="1">E4-D4</f>
        <v>0</v>
      </c>
      <c r="G4" s="862"/>
      <c r="H4" s="862"/>
      <c r="I4" s="867" t="str">
        <f>Setup!C10</f>
        <v>2. TAXES</v>
      </c>
      <c r="J4" s="864">
        <f t="shared" ref="J4:J10" si="1">SUMIF(descrip30_2,I4,data30_2)</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71">
        <f t="array" aca="1" ref="E10" ca="1">SUMIF(ExpenseDescrip,C10,ExpenseData)</f>
        <v>0</v>
      </c>
      <c r="F10" s="872">
        <f t="shared" ca="1" si="2"/>
        <v>0</v>
      </c>
      <c r="G10" s="868"/>
      <c r="H10" s="868"/>
      <c r="I10" s="869" t="str">
        <f>Setup!C16</f>
        <v>Other Taxes</v>
      </c>
      <c r="J10" s="870">
        <f t="shared" si="1"/>
        <v>0</v>
      </c>
      <c r="K10" s="87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SUMIF(descrip30_2,C13,data30_2)</f>
        <v>0</v>
      </c>
      <c r="E13" s="865">
        <f t="array" aca="1" ref="E13" ca="1">SUMIF(ExpenseDescrip,C13,ExpenseData)</f>
        <v>0</v>
      </c>
      <c r="F13" s="866">
        <f ca="1">E13-D13</f>
        <v>0</v>
      </c>
      <c r="G13" s="862"/>
      <c r="H13" s="862"/>
      <c r="I13" s="867" t="str">
        <f>Setup!E10</f>
        <v>4. FOOD</v>
      </c>
      <c r="J13" s="864">
        <f t="shared" ref="J13:J19" si="5">SUMIF(descrip30_2,I13,data30_2)</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71">
        <f t="array" aca="1" ref="E19" ca="1">SUMIF(ExpenseDescrip,C19,ExpenseData)</f>
        <v>0</v>
      </c>
      <c r="F19" s="872">
        <f ca="1">E19-D19</f>
        <v>0</v>
      </c>
      <c r="G19" s="868"/>
      <c r="H19" s="868"/>
      <c r="I19" s="869" t="str">
        <f>Setup!E16</f>
        <v>Other Food</v>
      </c>
      <c r="J19" s="870">
        <f t="shared" si="5"/>
        <v>0</v>
      </c>
      <c r="K19" s="87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SUMIF(descrip30_2,C22,data30_2)</f>
        <v>0</v>
      </c>
      <c r="E22" s="874"/>
      <c r="F22" s="866">
        <f>E22-D22</f>
        <v>0</v>
      </c>
      <c r="G22" s="862"/>
      <c r="H22" s="862"/>
      <c r="I22" s="867" t="str">
        <f>Setup!C18</f>
        <v>6. CHILD CARE</v>
      </c>
      <c r="J22" s="873">
        <f t="shared" ref="J22:J28" si="9">SUMIF(descrip30_2,I22,data30_2)</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75">
        <f t="array" aca="1" ref="E27" ca="1">SUMIF(ExpenseDescrip,C27,ExpenseData)</f>
        <v>0</v>
      </c>
      <c r="F27" s="866">
        <f ca="1">E27-D27</f>
        <v>0</v>
      </c>
      <c r="G27" s="868"/>
      <c r="H27" s="868"/>
      <c r="I27" s="867" t="str">
        <f>Setup!C23</f>
        <v>Other Child Care</v>
      </c>
      <c r="J27" s="873">
        <f t="shared" si="9"/>
        <v>0</v>
      </c>
      <c r="K27" s="87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77">
        <f t="array" aca="1" ref="E28" ca="1">SUMIF(ExpenseDescrip,C28,ExpenseData)</f>
        <v>0</v>
      </c>
      <c r="F28" s="872">
        <f ca="1">E28-D28</f>
        <v>0</v>
      </c>
      <c r="G28" s="868"/>
      <c r="H28" s="868"/>
      <c r="I28" s="869" t="str">
        <f>Setup!C24</f>
        <v>Other Child Care</v>
      </c>
      <c r="J28" s="876">
        <f t="shared" si="9"/>
        <v>0</v>
      </c>
      <c r="K28" s="877">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SUMIF(descrip30_2,C31,data30_2)</f>
        <v>0</v>
      </c>
      <c r="E31" s="875">
        <f t="array" aca="1" ref="E31" ca="1">SUMIF(ExpenseDescrip,C31,ExpenseData)</f>
        <v>0</v>
      </c>
      <c r="F31" s="866">
        <f ca="1">E31-D31</f>
        <v>0</v>
      </c>
      <c r="G31" s="862"/>
      <c r="H31" s="862"/>
      <c r="I31" s="867" t="str">
        <f>Setup!E18</f>
        <v>8. HOUSING</v>
      </c>
      <c r="J31" s="873">
        <f t="shared" ref="J31:J37" si="13">SUMIF(descrip30_2,I31,data30_2)</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'Tab-03_AD-M02'!E54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75">
        <f t="array" aca="1" ref="E36" ca="1">SUMIF(ExpenseDescrip,C36,ExpenseData)</f>
        <v>0</v>
      </c>
      <c r="F36" s="866">
        <f t="shared" ca="1" si="14"/>
        <v>0</v>
      </c>
      <c r="G36" s="868"/>
      <c r="H36" s="868"/>
      <c r="I36" s="867" t="str">
        <f>Setup!E23</f>
        <v>Home Improvement</v>
      </c>
      <c r="J36" s="873">
        <f t="shared" si="13"/>
        <v>0</v>
      </c>
      <c r="K36" s="87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77">
        <f t="array" aca="1" ref="E37" ca="1">SUMIF(ExpenseDescrip,C37,ExpenseData)</f>
        <v>0</v>
      </c>
      <c r="F37" s="872">
        <f t="shared" ca="1" si="14"/>
        <v>0</v>
      </c>
      <c r="G37" s="868"/>
      <c r="H37" s="868"/>
      <c r="I37" s="869" t="str">
        <f>Setup!E24</f>
        <v>Other Housing</v>
      </c>
      <c r="J37" s="876">
        <f t="shared" si="13"/>
        <v>0</v>
      </c>
      <c r="K37" s="877">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43132</v>
      </c>
      <c r="G38" s="881" t="s">
        <v>492</v>
      </c>
      <c r="H38" s="882"/>
      <c r="I38" s="883">
        <f>EOMONTH(F38,0)</f>
        <v>43159</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SUMIF(descrip30_2,C40,data30_2)</f>
        <v>0</v>
      </c>
      <c r="E40" s="875">
        <f t="array" aca="1" ref="E40" ca="1">SUMIF(ExpenseDescrip,C40,ExpenseData)</f>
        <v>0</v>
      </c>
      <c r="F40" s="866">
        <f ca="1">E40-D40</f>
        <v>0</v>
      </c>
      <c r="G40" s="862"/>
      <c r="H40" s="862"/>
      <c r="I40" s="867" t="str">
        <f>Setup!C26</f>
        <v>10. HOUSEHOLD</v>
      </c>
      <c r="J40" s="873">
        <f t="shared" ref="J40:J46" si="17">SUMIF(descrip30_2,I40,data30_2)</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75">
        <f t="array" aca="1" ref="E45" ca="1">SUMIF(ExpenseDescrip,C45,ExpenseData)</f>
        <v>0</v>
      </c>
      <c r="F45" s="866">
        <f t="shared" ca="1" si="18"/>
        <v>0</v>
      </c>
      <c r="G45" s="868"/>
      <c r="H45" s="868"/>
      <c r="I45" s="867" t="str">
        <f>Setup!C31</f>
        <v>Other Household</v>
      </c>
      <c r="J45" s="873">
        <f t="shared" si="17"/>
        <v>0</v>
      </c>
      <c r="K45" s="875">
        <f t="array" aca="1" ref="K45" ca="1">SUMIF(ExpenseDescrip,I45,ExpenseData)</f>
        <v>0</v>
      </c>
      <c r="L45" s="866">
        <f t="shared" ca="1" si="19"/>
        <v>0</v>
      </c>
    </row>
    <row r="46" spans="3:18" ht="16" thickBot="1">
      <c r="C46" s="869" t="str">
        <f>Setup!B32</f>
        <v>Other Utilities</v>
      </c>
      <c r="D46" s="876">
        <f t="shared" si="16"/>
        <v>0</v>
      </c>
      <c r="E46" s="877">
        <f t="array" aca="1" ref="E46" ca="1">SUMIF(ExpenseDescrip,C46,ExpenseData)</f>
        <v>0</v>
      </c>
      <c r="F46" s="872">
        <f t="shared" ca="1" si="18"/>
        <v>0</v>
      </c>
      <c r="G46" s="868"/>
      <c r="H46" s="868"/>
      <c r="I46" s="869" t="str">
        <f>Setup!C32</f>
        <v>Other Household</v>
      </c>
      <c r="J46" s="876">
        <f t="shared" si="17"/>
        <v>0</v>
      </c>
      <c r="K46" s="877">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SUMIF(descrip30_2,C49,data30_2)</f>
        <v>0</v>
      </c>
      <c r="E49" s="875">
        <f t="array" aca="1" ref="E49" ca="1">SUMIF(ExpenseDescrip,C49,ExpenseData)</f>
        <v>0</v>
      </c>
      <c r="F49" s="866">
        <f ca="1">E49-D49</f>
        <v>0</v>
      </c>
      <c r="G49" s="862"/>
      <c r="H49" s="862"/>
      <c r="I49" s="867" t="str">
        <f>Setup!E26</f>
        <v>12. TRANSPORTATION</v>
      </c>
      <c r="J49" s="873">
        <f t="shared" ref="J49:J55" si="21">SUMIF(descrip30_2,I49,data30_2)</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'Tab-03_AD-M02'!E49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75">
        <f t="array" aca="1" ref="E54" ca="1">SUMIF(ExpenseDescrip,C54,ExpenseData)</f>
        <v>0</v>
      </c>
      <c r="F54" s="866">
        <f t="shared" ca="1" si="22"/>
        <v>0</v>
      </c>
      <c r="G54" s="868"/>
      <c r="H54" s="868"/>
      <c r="I54" s="867" t="str">
        <f>Setup!E31</f>
        <v>Registration / Inspection</v>
      </c>
      <c r="J54" s="873">
        <f t="shared" si="21"/>
        <v>0</v>
      </c>
      <c r="K54" s="875">
        <f t="array" aca="1" ref="K54" ca="1">SUMIF(ExpenseDescrip,I54,ExpenseData)</f>
        <v>0</v>
      </c>
      <c r="L54" s="866">
        <f t="shared" ca="1" si="23"/>
        <v>0</v>
      </c>
    </row>
    <row r="55" spans="3:12" ht="16" thickBot="1">
      <c r="C55" s="869" t="str">
        <f>Setup!D32</f>
        <v>Other Entertainment</v>
      </c>
      <c r="D55" s="876">
        <f t="shared" si="20"/>
        <v>0</v>
      </c>
      <c r="E55" s="877">
        <f t="array" aca="1" ref="E55" ca="1">SUMIF(ExpenseDescrip,C55,ExpenseData)</f>
        <v>0</v>
      </c>
      <c r="F55" s="872">
        <f t="shared" ca="1" si="22"/>
        <v>0</v>
      </c>
      <c r="G55" s="868"/>
      <c r="H55" s="868"/>
      <c r="I55" s="869" t="str">
        <f>Setup!E32</f>
        <v>Other Transportation</v>
      </c>
      <c r="J55" s="876">
        <f t="shared" si="21"/>
        <v>0</v>
      </c>
      <c r="K55" s="877">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SUMIF(descrip30_2,C58,data30_2)</f>
        <v>0</v>
      </c>
      <c r="E58" s="875">
        <f t="array" aca="1" ref="E58" ca="1">SUMIF(ExpenseDescrip,C58,ExpenseData)</f>
        <v>0</v>
      </c>
      <c r="F58" s="866">
        <f ca="1">E58-D58</f>
        <v>0</v>
      </c>
      <c r="G58" s="862"/>
      <c r="H58" s="862"/>
      <c r="I58" s="867" t="str">
        <f>Setup!C34</f>
        <v>14. INVESTMENTS</v>
      </c>
      <c r="J58" s="873">
        <f t="shared" ref="J58:J64" si="25">SUMIF(descrip30_2,I58,data30_2)</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75">
        <f t="array" aca="1" ref="E63" ca="1">SUMIF(ExpenseDescrip,C63,ExpenseData)</f>
        <v>0</v>
      </c>
      <c r="F63" s="866">
        <f t="shared" ca="1" si="26"/>
        <v>0</v>
      </c>
      <c r="G63" s="868"/>
      <c r="H63" s="868"/>
      <c r="I63" s="867" t="str">
        <f>Setup!C39</f>
        <v>Other Investments</v>
      </c>
      <c r="J63" s="873">
        <f t="shared" si="25"/>
        <v>0</v>
      </c>
      <c r="K63" s="875">
        <f t="array" aca="1" ref="K63" ca="1">SUMIF(ExpenseDescrip,I63,ExpenseData)</f>
        <v>0</v>
      </c>
      <c r="L63" s="866">
        <f t="shared" ca="1" si="27"/>
        <v>0</v>
      </c>
    </row>
    <row r="64" spans="3:12" ht="16" thickBot="1">
      <c r="C64" s="869" t="str">
        <f>Setup!B40</f>
        <v>Other Insurance</v>
      </c>
      <c r="D64" s="876">
        <f t="shared" si="24"/>
        <v>0</v>
      </c>
      <c r="E64" s="877">
        <f t="array" aca="1" ref="E64" ca="1">SUMIF(ExpenseDescrip,C64,ExpenseData)</f>
        <v>0</v>
      </c>
      <c r="F64" s="872">
        <f t="shared" ca="1" si="26"/>
        <v>0</v>
      </c>
      <c r="G64" s="868"/>
      <c r="H64" s="868"/>
      <c r="I64" s="869" t="str">
        <f>Setup!C40</f>
        <v>Other Investments</v>
      </c>
      <c r="J64" s="876">
        <f t="shared" si="25"/>
        <v>0</v>
      </c>
      <c r="K64" s="877">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SUMIF(descrip30_2,C67,data30_2)</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'Tab-03_AD-M02'!E43</f>
        <v>0</v>
      </c>
      <c r="F68" s="866">
        <f t="shared" ref="F68:F69" si="29">E68-D68</f>
        <v>0</v>
      </c>
      <c r="G68" s="868"/>
      <c r="H68" s="868"/>
      <c r="I68" s="886"/>
      <c r="J68" s="887"/>
      <c r="K68" s="888"/>
      <c r="L68" s="889"/>
    </row>
    <row r="69" spans="3:12" ht="16" thickBot="1">
      <c r="C69" s="869" t="str">
        <f>Setup!D36</f>
        <v>Other Loan Payment</v>
      </c>
      <c r="D69" s="876">
        <f t="shared" si="28"/>
        <v>0</v>
      </c>
      <c r="E69" s="877">
        <f>'Tab-03_AD-M02'!E67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43132</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257" priority="19" stopIfTrue="1">
      <formula>F101&lt;0</formula>
    </cfRule>
  </conditionalFormatting>
  <conditionalFormatting sqref="F102">
    <cfRule type="expression" dxfId="256" priority="18" stopIfTrue="1">
      <formula>F102&lt;0</formula>
    </cfRule>
  </conditionalFormatting>
  <conditionalFormatting sqref="L4:L10">
    <cfRule type="expression" dxfId="255" priority="16" stopIfTrue="1">
      <formula>L4&lt;0</formula>
    </cfRule>
  </conditionalFormatting>
  <conditionalFormatting sqref="F4:F10">
    <cfRule type="expression" dxfId="254" priority="17" stopIfTrue="1">
      <formula>F4&lt;0</formula>
    </cfRule>
  </conditionalFormatting>
  <conditionalFormatting sqref="L67:L73">
    <cfRule type="expression" dxfId="253" priority="2" stopIfTrue="1">
      <formula>L67&lt;0</formula>
    </cfRule>
  </conditionalFormatting>
  <conditionalFormatting sqref="F67:F69">
    <cfRule type="expression" dxfId="252" priority="3" stopIfTrue="1">
      <formula>F67&lt;0</formula>
    </cfRule>
  </conditionalFormatting>
  <conditionalFormatting sqref="F13:F19">
    <cfRule type="expression" dxfId="251" priority="15" stopIfTrue="1">
      <formula>F13&lt;0</formula>
    </cfRule>
  </conditionalFormatting>
  <conditionalFormatting sqref="L13:L19">
    <cfRule type="expression" dxfId="250" priority="14" stopIfTrue="1">
      <formula>L13&lt;0</formula>
    </cfRule>
  </conditionalFormatting>
  <conditionalFormatting sqref="F22:F28">
    <cfRule type="expression" dxfId="249" priority="13" stopIfTrue="1">
      <formula>F22&lt;0</formula>
    </cfRule>
  </conditionalFormatting>
  <conditionalFormatting sqref="L22:L28">
    <cfRule type="expression" dxfId="248" priority="12" stopIfTrue="1">
      <formula>L22&lt;0</formula>
    </cfRule>
  </conditionalFormatting>
  <conditionalFormatting sqref="F31:F37">
    <cfRule type="expression" dxfId="247" priority="11" stopIfTrue="1">
      <formula>F31&lt;0</formula>
    </cfRule>
  </conditionalFormatting>
  <conditionalFormatting sqref="L31:L37">
    <cfRule type="expression" dxfId="246" priority="10" stopIfTrue="1">
      <formula>L31&lt;0</formula>
    </cfRule>
  </conditionalFormatting>
  <conditionalFormatting sqref="F40:F46">
    <cfRule type="expression" dxfId="245" priority="9" stopIfTrue="1">
      <formula>F40&lt;0</formula>
    </cfRule>
  </conditionalFormatting>
  <conditionalFormatting sqref="L40:L46">
    <cfRule type="expression" dxfId="244" priority="8" stopIfTrue="1">
      <formula>L40&lt;0</formula>
    </cfRule>
  </conditionalFormatting>
  <conditionalFormatting sqref="F49:F55">
    <cfRule type="expression" dxfId="243" priority="7" stopIfTrue="1">
      <formula>F49&lt;0</formula>
    </cfRule>
  </conditionalFormatting>
  <conditionalFormatting sqref="L49:L55">
    <cfRule type="expression" dxfId="242" priority="6" stopIfTrue="1">
      <formula>L49&lt;0</formula>
    </cfRule>
  </conditionalFormatting>
  <conditionalFormatting sqref="F58:F64">
    <cfRule type="expression" dxfId="241" priority="5" stopIfTrue="1">
      <formula>F58&lt;0</formula>
    </cfRule>
  </conditionalFormatting>
  <conditionalFormatting sqref="L58:L64">
    <cfRule type="expression" dxfId="240" priority="4" stopIfTrue="1">
      <formula>L58&lt;0</formula>
    </cfRule>
  </conditionalFormatting>
  <conditionalFormatting sqref="F70:F73">
    <cfRule type="expression" dxfId="239"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I2" sqref="I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'Tab-06_Daily'!F14</f>
        <v>43160</v>
      </c>
      <c r="G2" s="155" t="s">
        <v>492</v>
      </c>
      <c r="H2" s="156"/>
      <c r="I2" s="157">
        <f>EOMONTH(F2,0)</f>
        <v>43190</v>
      </c>
      <c r="J2" s="743" t="s">
        <v>722</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SUMIF(descrip30_3,C4,data30_3)</f>
        <v>0</v>
      </c>
      <c r="E4" s="865">
        <f t="array" aca="1" ref="E4" ca="1">SUMIF(ExpenseDescrip,C4,ExpenseData)</f>
        <v>0</v>
      </c>
      <c r="F4" s="866">
        <f ca="1">E4-D4</f>
        <v>0</v>
      </c>
      <c r="G4" s="862"/>
      <c r="H4" s="862"/>
      <c r="I4" s="867" t="str">
        <f>Setup!C10</f>
        <v>2. TAXES</v>
      </c>
      <c r="J4" s="864">
        <f t="shared" ref="J4:J10" si="1">SUMIF(descrip30_3,I4,data30_3)</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90">
        <f t="array" aca="1" ref="E9" ca="1">SUMIF(ExpenseDescrip,C9,ExpenseData)</f>
        <v>0</v>
      </c>
      <c r="F9" s="866">
        <f t="shared" ca="1" si="2"/>
        <v>0</v>
      </c>
      <c r="G9" s="868"/>
      <c r="H9" s="868"/>
      <c r="I9" s="867" t="str">
        <f>Setup!C15</f>
        <v>Other Taxes</v>
      </c>
      <c r="J9" s="864">
        <f t="shared" si="1"/>
        <v>0</v>
      </c>
      <c r="K9" s="890">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SUMIF(descrip30_3,C13,data30_3)</f>
        <v>0</v>
      </c>
      <c r="E13" s="865">
        <f t="array" aca="1" ref="E13" ca="1">SUMIF(ExpenseDescrip,C13,ExpenseData)</f>
        <v>0</v>
      </c>
      <c r="F13" s="866">
        <f ca="1">E13-D13</f>
        <v>0</v>
      </c>
      <c r="G13" s="862"/>
      <c r="H13" s="862"/>
      <c r="I13" s="867" t="str">
        <f>Setup!E10</f>
        <v>4. FOOD</v>
      </c>
      <c r="J13" s="864">
        <f t="shared" ref="J13:J19" si="5">SUMIF(descrip30_3,I13,data30_3)</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90">
        <f t="array" aca="1" ref="E18" ca="1">SUMIF(ExpenseDescrip,C18,ExpenseData)</f>
        <v>0</v>
      </c>
      <c r="F18" s="866">
        <f ca="1">E18-D18</f>
        <v>0</v>
      </c>
      <c r="G18" s="868"/>
      <c r="H18" s="868"/>
      <c r="I18" s="867" t="str">
        <f>Setup!E15</f>
        <v>Other Food</v>
      </c>
      <c r="J18" s="864">
        <f t="shared" si="5"/>
        <v>0</v>
      </c>
      <c r="K18" s="890">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SUMIF(descrip30_3,C22,data30_3)</f>
        <v>0</v>
      </c>
      <c r="E22" s="874"/>
      <c r="F22" s="866">
        <f>E22-D22</f>
        <v>0</v>
      </c>
      <c r="G22" s="862"/>
      <c r="H22" s="862"/>
      <c r="I22" s="867" t="str">
        <f>Setup!C18</f>
        <v>6. CHILD CARE</v>
      </c>
      <c r="J22" s="873">
        <f t="shared" ref="J22:J28" si="9">SUMIF(descrip30_3,I22,data30_3)</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90">
        <f t="array" aca="1" ref="E27" ca="1">SUMIF(ExpenseDescrip,C27,ExpenseData)</f>
        <v>0</v>
      </c>
      <c r="F27" s="866">
        <f ca="1">E27-D27</f>
        <v>0</v>
      </c>
      <c r="G27" s="868"/>
      <c r="H27" s="868"/>
      <c r="I27" s="867" t="str">
        <f>Setup!C23</f>
        <v>Other Child Care</v>
      </c>
      <c r="J27" s="873">
        <f t="shared" si="9"/>
        <v>0</v>
      </c>
      <c r="K27" s="890">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SUMIF(descrip30_3,C31,data30_3)</f>
        <v>0</v>
      </c>
      <c r="E31" s="875">
        <f t="array" aca="1" ref="E31" ca="1">SUMIF(ExpenseDescrip,C31,ExpenseData)</f>
        <v>0</v>
      </c>
      <c r="F31" s="866">
        <f ca="1">E31-D31</f>
        <v>0</v>
      </c>
      <c r="G31" s="862"/>
      <c r="H31" s="862"/>
      <c r="I31" s="867" t="str">
        <f>Setup!E18</f>
        <v>8. HOUSING</v>
      </c>
      <c r="J31" s="873">
        <f t="shared" ref="J31:J37" si="13">SUMIF(descrip30_3,I31,data30_3)</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'Tab-03_AD-M03'!E54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90">
        <f t="array" aca="1" ref="E36" ca="1">SUMIF(ExpenseDescrip,C36,ExpenseData)</f>
        <v>0</v>
      </c>
      <c r="F36" s="866">
        <f t="shared" ca="1" si="14"/>
        <v>0</v>
      </c>
      <c r="G36" s="868"/>
      <c r="H36" s="868"/>
      <c r="I36" s="867" t="str">
        <f>Setup!E23</f>
        <v>Home Improvement</v>
      </c>
      <c r="J36" s="873">
        <f t="shared" si="13"/>
        <v>0</v>
      </c>
      <c r="K36" s="890">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43160</v>
      </c>
      <c r="G38" s="881" t="s">
        <v>492</v>
      </c>
      <c r="H38" s="882"/>
      <c r="I38" s="883">
        <f>EOMONTH(F38,0)</f>
        <v>43190</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SUMIF(descrip30_3,C40,data30_3)</f>
        <v>0</v>
      </c>
      <c r="E40" s="875">
        <f t="array" aca="1" ref="E40" ca="1">SUMIF(ExpenseDescrip,C40,ExpenseData)</f>
        <v>0</v>
      </c>
      <c r="F40" s="866">
        <f ca="1">E40-D40</f>
        <v>0</v>
      </c>
      <c r="G40" s="862"/>
      <c r="H40" s="862"/>
      <c r="I40" s="867" t="str">
        <f>Setup!C26</f>
        <v>10. HOUSEHOLD</v>
      </c>
      <c r="J40" s="873">
        <f t="shared" ref="J40:J46" si="17">SUMIF(descrip30_3,I40,data30_3)</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90">
        <f t="array" aca="1" ref="E45" ca="1">SUMIF(ExpenseDescrip,C45,ExpenseData)</f>
        <v>0</v>
      </c>
      <c r="F45" s="866">
        <f t="shared" ca="1" si="18"/>
        <v>0</v>
      </c>
      <c r="G45" s="868"/>
      <c r="H45" s="868"/>
      <c r="I45" s="867" t="str">
        <f>Setup!C31</f>
        <v>Other Household</v>
      </c>
      <c r="J45" s="873">
        <f t="shared" si="17"/>
        <v>0</v>
      </c>
      <c r="K45" s="890">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SUMIF(descrip30_3,C49,data30_3)</f>
        <v>0</v>
      </c>
      <c r="E49" s="875">
        <f t="array" aca="1" ref="E49" ca="1">SUMIF(ExpenseDescrip,C49,ExpenseData)</f>
        <v>0</v>
      </c>
      <c r="F49" s="866">
        <f ca="1">E49-D49</f>
        <v>0</v>
      </c>
      <c r="G49" s="862"/>
      <c r="H49" s="862"/>
      <c r="I49" s="867" t="str">
        <f>Setup!E26</f>
        <v>12. TRANSPORTATION</v>
      </c>
      <c r="J49" s="873">
        <f t="shared" ref="J49:J55" si="21">SUMIF(descrip30_3,I49,data30_3)</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'Tab-03_AD-M03'!E49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90">
        <f t="array" aca="1" ref="E54" ca="1">SUMIF(ExpenseDescrip,C54,ExpenseData)</f>
        <v>0</v>
      </c>
      <c r="F54" s="866">
        <f t="shared" ca="1" si="22"/>
        <v>0</v>
      </c>
      <c r="G54" s="868"/>
      <c r="H54" s="868"/>
      <c r="I54" s="867" t="str">
        <f>Setup!E31</f>
        <v>Registration / Inspection</v>
      </c>
      <c r="J54" s="873">
        <f t="shared" si="21"/>
        <v>0</v>
      </c>
      <c r="K54" s="890">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SUMIF(descrip30_3,C58,data30_3)</f>
        <v>0</v>
      </c>
      <c r="E58" s="875">
        <f t="array" aca="1" ref="E58" ca="1">SUMIF(ExpenseDescrip,C58,ExpenseData)</f>
        <v>0</v>
      </c>
      <c r="F58" s="866">
        <f ca="1">E58-D58</f>
        <v>0</v>
      </c>
      <c r="G58" s="862"/>
      <c r="H58" s="862"/>
      <c r="I58" s="867" t="str">
        <f>Setup!C34</f>
        <v>14. INVESTMENTS</v>
      </c>
      <c r="J58" s="873">
        <f t="shared" ref="J58:J64" si="25">SUMIF(descrip30_3,I58,data30_3)</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90">
        <f t="array" aca="1" ref="E63" ca="1">SUMIF(ExpenseDescrip,C63,ExpenseData)</f>
        <v>0</v>
      </c>
      <c r="F63" s="866">
        <f t="shared" ca="1" si="26"/>
        <v>0</v>
      </c>
      <c r="G63" s="868"/>
      <c r="H63" s="868"/>
      <c r="I63" s="867" t="str">
        <f>Setup!C39</f>
        <v>Other Investments</v>
      </c>
      <c r="J63" s="873">
        <f t="shared" si="25"/>
        <v>0</v>
      </c>
      <c r="K63" s="890">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SUMIF(descrip30_3,C67,data30_3)</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'Tab-03_AD-M03'!E43</f>
        <v>0</v>
      </c>
      <c r="F68" s="866">
        <f t="shared" ref="F68:F69" si="29">E68-D68</f>
        <v>0</v>
      </c>
      <c r="G68" s="868"/>
      <c r="H68" s="868"/>
      <c r="I68" s="886"/>
      <c r="J68" s="887"/>
      <c r="K68" s="888"/>
      <c r="L68" s="889"/>
    </row>
    <row r="69" spans="3:12" ht="16" thickBot="1">
      <c r="C69" s="869" t="str">
        <f>Setup!D36</f>
        <v>Other Loan Payment</v>
      </c>
      <c r="D69" s="876">
        <f t="shared" si="28"/>
        <v>0</v>
      </c>
      <c r="E69" s="877">
        <f>'Tab-03_AD-M03'!E67</f>
        <v>0</v>
      </c>
      <c r="F69" s="872">
        <f t="shared" si="29"/>
        <v>0</v>
      </c>
      <c r="G69" s="868"/>
      <c r="H69" s="868"/>
      <c r="I69" s="886"/>
      <c r="J69" s="887"/>
      <c r="K69" s="888"/>
      <c r="L69" s="889"/>
    </row>
    <row r="70" spans="3:12">
      <c r="C70" s="158"/>
      <c r="D70" s="159"/>
      <c r="E70" s="160"/>
      <c r="F70" s="161"/>
      <c r="G70" s="150"/>
      <c r="H70" s="150"/>
      <c r="I70" s="158"/>
      <c r="J70" s="159"/>
      <c r="K70" s="160"/>
      <c r="L70" s="161"/>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43160</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activeCell="F2" sqref="F2"/>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activeCell="F2" sqref="F2"/>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activeCell="F2" sqref="F2"/>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238" priority="19" stopIfTrue="1">
      <formula>F101&lt;0</formula>
    </cfRule>
  </conditionalFormatting>
  <conditionalFormatting sqref="F102">
    <cfRule type="expression" dxfId="237" priority="18" stopIfTrue="1">
      <formula>F102&lt;0</formula>
    </cfRule>
  </conditionalFormatting>
  <conditionalFormatting sqref="L4:L10">
    <cfRule type="expression" dxfId="236" priority="16" stopIfTrue="1">
      <formula>L4&lt;0</formula>
    </cfRule>
  </conditionalFormatting>
  <conditionalFormatting sqref="F4:F10">
    <cfRule type="expression" dxfId="235" priority="17" stopIfTrue="1">
      <formula>F4&lt;0</formula>
    </cfRule>
  </conditionalFormatting>
  <conditionalFormatting sqref="L67:L73">
    <cfRule type="expression" dxfId="234" priority="2" stopIfTrue="1">
      <formula>L67&lt;0</formula>
    </cfRule>
  </conditionalFormatting>
  <conditionalFormatting sqref="F67:F69">
    <cfRule type="expression" dxfId="233" priority="3" stopIfTrue="1">
      <formula>F67&lt;0</formula>
    </cfRule>
  </conditionalFormatting>
  <conditionalFormatting sqref="F13:F19">
    <cfRule type="expression" dxfId="232" priority="15" stopIfTrue="1">
      <formula>F13&lt;0</formula>
    </cfRule>
  </conditionalFormatting>
  <conditionalFormatting sqref="L13:L19">
    <cfRule type="expression" dxfId="231" priority="14" stopIfTrue="1">
      <formula>L13&lt;0</formula>
    </cfRule>
  </conditionalFormatting>
  <conditionalFormatting sqref="F22:F28">
    <cfRule type="expression" dxfId="230" priority="13" stopIfTrue="1">
      <formula>F22&lt;0</formula>
    </cfRule>
  </conditionalFormatting>
  <conditionalFormatting sqref="L22:L28">
    <cfRule type="expression" dxfId="229" priority="12" stopIfTrue="1">
      <formula>L22&lt;0</formula>
    </cfRule>
  </conditionalFormatting>
  <conditionalFormatting sqref="F31:F37">
    <cfRule type="expression" dxfId="228" priority="11" stopIfTrue="1">
      <formula>F31&lt;0</formula>
    </cfRule>
  </conditionalFormatting>
  <conditionalFormatting sqref="L31:L37">
    <cfRule type="expression" dxfId="227" priority="10" stopIfTrue="1">
      <formula>L31&lt;0</formula>
    </cfRule>
  </conditionalFormatting>
  <conditionalFormatting sqref="F40:F46">
    <cfRule type="expression" dxfId="226" priority="9" stopIfTrue="1">
      <formula>F40&lt;0</formula>
    </cfRule>
  </conditionalFormatting>
  <conditionalFormatting sqref="L40:L46">
    <cfRule type="expression" dxfId="225" priority="8" stopIfTrue="1">
      <formula>L40&lt;0</formula>
    </cfRule>
  </conditionalFormatting>
  <conditionalFormatting sqref="F49:F55">
    <cfRule type="expression" dxfId="224" priority="7" stopIfTrue="1">
      <formula>F49&lt;0</formula>
    </cfRule>
  </conditionalFormatting>
  <conditionalFormatting sqref="L49:L55">
    <cfRule type="expression" dxfId="223" priority="6" stopIfTrue="1">
      <formula>L49&lt;0</formula>
    </cfRule>
  </conditionalFormatting>
  <conditionalFormatting sqref="F58:F64">
    <cfRule type="expression" dxfId="222" priority="5" stopIfTrue="1">
      <formula>F58&lt;0</formula>
    </cfRule>
  </conditionalFormatting>
  <conditionalFormatting sqref="L58:L64">
    <cfRule type="expression" dxfId="221" priority="4" stopIfTrue="1">
      <formula>L58&lt;0</formula>
    </cfRule>
  </conditionalFormatting>
  <conditionalFormatting sqref="F70:F73">
    <cfRule type="expression" dxfId="220"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'Tab-06_Daily'!F16</f>
        <v>43191</v>
      </c>
      <c r="G2" s="155" t="s">
        <v>492</v>
      </c>
      <c r="H2" s="156"/>
      <c r="I2" s="157">
        <f>EOMONTH(F2,0)</f>
        <v>43220</v>
      </c>
      <c r="J2" s="743" t="s">
        <v>723</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SUMIF(descrip30_4,C4,data30_4)</f>
        <v>0</v>
      </c>
      <c r="E4" s="865">
        <f t="array" aca="1" ref="E4" ca="1">SUMIF(ExpenseDescrip,C4,ExpenseData)</f>
        <v>0</v>
      </c>
      <c r="F4" s="866">
        <f ca="1">E4-D4</f>
        <v>0</v>
      </c>
      <c r="G4" s="862"/>
      <c r="H4" s="862"/>
      <c r="I4" s="867" t="str">
        <f>Setup!C10</f>
        <v>2. TAXES</v>
      </c>
      <c r="J4" s="864">
        <f t="shared" ref="J4:J10" si="1">SUMIF(descrip30_4,I4,data30_4)</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SUMIF(descrip30_4,C13,data30_4)</f>
        <v>0</v>
      </c>
      <c r="E13" s="865">
        <f t="array" aca="1" ref="E13" ca="1">SUMIF(ExpenseDescrip,C13,ExpenseData)</f>
        <v>0</v>
      </c>
      <c r="F13" s="866">
        <f ca="1">E13-D13</f>
        <v>0</v>
      </c>
      <c r="G13" s="862"/>
      <c r="H13" s="862"/>
      <c r="I13" s="867" t="str">
        <f>Setup!E10</f>
        <v>4. FOOD</v>
      </c>
      <c r="J13" s="864">
        <f t="shared" ref="J13:J19" si="5">SUMIF(descrip30_4,I13,data30_4)</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SUMIF(descrip30_4,C22,data30_4)</f>
        <v>0</v>
      </c>
      <c r="E22" s="874"/>
      <c r="F22" s="866">
        <f>E22-D22</f>
        <v>0</v>
      </c>
      <c r="G22" s="862"/>
      <c r="H22" s="862"/>
      <c r="I22" s="867" t="str">
        <f>Setup!C18</f>
        <v>6. CHILD CARE</v>
      </c>
      <c r="J22" s="873">
        <f t="shared" ref="J22:J28" si="9">SUMIF(descrip30_4,I22,data30_4)</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SUMIF(descrip30_4,C31,data30_4)</f>
        <v>0</v>
      </c>
      <c r="E31" s="875">
        <f t="array" aca="1" ref="E31" ca="1">SUMIF(ExpenseDescrip,C31,ExpenseData)</f>
        <v>0</v>
      </c>
      <c r="F31" s="866">
        <f ca="1">E31-D31</f>
        <v>0</v>
      </c>
      <c r="G31" s="862"/>
      <c r="H31" s="862"/>
      <c r="I31" s="867" t="str">
        <f>Setup!E18</f>
        <v>8. HOUSING</v>
      </c>
      <c r="J31" s="873">
        <f t="shared" ref="J31:J37" si="13">SUMIF(descrip30_4,I31,data30_4)</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'Tab-03_AD-M04'!E54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43191</v>
      </c>
      <c r="G38" s="881" t="s">
        <v>492</v>
      </c>
      <c r="H38" s="882"/>
      <c r="I38" s="883">
        <f>EOMONTH(F38,0)</f>
        <v>43220</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SUMIF(descrip30_4,C40,data30_4)</f>
        <v>0</v>
      </c>
      <c r="E40" s="875">
        <f t="array" aca="1" ref="E40" ca="1">SUMIF(ExpenseDescrip,C40,ExpenseData)</f>
        <v>0</v>
      </c>
      <c r="F40" s="866">
        <f ca="1">E40-D40</f>
        <v>0</v>
      </c>
      <c r="G40" s="862"/>
      <c r="H40" s="862"/>
      <c r="I40" s="867" t="str">
        <f>Setup!C26</f>
        <v>10. HOUSEHOLD</v>
      </c>
      <c r="J40" s="873">
        <f t="shared" ref="J40:J46" si="17">SUMIF(descrip30_4,I40,data30_4)</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SUMIF(descrip30_4,C49,data30_4)</f>
        <v>0</v>
      </c>
      <c r="E49" s="875">
        <f t="array" aca="1" ref="E49" ca="1">SUMIF(ExpenseDescrip,C49,ExpenseData)</f>
        <v>0</v>
      </c>
      <c r="F49" s="866">
        <f ca="1">E49-D49</f>
        <v>0</v>
      </c>
      <c r="G49" s="862"/>
      <c r="H49" s="862"/>
      <c r="I49" s="867" t="str">
        <f>Setup!E26</f>
        <v>12. TRANSPORTATION</v>
      </c>
      <c r="J49" s="873">
        <f t="shared" ref="J49:J55" si="21">SUMIF(descrip30_4,I49,data30_4)</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'Tab-03_AD-M04'!E49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SUMIF(descrip30_4,C58,data30_4)</f>
        <v>0</v>
      </c>
      <c r="E58" s="875">
        <f t="array" aca="1" ref="E58" ca="1">SUMIF(ExpenseDescrip,C58,ExpenseData)</f>
        <v>0</v>
      </c>
      <c r="F58" s="866">
        <f ca="1">E58-D58</f>
        <v>0</v>
      </c>
      <c r="G58" s="862"/>
      <c r="H58" s="862"/>
      <c r="I58" s="867" t="str">
        <f>Setup!C34</f>
        <v>14. INVESTMENTS</v>
      </c>
      <c r="J58" s="873">
        <f t="shared" ref="J58:J64" si="25">SUMIF(descrip30_4,I58,data30_4)</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SUMIF(descrip30_4,C67,data30_4)</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'Tab-03_AD-M04'!E43</f>
        <v>0</v>
      </c>
      <c r="F68" s="866">
        <f t="shared" ref="F68:F69" si="29">E68-D68</f>
        <v>0</v>
      </c>
      <c r="G68" s="868"/>
      <c r="H68" s="868"/>
      <c r="I68" s="886"/>
      <c r="J68" s="887"/>
      <c r="K68" s="888"/>
      <c r="L68" s="889"/>
    </row>
    <row r="69" spans="3:12" ht="16" thickBot="1">
      <c r="C69" s="869" t="str">
        <f>Setup!D36</f>
        <v>Other Loan Payment</v>
      </c>
      <c r="D69" s="876">
        <f t="shared" si="28"/>
        <v>0</v>
      </c>
      <c r="E69" s="877">
        <f>'Tab-03_AD-M04'!E67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43191</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activeCell="I2" sqref="I2"/>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activeCell="I2" sqref="I2"/>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activeCell="I2" sqref="I2"/>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219" priority="19" stopIfTrue="1">
      <formula>F101&lt;0</formula>
    </cfRule>
  </conditionalFormatting>
  <conditionalFormatting sqref="F102">
    <cfRule type="expression" dxfId="218" priority="18" stopIfTrue="1">
      <formula>F102&lt;0</formula>
    </cfRule>
  </conditionalFormatting>
  <conditionalFormatting sqref="L4:L10">
    <cfRule type="expression" dxfId="217" priority="16" stopIfTrue="1">
      <formula>L4&lt;0</formula>
    </cfRule>
  </conditionalFormatting>
  <conditionalFormatting sqref="F4:F10">
    <cfRule type="expression" dxfId="216" priority="17" stopIfTrue="1">
      <formula>F4&lt;0</formula>
    </cfRule>
  </conditionalFormatting>
  <conditionalFormatting sqref="L67:L73">
    <cfRule type="expression" dxfId="215" priority="2" stopIfTrue="1">
      <formula>L67&lt;0</formula>
    </cfRule>
  </conditionalFormatting>
  <conditionalFormatting sqref="F67:F69">
    <cfRule type="expression" dxfId="214" priority="3" stopIfTrue="1">
      <formula>F67&lt;0</formula>
    </cfRule>
  </conditionalFormatting>
  <conditionalFormatting sqref="F13:F19">
    <cfRule type="expression" dxfId="213" priority="15" stopIfTrue="1">
      <formula>F13&lt;0</formula>
    </cfRule>
  </conditionalFormatting>
  <conditionalFormatting sqref="L13:L19">
    <cfRule type="expression" dxfId="212" priority="14" stopIfTrue="1">
      <formula>L13&lt;0</formula>
    </cfRule>
  </conditionalFormatting>
  <conditionalFormatting sqref="F22:F28">
    <cfRule type="expression" dxfId="211" priority="13" stopIfTrue="1">
      <formula>F22&lt;0</formula>
    </cfRule>
  </conditionalFormatting>
  <conditionalFormatting sqref="L22:L28">
    <cfRule type="expression" dxfId="210" priority="12" stopIfTrue="1">
      <formula>L22&lt;0</formula>
    </cfRule>
  </conditionalFormatting>
  <conditionalFormatting sqref="F31:F37">
    <cfRule type="expression" dxfId="209" priority="11" stopIfTrue="1">
      <formula>F31&lt;0</formula>
    </cfRule>
  </conditionalFormatting>
  <conditionalFormatting sqref="L31:L37">
    <cfRule type="expression" dxfId="208" priority="10" stopIfTrue="1">
      <formula>L31&lt;0</formula>
    </cfRule>
  </conditionalFormatting>
  <conditionalFormatting sqref="F40:F46">
    <cfRule type="expression" dxfId="207" priority="9" stopIfTrue="1">
      <formula>F40&lt;0</formula>
    </cfRule>
  </conditionalFormatting>
  <conditionalFormatting sqref="L40:L46">
    <cfRule type="expression" dxfId="206" priority="8" stopIfTrue="1">
      <formula>L40&lt;0</formula>
    </cfRule>
  </conditionalFormatting>
  <conditionalFormatting sqref="F49:F55">
    <cfRule type="expression" dxfId="205" priority="7" stopIfTrue="1">
      <formula>F49&lt;0</formula>
    </cfRule>
  </conditionalFormatting>
  <conditionalFormatting sqref="L49:L55">
    <cfRule type="expression" dxfId="204" priority="6" stopIfTrue="1">
      <formula>L49&lt;0</formula>
    </cfRule>
  </conditionalFormatting>
  <conditionalFormatting sqref="F58:F64">
    <cfRule type="expression" dxfId="203" priority="5" stopIfTrue="1">
      <formula>F58&lt;0</formula>
    </cfRule>
  </conditionalFormatting>
  <conditionalFormatting sqref="L58:L64">
    <cfRule type="expression" dxfId="202" priority="4" stopIfTrue="1">
      <formula>L58&lt;0</formula>
    </cfRule>
  </conditionalFormatting>
  <conditionalFormatting sqref="F70:F73">
    <cfRule type="expression" dxfId="201"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'Tab-06_Daily'!F18</f>
        <v>43221</v>
      </c>
      <c r="G2" s="155" t="s">
        <v>492</v>
      </c>
      <c r="H2" s="156"/>
      <c r="I2" s="157">
        <f>EOMONTH(F2,0)</f>
        <v>43251</v>
      </c>
      <c r="J2" s="743" t="s">
        <v>724</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SUMIF(descrip30_5,C4,data30_5)</f>
        <v>0</v>
      </c>
      <c r="E4" s="865">
        <f t="array" aca="1" ref="E4" ca="1">SUMIF(ExpenseDescrip,C4,ExpenseData)</f>
        <v>0</v>
      </c>
      <c r="F4" s="866">
        <f ca="1">E4-D4</f>
        <v>0</v>
      </c>
      <c r="G4" s="862"/>
      <c r="H4" s="862"/>
      <c r="I4" s="867" t="str">
        <f>Setup!C10</f>
        <v>2. TAXES</v>
      </c>
      <c r="J4" s="864">
        <f t="shared" ref="J4:J10" si="1">SUMIF(descrip30_5,I4,data30_5)</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SUMIF(descrip30_5,C13,data30_5)</f>
        <v>0</v>
      </c>
      <c r="E13" s="865">
        <f t="array" aca="1" ref="E13" ca="1">SUMIF(ExpenseDescrip,C13,ExpenseData)</f>
        <v>0</v>
      </c>
      <c r="F13" s="866">
        <f ca="1">E13-D13</f>
        <v>0</v>
      </c>
      <c r="G13" s="862"/>
      <c r="H13" s="862"/>
      <c r="I13" s="867" t="str">
        <f>Setup!E10</f>
        <v>4. FOOD</v>
      </c>
      <c r="J13" s="864">
        <f t="shared" ref="J13:J19" si="5">SUMIF(descrip30_5,I13,data30_5)</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SUMIF(descrip30_5,C22,data30_5)</f>
        <v>0</v>
      </c>
      <c r="E22" s="874"/>
      <c r="F22" s="866">
        <f>E22-D22</f>
        <v>0</v>
      </c>
      <c r="G22" s="862"/>
      <c r="H22" s="862"/>
      <c r="I22" s="867" t="str">
        <f>Setup!C18</f>
        <v>6. CHILD CARE</v>
      </c>
      <c r="J22" s="873">
        <f t="shared" ref="J22:J28" si="9">SUMIF(descrip30_5,I22,data30_5)</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SUMIF(descrip30_5,C31,data30_5)</f>
        <v>0</v>
      </c>
      <c r="E31" s="875">
        <f t="array" aca="1" ref="E31" ca="1">SUMIF(ExpenseDescrip,C31,ExpenseData)</f>
        <v>0</v>
      </c>
      <c r="F31" s="866">
        <f ca="1">E31-D31</f>
        <v>0</v>
      </c>
      <c r="G31" s="862"/>
      <c r="H31" s="862"/>
      <c r="I31" s="867" t="str">
        <f>Setup!E18</f>
        <v>8. HOUSING</v>
      </c>
      <c r="J31" s="873">
        <f t="shared" ref="J31:J37" si="13">SUMIF(descrip30_5,I31,data30_5)</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'Tab-03_AD-M05'!E54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43221</v>
      </c>
      <c r="G38" s="881" t="s">
        <v>492</v>
      </c>
      <c r="H38" s="882"/>
      <c r="I38" s="883">
        <f>EOMONTH(F38,0)</f>
        <v>43251</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SUMIF(descrip30_5,C40,data30_5)</f>
        <v>0</v>
      </c>
      <c r="E40" s="875">
        <f t="array" aca="1" ref="E40" ca="1">SUMIF(ExpenseDescrip,C40,ExpenseData)</f>
        <v>0</v>
      </c>
      <c r="F40" s="866">
        <f ca="1">E40-D40</f>
        <v>0</v>
      </c>
      <c r="G40" s="862"/>
      <c r="H40" s="862"/>
      <c r="I40" s="867" t="str">
        <f>Setup!C26</f>
        <v>10. HOUSEHOLD</v>
      </c>
      <c r="J40" s="873">
        <f t="shared" ref="J40:J46" si="17">SUMIF(descrip30_5,I40,data30_5)</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SUMIF(descrip30_5,C49,data30_5)</f>
        <v>0</v>
      </c>
      <c r="E49" s="875">
        <f t="array" aca="1" ref="E49" ca="1">SUMIF(ExpenseDescrip,C49,ExpenseData)</f>
        <v>0</v>
      </c>
      <c r="F49" s="866">
        <f ca="1">E49-D49</f>
        <v>0</v>
      </c>
      <c r="G49" s="862"/>
      <c r="H49" s="862"/>
      <c r="I49" s="867" t="str">
        <f>Setup!E26</f>
        <v>12. TRANSPORTATION</v>
      </c>
      <c r="J49" s="873">
        <f t="shared" ref="J49:J55" si="21">SUMIF(descrip30_5,I49,data30_5)</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'Tab-03_AD-M05'!E49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SUMIF(descrip30_5,C58,data30_5)</f>
        <v>0</v>
      </c>
      <c r="E58" s="875">
        <f t="array" aca="1" ref="E58" ca="1">SUMIF(ExpenseDescrip,C58,ExpenseData)</f>
        <v>0</v>
      </c>
      <c r="F58" s="866">
        <f ca="1">E58-D58</f>
        <v>0</v>
      </c>
      <c r="G58" s="862"/>
      <c r="H58" s="862"/>
      <c r="I58" s="867" t="str">
        <f>Setup!C34</f>
        <v>14. INVESTMENTS</v>
      </c>
      <c r="J58" s="873">
        <f t="shared" ref="J58:J64" si="25">SUMIF(descrip30_5,I58,data30_5)</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SUMIF(descrip30_5,C67,data30_5)</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'Tab-03_AD-M05'!E43</f>
        <v>0</v>
      </c>
      <c r="F68" s="866">
        <f t="shared" ref="F68:F69" si="29">E68-D68</f>
        <v>0</v>
      </c>
      <c r="G68" s="868"/>
      <c r="H68" s="868"/>
      <c r="I68" s="886"/>
      <c r="J68" s="887"/>
      <c r="K68" s="888"/>
      <c r="L68" s="889"/>
    </row>
    <row r="69" spans="3:12" ht="16" thickBot="1">
      <c r="C69" s="869" t="str">
        <f>Setup!D36</f>
        <v>Other Loan Payment</v>
      </c>
      <c r="D69" s="876">
        <f t="shared" si="28"/>
        <v>0</v>
      </c>
      <c r="E69" s="877">
        <f>'Tab-03_AD-M05'!E67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43221</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activeCell="F2" sqref="F2"/>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activeCell="F2" sqref="F2"/>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activeCell="F2" sqref="F2"/>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200" priority="19" stopIfTrue="1">
      <formula>F101&lt;0</formula>
    </cfRule>
  </conditionalFormatting>
  <conditionalFormatting sqref="F102">
    <cfRule type="expression" dxfId="199" priority="18" stopIfTrue="1">
      <formula>F102&lt;0</formula>
    </cfRule>
  </conditionalFormatting>
  <conditionalFormatting sqref="L4:L10">
    <cfRule type="expression" dxfId="198" priority="16" stopIfTrue="1">
      <formula>L4&lt;0</formula>
    </cfRule>
  </conditionalFormatting>
  <conditionalFormatting sqref="F4:F10">
    <cfRule type="expression" dxfId="197" priority="17" stopIfTrue="1">
      <formula>F4&lt;0</formula>
    </cfRule>
  </conditionalFormatting>
  <conditionalFormatting sqref="L67:L73">
    <cfRule type="expression" dxfId="196" priority="2" stopIfTrue="1">
      <formula>L67&lt;0</formula>
    </cfRule>
  </conditionalFormatting>
  <conditionalFormatting sqref="F67:F69">
    <cfRule type="expression" dxfId="195" priority="3" stopIfTrue="1">
      <formula>F67&lt;0</formula>
    </cfRule>
  </conditionalFormatting>
  <conditionalFormatting sqref="F13:F19">
    <cfRule type="expression" dxfId="194" priority="15" stopIfTrue="1">
      <formula>F13&lt;0</formula>
    </cfRule>
  </conditionalFormatting>
  <conditionalFormatting sqref="L13:L19">
    <cfRule type="expression" dxfId="193" priority="14" stopIfTrue="1">
      <formula>L13&lt;0</formula>
    </cfRule>
  </conditionalFormatting>
  <conditionalFormatting sqref="F22:F28">
    <cfRule type="expression" dxfId="192" priority="13" stopIfTrue="1">
      <formula>F22&lt;0</formula>
    </cfRule>
  </conditionalFormatting>
  <conditionalFormatting sqref="L22:L28">
    <cfRule type="expression" dxfId="191" priority="12" stopIfTrue="1">
      <formula>L22&lt;0</formula>
    </cfRule>
  </conditionalFormatting>
  <conditionalFormatting sqref="F31:F37">
    <cfRule type="expression" dxfId="190" priority="11" stopIfTrue="1">
      <formula>F31&lt;0</formula>
    </cfRule>
  </conditionalFormatting>
  <conditionalFormatting sqref="L31:L37">
    <cfRule type="expression" dxfId="189" priority="10" stopIfTrue="1">
      <formula>L31&lt;0</formula>
    </cfRule>
  </conditionalFormatting>
  <conditionalFormatting sqref="F40:F46">
    <cfRule type="expression" dxfId="188" priority="9" stopIfTrue="1">
      <formula>F40&lt;0</formula>
    </cfRule>
  </conditionalFormatting>
  <conditionalFormatting sqref="L40:L46">
    <cfRule type="expression" dxfId="187" priority="8" stopIfTrue="1">
      <formula>L40&lt;0</formula>
    </cfRule>
  </conditionalFormatting>
  <conditionalFormatting sqref="F49:F55">
    <cfRule type="expression" dxfId="186" priority="7" stopIfTrue="1">
      <formula>F49&lt;0</formula>
    </cfRule>
  </conditionalFormatting>
  <conditionalFormatting sqref="L49:L55">
    <cfRule type="expression" dxfId="185" priority="6" stopIfTrue="1">
      <formula>L49&lt;0</formula>
    </cfRule>
  </conditionalFormatting>
  <conditionalFormatting sqref="F58:F64">
    <cfRule type="expression" dxfId="184" priority="5" stopIfTrue="1">
      <formula>F58&lt;0</formula>
    </cfRule>
  </conditionalFormatting>
  <conditionalFormatting sqref="L58:L64">
    <cfRule type="expression" dxfId="183" priority="4" stopIfTrue="1">
      <formula>L58&lt;0</formula>
    </cfRule>
  </conditionalFormatting>
  <conditionalFormatting sqref="F70:F73">
    <cfRule type="expression" dxfId="182"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H158"/>
  <sheetViews>
    <sheetView showGridLines="0" showRowColHeaders="0" topLeftCell="A14" zoomScale="120" zoomScaleNormal="120" zoomScaleSheetLayoutView="100" zoomScalePageLayoutView="120" workbookViewId="0">
      <selection activeCell="E10" sqref="E10"/>
    </sheetView>
  </sheetViews>
  <sheetFormatPr baseColWidth="10" defaultColWidth="9.1640625" defaultRowHeight="14"/>
  <cols>
    <col min="1" max="1" width="4.1640625" style="174" customWidth="1"/>
    <col min="2" max="4" width="25.6640625" style="174" customWidth="1"/>
    <col min="5" max="5" width="28" style="174" customWidth="1"/>
    <col min="6" max="6" width="3.33203125" style="174" customWidth="1"/>
    <col min="7" max="7" width="9.1640625" style="174" customWidth="1"/>
    <col min="8" max="8" width="28.6640625" style="174" customWidth="1"/>
    <col min="9" max="16384" width="9.1640625" style="174"/>
  </cols>
  <sheetData>
    <row r="1" spans="2:8" ht="30" customHeight="1"/>
    <row r="2" spans="2:8" ht="21.75" customHeight="1">
      <c r="B2" s="21" t="s">
        <v>740</v>
      </c>
      <c r="E2" s="191" t="str">
        <f>Intro!L3</f>
        <v>Version 4.0.9 Revised 2015-0128</v>
      </c>
      <c r="G2" s="322"/>
      <c r="H2" s="322"/>
    </row>
    <row r="3" spans="2:8" ht="2" customHeight="1">
      <c r="E3" s="191"/>
      <c r="G3" s="322"/>
      <c r="H3" s="322"/>
    </row>
    <row r="4" spans="2:8" ht="12.75" customHeight="1">
      <c r="B4" s="356"/>
      <c r="E4" s="191"/>
      <c r="F4" s="357"/>
      <c r="G4" s="322"/>
      <c r="H4" s="322"/>
    </row>
    <row r="5" spans="2:8" ht="21" customHeight="1">
      <c r="D5" s="358" t="s">
        <v>571</v>
      </c>
      <c r="E5" s="359"/>
      <c r="F5" s="360"/>
      <c r="G5" s="322"/>
      <c r="H5" s="322"/>
    </row>
    <row r="6" spans="2:8" ht="15" customHeight="1">
      <c r="E6" s="361">
        <v>43101</v>
      </c>
      <c r="G6" s="322"/>
      <c r="H6" s="322"/>
    </row>
    <row r="7" spans="2:8" ht="12.75" customHeight="1">
      <c r="B7" s="362"/>
      <c r="C7" s="363"/>
      <c r="D7" s="364"/>
      <c r="E7" s="363"/>
      <c r="F7" s="363"/>
      <c r="G7" s="322"/>
      <c r="H7" s="322"/>
    </row>
    <row r="8" spans="2:8" ht="13" customHeight="1">
      <c r="B8" s="197" t="s">
        <v>573</v>
      </c>
      <c r="G8" s="322"/>
      <c r="H8" s="322"/>
    </row>
    <row r="9" spans="2:8" ht="3.75" customHeight="1">
      <c r="G9" s="322"/>
      <c r="H9" s="322"/>
    </row>
    <row r="10" spans="2:8" ht="14" customHeight="1">
      <c r="B10" s="751" t="s">
        <v>360</v>
      </c>
      <c r="C10" s="751" t="s">
        <v>565</v>
      </c>
      <c r="D10" s="751" t="s">
        <v>395</v>
      </c>
      <c r="E10" s="751" t="s">
        <v>363</v>
      </c>
      <c r="F10" s="322"/>
      <c r="G10" s="322"/>
      <c r="H10" s="322"/>
    </row>
    <row r="11" spans="2:8" ht="13" customHeight="1">
      <c r="B11" s="752" t="s">
        <v>415</v>
      </c>
      <c r="C11" s="752" t="s">
        <v>604</v>
      </c>
      <c r="D11" s="752" t="s">
        <v>21</v>
      </c>
      <c r="E11" s="752" t="s">
        <v>61</v>
      </c>
      <c r="F11" s="322"/>
      <c r="G11" s="322"/>
      <c r="H11" s="322"/>
    </row>
    <row r="12" spans="2:8" ht="13" customHeight="1">
      <c r="B12" s="752" t="s">
        <v>57</v>
      </c>
      <c r="C12" s="752" t="s">
        <v>606</v>
      </c>
      <c r="D12" s="752" t="s">
        <v>538</v>
      </c>
      <c r="E12" s="752" t="s">
        <v>540</v>
      </c>
      <c r="F12" s="322"/>
      <c r="G12" s="322"/>
      <c r="H12" s="322"/>
    </row>
    <row r="13" spans="2:8" ht="13" customHeight="1">
      <c r="B13" s="752" t="s">
        <v>361</v>
      </c>
      <c r="C13" s="752" t="s">
        <v>605</v>
      </c>
      <c r="D13" s="752" t="s">
        <v>539</v>
      </c>
      <c r="E13" s="752" t="s">
        <v>774</v>
      </c>
      <c r="F13" s="322"/>
      <c r="G13" s="322"/>
      <c r="H13" s="322"/>
    </row>
    <row r="14" spans="2:8" ht="13" customHeight="1">
      <c r="B14" s="752" t="s">
        <v>537</v>
      </c>
      <c r="C14" s="752" t="s">
        <v>558</v>
      </c>
      <c r="D14" s="752" t="s">
        <v>372</v>
      </c>
      <c r="E14" s="752" t="s">
        <v>773</v>
      </c>
      <c r="F14" s="363"/>
      <c r="G14" s="322"/>
      <c r="H14" s="322"/>
    </row>
    <row r="15" spans="2:8" ht="13" customHeight="1">
      <c r="B15" s="752" t="s">
        <v>588</v>
      </c>
      <c r="C15" s="752" t="s">
        <v>558</v>
      </c>
      <c r="D15" s="752" t="s">
        <v>755</v>
      </c>
      <c r="E15" s="752" t="s">
        <v>557</v>
      </c>
      <c r="F15" s="322"/>
      <c r="G15" s="322"/>
      <c r="H15" s="322"/>
    </row>
    <row r="16" spans="2:8" ht="13" customHeight="1">
      <c r="B16" s="752" t="s">
        <v>556</v>
      </c>
      <c r="C16" s="752" t="s">
        <v>558</v>
      </c>
      <c r="D16" s="752" t="s">
        <v>756</v>
      </c>
      <c r="E16" s="752" t="s">
        <v>557</v>
      </c>
      <c r="F16" s="322"/>
      <c r="G16" s="322"/>
      <c r="H16" s="322"/>
    </row>
    <row r="17" spans="1:8" ht="13" customHeight="1">
      <c r="B17" s="753"/>
      <c r="C17" s="753"/>
      <c r="D17" s="753"/>
      <c r="E17" s="754"/>
      <c r="F17" s="344"/>
      <c r="G17" s="322"/>
      <c r="H17" s="322"/>
    </row>
    <row r="18" spans="1:8" ht="14" customHeight="1">
      <c r="B18" s="751" t="s">
        <v>396</v>
      </c>
      <c r="C18" s="751" t="s">
        <v>397</v>
      </c>
      <c r="D18" s="751" t="s">
        <v>570</v>
      </c>
      <c r="E18" s="751" t="s">
        <v>398</v>
      </c>
      <c r="F18" s="344"/>
      <c r="G18" s="322"/>
      <c r="H18" s="322"/>
    </row>
    <row r="19" spans="1:8" ht="13" customHeight="1">
      <c r="B19" s="752" t="s">
        <v>368</v>
      </c>
      <c r="C19" s="752" t="s">
        <v>607</v>
      </c>
      <c r="D19" s="752" t="s">
        <v>373</v>
      </c>
      <c r="E19" s="834" t="s">
        <v>766</v>
      </c>
      <c r="F19" s="344"/>
      <c r="G19" s="322"/>
      <c r="H19" s="322"/>
    </row>
    <row r="20" spans="1:8" ht="13" customHeight="1">
      <c r="B20" s="752" t="s">
        <v>369</v>
      </c>
      <c r="C20" s="752" t="s">
        <v>375</v>
      </c>
      <c r="D20" s="752" t="s">
        <v>542</v>
      </c>
      <c r="E20" s="752" t="s">
        <v>65</v>
      </c>
      <c r="F20" s="340"/>
      <c r="G20" s="322"/>
      <c r="H20" s="322"/>
    </row>
    <row r="21" spans="1:8" ht="13" customHeight="1">
      <c r="B21" s="752" t="s">
        <v>370</v>
      </c>
      <c r="C21" s="752" t="s">
        <v>541</v>
      </c>
      <c r="D21" s="752" t="s">
        <v>374</v>
      </c>
      <c r="E21" s="752" t="s">
        <v>543</v>
      </c>
      <c r="F21" s="341"/>
      <c r="G21" s="322"/>
      <c r="H21" s="322"/>
    </row>
    <row r="22" spans="1:8" ht="13" customHeight="1">
      <c r="B22" s="752" t="s">
        <v>371</v>
      </c>
      <c r="C22" s="752" t="s">
        <v>376</v>
      </c>
      <c r="D22" s="752" t="s">
        <v>550</v>
      </c>
      <c r="E22" s="752" t="s">
        <v>547</v>
      </c>
      <c r="F22" s="322"/>
      <c r="G22" s="322"/>
      <c r="H22" s="322"/>
    </row>
    <row r="23" spans="1:8" ht="13" customHeight="1">
      <c r="B23" s="752" t="s">
        <v>371</v>
      </c>
      <c r="C23" s="752" t="s">
        <v>376</v>
      </c>
      <c r="D23" s="752" t="s">
        <v>772</v>
      </c>
      <c r="E23" s="752" t="s">
        <v>534</v>
      </c>
      <c r="F23" s="322"/>
      <c r="G23" s="322"/>
      <c r="H23" s="322"/>
    </row>
    <row r="24" spans="1:8" ht="13" customHeight="1">
      <c r="B24" s="752" t="s">
        <v>371</v>
      </c>
      <c r="C24" s="752" t="s">
        <v>376</v>
      </c>
      <c r="D24" s="752" t="s">
        <v>559</v>
      </c>
      <c r="E24" s="752" t="s">
        <v>560</v>
      </c>
      <c r="F24" s="322"/>
      <c r="G24" s="322"/>
      <c r="H24" s="322"/>
    </row>
    <row r="25" spans="1:8" ht="13" customHeight="1">
      <c r="A25" s="322"/>
      <c r="B25" s="755"/>
      <c r="C25" s="756"/>
      <c r="D25" s="756"/>
      <c r="E25" s="756"/>
      <c r="F25" s="322"/>
      <c r="G25" s="322"/>
      <c r="H25" s="322"/>
    </row>
    <row r="26" spans="1:8" ht="14" customHeight="1">
      <c r="B26" s="751" t="s">
        <v>566</v>
      </c>
      <c r="C26" s="751" t="s">
        <v>567</v>
      </c>
      <c r="D26" s="751" t="s">
        <v>568</v>
      </c>
      <c r="E26" s="751" t="s">
        <v>569</v>
      </c>
      <c r="F26" s="322"/>
      <c r="G26" s="322"/>
      <c r="H26" s="322"/>
    </row>
    <row r="27" spans="1:8" ht="13" customHeight="1">
      <c r="B27" s="752" t="s">
        <v>209</v>
      </c>
      <c r="C27" s="752" t="s">
        <v>545</v>
      </c>
      <c r="D27" s="752" t="s">
        <v>60</v>
      </c>
      <c r="E27" s="834" t="s">
        <v>364</v>
      </c>
      <c r="F27" s="363"/>
      <c r="G27" s="322"/>
      <c r="H27" s="322"/>
    </row>
    <row r="28" spans="1:8" ht="13" customHeight="1">
      <c r="B28" s="752" t="s">
        <v>544</v>
      </c>
      <c r="C28" s="752" t="s">
        <v>546</v>
      </c>
      <c r="D28" s="752" t="s">
        <v>548</v>
      </c>
      <c r="E28" s="752" t="s">
        <v>552</v>
      </c>
      <c r="F28" s="322"/>
      <c r="G28" s="322"/>
      <c r="H28" s="322"/>
    </row>
    <row r="29" spans="1:8" ht="13" customHeight="1">
      <c r="B29" s="752" t="s">
        <v>210</v>
      </c>
      <c r="C29" s="752" t="s">
        <v>59</v>
      </c>
      <c r="D29" s="752" t="s">
        <v>366</v>
      </c>
      <c r="E29" s="752" t="s">
        <v>551</v>
      </c>
      <c r="F29" s="322"/>
      <c r="G29" s="322"/>
      <c r="H29" s="322"/>
    </row>
    <row r="30" spans="1:8" ht="13" customHeight="1">
      <c r="B30" s="752" t="s">
        <v>62</v>
      </c>
      <c r="C30" s="752" t="s">
        <v>562</v>
      </c>
      <c r="D30" s="752" t="s">
        <v>63</v>
      </c>
      <c r="E30" s="752" t="s">
        <v>615</v>
      </c>
      <c r="F30" s="322"/>
      <c r="G30" s="322"/>
      <c r="H30" s="322"/>
    </row>
    <row r="31" spans="1:8" ht="13" customHeight="1">
      <c r="B31" s="752" t="s">
        <v>561</v>
      </c>
      <c r="C31" s="752" t="s">
        <v>562</v>
      </c>
      <c r="D31" s="752" t="s">
        <v>549</v>
      </c>
      <c r="E31" s="752" t="s">
        <v>553</v>
      </c>
      <c r="F31" s="322"/>
      <c r="G31" s="322"/>
      <c r="H31" s="322"/>
    </row>
    <row r="32" spans="1:8" ht="13" customHeight="1">
      <c r="B32" s="752" t="s">
        <v>561</v>
      </c>
      <c r="C32" s="752" t="s">
        <v>562</v>
      </c>
      <c r="D32" s="752" t="s">
        <v>367</v>
      </c>
      <c r="E32" s="752" t="s">
        <v>563</v>
      </c>
      <c r="F32" s="322"/>
      <c r="G32" s="322"/>
      <c r="H32" s="322"/>
    </row>
    <row r="33" spans="1:8" ht="13" customHeight="1">
      <c r="B33" s="753"/>
      <c r="C33" s="753"/>
      <c r="D33" s="753"/>
      <c r="E33" s="757"/>
      <c r="F33" s="365"/>
      <c r="G33" s="322"/>
      <c r="H33" s="322"/>
    </row>
    <row r="34" spans="1:8" ht="14" customHeight="1">
      <c r="B34" s="751" t="s">
        <v>595</v>
      </c>
      <c r="C34" s="751" t="s">
        <v>377</v>
      </c>
      <c r="D34" s="915" t="s">
        <v>603</v>
      </c>
      <c r="E34" s="915" t="s">
        <v>593</v>
      </c>
      <c r="F34" s="322"/>
      <c r="G34" s="322"/>
      <c r="H34" s="322"/>
    </row>
    <row r="35" spans="1:8" ht="13" customHeight="1">
      <c r="B35" s="752" t="s">
        <v>362</v>
      </c>
      <c r="C35" s="918" t="s">
        <v>378</v>
      </c>
      <c r="D35" s="917" t="s">
        <v>554</v>
      </c>
      <c r="E35" s="916" t="s">
        <v>429</v>
      </c>
      <c r="F35" s="757"/>
      <c r="G35" s="757"/>
      <c r="H35" s="322"/>
    </row>
    <row r="36" spans="1:8" ht="13" customHeight="1">
      <c r="B36" s="752" t="s">
        <v>58</v>
      </c>
      <c r="C36" s="918" t="s">
        <v>379</v>
      </c>
      <c r="D36" s="917" t="s">
        <v>765</v>
      </c>
      <c r="E36" s="916" t="s">
        <v>555</v>
      </c>
      <c r="F36" s="757"/>
      <c r="G36" s="757"/>
      <c r="H36" s="322"/>
    </row>
    <row r="37" spans="1:8" ht="13" customHeight="1">
      <c r="B37" s="752" t="s">
        <v>616</v>
      </c>
      <c r="C37" s="918" t="s">
        <v>564</v>
      </c>
      <c r="D37" s="914"/>
      <c r="E37" s="914"/>
      <c r="F37" s="757"/>
      <c r="G37" s="757"/>
      <c r="H37" s="322"/>
    </row>
    <row r="38" spans="1:8" ht="13" customHeight="1">
      <c r="B38" s="752" t="s">
        <v>382</v>
      </c>
      <c r="C38" s="918" t="s">
        <v>564</v>
      </c>
      <c r="D38" s="914"/>
      <c r="E38" s="914"/>
      <c r="F38" s="758"/>
      <c r="G38" s="757"/>
      <c r="H38" s="322"/>
    </row>
    <row r="39" spans="1:8" ht="13" customHeight="1">
      <c r="B39" s="752" t="s">
        <v>762</v>
      </c>
      <c r="C39" s="918" t="s">
        <v>564</v>
      </c>
      <c r="D39" s="914"/>
      <c r="E39" s="914"/>
      <c r="F39" s="759"/>
      <c r="G39" s="757"/>
      <c r="H39" s="322"/>
    </row>
    <row r="40" spans="1:8" ht="13" customHeight="1">
      <c r="B40" s="752" t="s">
        <v>365</v>
      </c>
      <c r="C40" s="918" t="s">
        <v>564</v>
      </c>
      <c r="D40" s="914"/>
      <c r="E40" s="914"/>
      <c r="F40" s="759"/>
      <c r="G40" s="757"/>
      <c r="H40" s="322"/>
    </row>
    <row r="41" spans="1:8">
      <c r="E41" s="322"/>
      <c r="F41" s="759"/>
      <c r="G41" s="757"/>
      <c r="H41" s="322"/>
    </row>
    <row r="42" spans="1:8">
      <c r="A42" s="366"/>
      <c r="B42" s="366"/>
      <c r="C42" s="366"/>
      <c r="D42" s="366"/>
      <c r="E42" s="366"/>
      <c r="F42" s="753"/>
      <c r="G42" s="753"/>
    </row>
    <row r="43" spans="1:8">
      <c r="B43" s="971"/>
      <c r="C43" s="972"/>
      <c r="D43" s="972"/>
      <c r="E43" s="972"/>
      <c r="F43" s="753"/>
      <c r="G43" s="753"/>
    </row>
    <row r="44" spans="1:8">
      <c r="E44" s="366"/>
      <c r="F44" s="753"/>
      <c r="G44" s="753"/>
    </row>
    <row r="45" spans="1:8" hidden="1"/>
    <row r="46" spans="1:8" hidden="1">
      <c r="A46" s="174">
        <v>1</v>
      </c>
      <c r="B46" s="789" t="str">
        <f t="shared" ref="B46:B52" si="0">IF(B10="","",B10)</f>
        <v>1. GIVING</v>
      </c>
      <c r="C46" s="790" t="str">
        <f t="shared" ref="C46:C109" si="1">B46</f>
        <v>1. GIVING</v>
      </c>
    </row>
    <row r="47" spans="1:8" hidden="1">
      <c r="A47" s="174">
        <v>2</v>
      </c>
      <c r="B47" s="789" t="str">
        <f t="shared" si="0"/>
        <v>Tithe</v>
      </c>
      <c r="C47" s="790" t="str">
        <f t="shared" si="1"/>
        <v>Tithe</v>
      </c>
    </row>
    <row r="48" spans="1:8" hidden="1">
      <c r="A48" s="174">
        <v>3</v>
      </c>
      <c r="B48" s="789" t="str">
        <f t="shared" si="0"/>
        <v>Offering</v>
      </c>
      <c r="C48" s="790" t="str">
        <f t="shared" si="1"/>
        <v>Offering</v>
      </c>
    </row>
    <row r="49" spans="1:3" hidden="1">
      <c r="A49" s="174">
        <v>4</v>
      </c>
      <c r="B49" s="789" t="str">
        <f t="shared" si="0"/>
        <v>Alms</v>
      </c>
      <c r="C49" s="790" t="str">
        <f t="shared" si="1"/>
        <v>Alms</v>
      </c>
    </row>
    <row r="50" spans="1:3" hidden="1">
      <c r="A50" s="174">
        <v>5</v>
      </c>
      <c r="B50" s="789" t="str">
        <f t="shared" si="0"/>
        <v>Gifts</v>
      </c>
      <c r="C50" s="790" t="str">
        <f t="shared" si="1"/>
        <v>Gifts</v>
      </c>
    </row>
    <row r="51" spans="1:3" hidden="1">
      <c r="A51" s="174">
        <v>6</v>
      </c>
      <c r="B51" s="789" t="str">
        <f t="shared" si="0"/>
        <v>Outreaches</v>
      </c>
      <c r="C51" s="790" t="str">
        <f t="shared" si="1"/>
        <v>Outreaches</v>
      </c>
    </row>
    <row r="52" spans="1:3" hidden="1">
      <c r="A52" s="174">
        <v>7</v>
      </c>
      <c r="B52" s="789" t="str">
        <f t="shared" si="0"/>
        <v>Other Giving</v>
      </c>
      <c r="C52" s="790" t="str">
        <f t="shared" si="1"/>
        <v>Other Giving</v>
      </c>
    </row>
    <row r="53" spans="1:3" hidden="1">
      <c r="A53" s="174">
        <v>8</v>
      </c>
      <c r="B53" s="789" t="str">
        <f t="shared" ref="B53:B59" si="2">C10</f>
        <v>2. TAXES</v>
      </c>
      <c r="C53" s="790" t="str">
        <f t="shared" si="1"/>
        <v>2. TAXES</v>
      </c>
    </row>
    <row r="54" spans="1:3" hidden="1">
      <c r="A54" s="174">
        <v>9</v>
      </c>
      <c r="B54" s="789" t="str">
        <f t="shared" si="2"/>
        <v>Taxes - Fed. S.S., Medicare</v>
      </c>
      <c r="C54" s="790" t="str">
        <f t="shared" si="1"/>
        <v>Taxes - Fed. S.S., Medicare</v>
      </c>
    </row>
    <row r="55" spans="1:3" hidden="1">
      <c r="A55" s="174">
        <v>10</v>
      </c>
      <c r="B55" s="789" t="str">
        <f t="shared" si="2"/>
        <v>State Taxes</v>
      </c>
      <c r="C55" s="790" t="str">
        <f t="shared" si="1"/>
        <v>State Taxes</v>
      </c>
    </row>
    <row r="56" spans="1:3" hidden="1">
      <c r="A56" s="174">
        <v>11</v>
      </c>
      <c r="B56" s="789" t="str">
        <f t="shared" si="2"/>
        <v>Property Taxes</v>
      </c>
      <c r="C56" s="790" t="str">
        <f t="shared" si="1"/>
        <v>Property Taxes</v>
      </c>
    </row>
    <row r="57" spans="1:3" hidden="1">
      <c r="A57" s="174">
        <v>12</v>
      </c>
      <c r="B57" s="789" t="str">
        <f t="shared" si="2"/>
        <v>Other Taxes</v>
      </c>
      <c r="C57" s="790" t="str">
        <f t="shared" si="1"/>
        <v>Other Taxes</v>
      </c>
    </row>
    <row r="58" spans="1:3" hidden="1">
      <c r="A58" s="174">
        <v>13</v>
      </c>
      <c r="B58" s="789" t="str">
        <f t="shared" si="2"/>
        <v>Other Taxes</v>
      </c>
      <c r="C58" s="790" t="str">
        <f t="shared" si="1"/>
        <v>Other Taxes</v>
      </c>
    </row>
    <row r="59" spans="1:3" hidden="1">
      <c r="A59" s="174">
        <v>14</v>
      </c>
      <c r="B59" s="789" t="str">
        <f t="shared" si="2"/>
        <v>Other Taxes</v>
      </c>
      <c r="C59" s="790" t="str">
        <f t="shared" si="1"/>
        <v>Other Taxes</v>
      </c>
    </row>
    <row r="60" spans="1:3" hidden="1">
      <c r="A60" s="174">
        <v>15</v>
      </c>
      <c r="B60" s="789" t="str">
        <f t="shared" ref="B60:B66" si="3">D10</f>
        <v>3. SAVINGS</v>
      </c>
      <c r="C60" s="790" t="str">
        <f t="shared" si="1"/>
        <v>3. SAVINGS</v>
      </c>
    </row>
    <row r="61" spans="1:3" hidden="1">
      <c r="A61" s="174">
        <v>16</v>
      </c>
      <c r="B61" s="789" t="str">
        <f t="shared" si="3"/>
        <v>Emergency Fund</v>
      </c>
      <c r="C61" s="790" t="str">
        <f t="shared" si="1"/>
        <v>Emergency Fund</v>
      </c>
    </row>
    <row r="62" spans="1:3" hidden="1">
      <c r="A62" s="174">
        <v>17</v>
      </c>
      <c r="B62" s="789" t="str">
        <f t="shared" si="3"/>
        <v>Retirement</v>
      </c>
      <c r="C62" s="790" t="str">
        <f t="shared" si="1"/>
        <v>Retirement</v>
      </c>
    </row>
    <row r="63" spans="1:3" hidden="1">
      <c r="A63" s="174">
        <v>18</v>
      </c>
      <c r="B63" s="789" t="str">
        <f t="shared" si="3"/>
        <v>Storehouse</v>
      </c>
      <c r="C63" s="790" t="str">
        <f t="shared" si="1"/>
        <v>Storehouse</v>
      </c>
    </row>
    <row r="64" spans="1:3" hidden="1">
      <c r="A64" s="174">
        <v>19</v>
      </c>
      <c r="B64" s="789" t="str">
        <f t="shared" si="3"/>
        <v>Christmas Fund</v>
      </c>
      <c r="C64" s="790" t="str">
        <f t="shared" si="1"/>
        <v>Christmas Fund</v>
      </c>
    </row>
    <row r="65" spans="1:3" hidden="1">
      <c r="A65" s="174">
        <v>20</v>
      </c>
      <c r="B65" s="789" t="str">
        <f t="shared" si="3"/>
        <v>Car Fund</v>
      </c>
      <c r="C65" s="790" t="str">
        <f t="shared" si="1"/>
        <v>Car Fund</v>
      </c>
    </row>
    <row r="66" spans="1:3" hidden="1">
      <c r="A66" s="174">
        <v>21</v>
      </c>
      <c r="B66" s="789" t="str">
        <f t="shared" si="3"/>
        <v>Home Down Pay Fund</v>
      </c>
      <c r="C66" s="790" t="str">
        <f t="shared" si="1"/>
        <v>Home Down Pay Fund</v>
      </c>
    </row>
    <row r="67" spans="1:3" hidden="1">
      <c r="A67" s="174">
        <v>22</v>
      </c>
      <c r="B67" s="789" t="str">
        <f t="shared" ref="B67:B73" si="4">E10</f>
        <v>4. FOOD</v>
      </c>
      <c r="C67" s="790" t="str">
        <f t="shared" si="1"/>
        <v>4. FOOD</v>
      </c>
    </row>
    <row r="68" spans="1:3" hidden="1">
      <c r="A68" s="174">
        <v>23</v>
      </c>
      <c r="B68" s="789" t="str">
        <f t="shared" si="4"/>
        <v>Groceries</v>
      </c>
      <c r="C68" s="790" t="str">
        <f t="shared" si="1"/>
        <v>Groceries</v>
      </c>
    </row>
    <row r="69" spans="1:3" hidden="1">
      <c r="A69" s="174">
        <v>24</v>
      </c>
      <c r="B69" s="789" t="str">
        <f t="shared" si="4"/>
        <v>Dining Out</v>
      </c>
      <c r="C69" s="790" t="str">
        <f t="shared" si="1"/>
        <v>Dining Out</v>
      </c>
    </row>
    <row r="70" spans="1:3" hidden="1">
      <c r="A70" s="174">
        <v>25</v>
      </c>
      <c r="B70" s="789" t="str">
        <f t="shared" si="4"/>
        <v>School Lunches</v>
      </c>
      <c r="C70" s="790" t="str">
        <f t="shared" si="1"/>
        <v>School Lunches</v>
      </c>
    </row>
    <row r="71" spans="1:3" hidden="1">
      <c r="A71" s="174">
        <v>26</v>
      </c>
      <c r="B71" s="789" t="str">
        <f t="shared" si="4"/>
        <v>Pet Food</v>
      </c>
      <c r="C71" s="790" t="str">
        <f t="shared" si="1"/>
        <v>Pet Food</v>
      </c>
    </row>
    <row r="72" spans="1:3" hidden="1">
      <c r="A72" s="174">
        <v>27</v>
      </c>
      <c r="B72" s="789" t="str">
        <f t="shared" si="4"/>
        <v>Other Food</v>
      </c>
      <c r="C72" s="790" t="str">
        <f t="shared" si="1"/>
        <v>Other Food</v>
      </c>
    </row>
    <row r="73" spans="1:3" hidden="1">
      <c r="A73" s="174">
        <v>28</v>
      </c>
      <c r="B73" s="789" t="str">
        <f t="shared" si="4"/>
        <v>Other Food</v>
      </c>
      <c r="C73" s="790" t="str">
        <f t="shared" si="1"/>
        <v>Other Food</v>
      </c>
    </row>
    <row r="74" spans="1:3" hidden="1">
      <c r="A74" s="174">
        <v>29</v>
      </c>
      <c r="B74" s="789" t="str">
        <f t="shared" ref="B74:B80" si="5">B18</f>
        <v>5. CLOTHING</v>
      </c>
      <c r="C74" s="790" t="str">
        <f t="shared" si="1"/>
        <v>5. CLOTHING</v>
      </c>
    </row>
    <row r="75" spans="1:3" hidden="1">
      <c r="A75" s="174">
        <v>30</v>
      </c>
      <c r="B75" s="789" t="str">
        <f t="shared" si="5"/>
        <v>New Clothes</v>
      </c>
      <c r="C75" s="790" t="str">
        <f t="shared" si="1"/>
        <v>New Clothes</v>
      </c>
    </row>
    <row r="76" spans="1:3" hidden="1">
      <c r="A76" s="174">
        <v>31</v>
      </c>
      <c r="B76" s="789" t="str">
        <f t="shared" si="5"/>
        <v>Dry Cleaning</v>
      </c>
      <c r="C76" s="790" t="str">
        <f t="shared" si="1"/>
        <v>Dry Cleaning</v>
      </c>
    </row>
    <row r="77" spans="1:3" hidden="1">
      <c r="A77" s="174">
        <v>32</v>
      </c>
      <c r="B77" s="789" t="str">
        <f t="shared" si="5"/>
        <v>Laundry</v>
      </c>
      <c r="C77" s="790" t="str">
        <f t="shared" si="1"/>
        <v>Laundry</v>
      </c>
    </row>
    <row r="78" spans="1:3" hidden="1">
      <c r="A78" s="174">
        <v>33</v>
      </c>
      <c r="B78" s="789" t="str">
        <f t="shared" si="5"/>
        <v>Other Clothing</v>
      </c>
      <c r="C78" s="790" t="str">
        <f t="shared" si="1"/>
        <v>Other Clothing</v>
      </c>
    </row>
    <row r="79" spans="1:3" hidden="1">
      <c r="A79" s="174">
        <v>34</v>
      </c>
      <c r="B79" s="789" t="str">
        <f t="shared" si="5"/>
        <v>Other Clothing</v>
      </c>
      <c r="C79" s="790" t="str">
        <f t="shared" si="1"/>
        <v>Other Clothing</v>
      </c>
    </row>
    <row r="80" spans="1:3" hidden="1">
      <c r="A80" s="174">
        <v>35</v>
      </c>
      <c r="B80" s="789" t="str">
        <f t="shared" si="5"/>
        <v>Other Clothing</v>
      </c>
      <c r="C80" s="790" t="str">
        <f t="shared" si="1"/>
        <v>Other Clothing</v>
      </c>
    </row>
    <row r="81" spans="1:3" hidden="1">
      <c r="A81" s="174">
        <v>36</v>
      </c>
      <c r="B81" s="789" t="str">
        <f t="shared" ref="B81:B87" si="6">C18</f>
        <v>6. CHILD CARE</v>
      </c>
      <c r="C81" s="790" t="str">
        <f t="shared" si="1"/>
        <v>6. CHILD CARE</v>
      </c>
    </row>
    <row r="82" spans="1:3" hidden="1">
      <c r="A82" s="174">
        <v>37</v>
      </c>
      <c r="B82" s="789" t="str">
        <f t="shared" si="6"/>
        <v>School Tuition</v>
      </c>
      <c r="C82" s="790" t="str">
        <f t="shared" si="1"/>
        <v>School Tuition</v>
      </c>
    </row>
    <row r="83" spans="1:3" hidden="1">
      <c r="A83" s="174">
        <v>38</v>
      </c>
      <c r="B83" s="789" t="str">
        <f t="shared" si="6"/>
        <v>Day Care</v>
      </c>
      <c r="C83" s="790" t="str">
        <f t="shared" si="1"/>
        <v>Day Care</v>
      </c>
    </row>
    <row r="84" spans="1:3" hidden="1">
      <c r="A84" s="174">
        <v>39</v>
      </c>
      <c r="B84" s="789" t="str">
        <f t="shared" si="6"/>
        <v>Child Support</v>
      </c>
      <c r="C84" s="790" t="str">
        <f t="shared" si="1"/>
        <v>Child Support</v>
      </c>
    </row>
    <row r="85" spans="1:3" hidden="1">
      <c r="A85" s="174">
        <v>40</v>
      </c>
      <c r="B85" s="789" t="str">
        <f t="shared" si="6"/>
        <v>Other Child Care</v>
      </c>
      <c r="C85" s="790" t="str">
        <f t="shared" si="1"/>
        <v>Other Child Care</v>
      </c>
    </row>
    <row r="86" spans="1:3" hidden="1">
      <c r="A86" s="174">
        <v>41</v>
      </c>
      <c r="B86" s="789" t="str">
        <f t="shared" si="6"/>
        <v>Other Child Care</v>
      </c>
      <c r="C86" s="790" t="str">
        <f t="shared" si="1"/>
        <v>Other Child Care</v>
      </c>
    </row>
    <row r="87" spans="1:3" hidden="1">
      <c r="A87" s="174">
        <v>42</v>
      </c>
      <c r="B87" s="789" t="str">
        <f t="shared" si="6"/>
        <v>Other Child Care</v>
      </c>
      <c r="C87" s="790" t="str">
        <f t="shared" si="1"/>
        <v>Other Child Care</v>
      </c>
    </row>
    <row r="88" spans="1:3" hidden="1">
      <c r="A88" s="174">
        <v>43</v>
      </c>
      <c r="B88" s="789" t="str">
        <f t="shared" ref="B88:B94" si="7">D18</f>
        <v>7. HEALTH</v>
      </c>
      <c r="C88" s="790" t="str">
        <f t="shared" si="1"/>
        <v>7. HEALTH</v>
      </c>
    </row>
    <row r="89" spans="1:3" hidden="1">
      <c r="A89" s="174">
        <v>44</v>
      </c>
      <c r="B89" s="789" t="str">
        <f t="shared" si="7"/>
        <v>Doctor</v>
      </c>
      <c r="C89" s="790" t="str">
        <f t="shared" si="1"/>
        <v>Doctor</v>
      </c>
    </row>
    <row r="90" spans="1:3" hidden="1">
      <c r="A90" s="174">
        <v>45</v>
      </c>
      <c r="B90" s="789" t="str">
        <f t="shared" si="7"/>
        <v>Dentist</v>
      </c>
      <c r="C90" s="790" t="str">
        <f t="shared" si="1"/>
        <v>Dentist</v>
      </c>
    </row>
    <row r="91" spans="1:3" hidden="1">
      <c r="A91" s="174">
        <v>46</v>
      </c>
      <c r="B91" s="789" t="str">
        <f t="shared" si="7"/>
        <v>Prescriptions</v>
      </c>
      <c r="C91" s="790" t="str">
        <f t="shared" si="1"/>
        <v>Prescriptions</v>
      </c>
    </row>
    <row r="92" spans="1:3" hidden="1">
      <c r="A92" s="174">
        <v>47</v>
      </c>
      <c r="B92" s="789" t="str">
        <f t="shared" si="7"/>
        <v>Health &amp; Fitness</v>
      </c>
      <c r="C92" s="790" t="str">
        <f t="shared" si="1"/>
        <v>Health &amp; Fitness</v>
      </c>
    </row>
    <row r="93" spans="1:3" hidden="1">
      <c r="A93" s="174">
        <v>48</v>
      </c>
      <c r="B93" s="789" t="str">
        <f t="shared" si="7"/>
        <v>Personal Grooming</v>
      </c>
      <c r="C93" s="790" t="str">
        <f t="shared" si="1"/>
        <v>Personal Grooming</v>
      </c>
    </row>
    <row r="94" spans="1:3" hidden="1">
      <c r="A94" s="174">
        <v>49</v>
      </c>
      <c r="B94" s="789" t="str">
        <f t="shared" si="7"/>
        <v>Other Medical</v>
      </c>
      <c r="C94" s="790" t="str">
        <f t="shared" si="1"/>
        <v>Other Medical</v>
      </c>
    </row>
    <row r="95" spans="1:3" hidden="1">
      <c r="A95" s="174">
        <v>50</v>
      </c>
      <c r="B95" s="789" t="str">
        <f t="shared" ref="B95:B101" si="8">E18</f>
        <v>8. HOUSING</v>
      </c>
      <c r="C95" s="790" t="str">
        <f t="shared" si="1"/>
        <v>8. HOUSING</v>
      </c>
    </row>
    <row r="96" spans="1:3" hidden="1">
      <c r="A96" s="174">
        <v>51</v>
      </c>
      <c r="B96" s="789" t="str">
        <f t="shared" si="8"/>
        <v>Mortgage Loan Payment</v>
      </c>
      <c r="C96" s="790" t="str">
        <f t="shared" si="1"/>
        <v>Mortgage Loan Payment</v>
      </c>
    </row>
    <row r="97" spans="1:3" hidden="1">
      <c r="A97" s="174">
        <v>52</v>
      </c>
      <c r="B97" s="789" t="str">
        <f t="shared" si="8"/>
        <v>Rent</v>
      </c>
      <c r="C97" s="790" t="str">
        <f t="shared" si="1"/>
        <v>Rent</v>
      </c>
    </row>
    <row r="98" spans="1:3" hidden="1">
      <c r="A98" s="174">
        <v>53</v>
      </c>
      <c r="B98" s="789" t="str">
        <f t="shared" si="8"/>
        <v>Escrow</v>
      </c>
      <c r="C98" s="790" t="str">
        <f t="shared" si="1"/>
        <v>Escrow</v>
      </c>
    </row>
    <row r="99" spans="1:3" hidden="1">
      <c r="A99" s="174">
        <v>54</v>
      </c>
      <c r="B99" s="789" t="str">
        <f t="shared" si="8"/>
        <v>HOA / Dues</v>
      </c>
      <c r="C99" s="790" t="str">
        <f t="shared" si="1"/>
        <v>HOA / Dues</v>
      </c>
    </row>
    <row r="100" spans="1:3" hidden="1">
      <c r="A100" s="174">
        <v>55</v>
      </c>
      <c r="B100" s="789" t="str">
        <f t="shared" si="8"/>
        <v>Home Improvement</v>
      </c>
      <c r="C100" s="790" t="str">
        <f t="shared" si="1"/>
        <v>Home Improvement</v>
      </c>
    </row>
    <row r="101" spans="1:3" hidden="1">
      <c r="A101" s="174">
        <v>56</v>
      </c>
      <c r="B101" s="789" t="str">
        <f t="shared" si="8"/>
        <v>Other Housing</v>
      </c>
      <c r="C101" s="790" t="str">
        <f t="shared" si="1"/>
        <v>Other Housing</v>
      </c>
    </row>
    <row r="102" spans="1:3" hidden="1">
      <c r="A102" s="174">
        <v>57</v>
      </c>
      <c r="B102" s="789" t="str">
        <f t="shared" ref="B102:B108" si="9">B26</f>
        <v>9. UTILITIES</v>
      </c>
      <c r="C102" s="790" t="str">
        <f t="shared" si="1"/>
        <v>9. UTILITIES</v>
      </c>
    </row>
    <row r="103" spans="1:3" hidden="1">
      <c r="A103" s="174">
        <v>58</v>
      </c>
      <c r="B103" s="789" t="str">
        <f t="shared" si="9"/>
        <v>Electricity</v>
      </c>
      <c r="C103" s="790" t="str">
        <f t="shared" si="1"/>
        <v>Electricity</v>
      </c>
    </row>
    <row r="104" spans="1:3" hidden="1">
      <c r="A104" s="174">
        <v>59</v>
      </c>
      <c r="B104" s="789" t="str">
        <f t="shared" si="9"/>
        <v>Natural Gas</v>
      </c>
      <c r="C104" s="790" t="str">
        <f t="shared" si="1"/>
        <v>Natural Gas</v>
      </c>
    </row>
    <row r="105" spans="1:3" hidden="1">
      <c r="A105" s="174">
        <v>60</v>
      </c>
      <c r="B105" s="789" t="str">
        <f t="shared" si="9"/>
        <v>Water</v>
      </c>
      <c r="C105" s="790" t="str">
        <f t="shared" si="1"/>
        <v>Water</v>
      </c>
    </row>
    <row r="106" spans="1:3" hidden="1">
      <c r="A106" s="174">
        <v>61</v>
      </c>
      <c r="B106" s="789" t="str">
        <f t="shared" si="9"/>
        <v>Trash Pick-up</v>
      </c>
      <c r="C106" s="790" t="str">
        <f t="shared" si="1"/>
        <v>Trash Pick-up</v>
      </c>
    </row>
    <row r="107" spans="1:3" hidden="1">
      <c r="A107" s="174">
        <v>62</v>
      </c>
      <c r="B107" s="789" t="str">
        <f t="shared" si="9"/>
        <v>Other Utilities</v>
      </c>
      <c r="C107" s="790" t="str">
        <f t="shared" si="1"/>
        <v>Other Utilities</v>
      </c>
    </row>
    <row r="108" spans="1:3" hidden="1">
      <c r="A108" s="174">
        <v>63</v>
      </c>
      <c r="B108" s="789" t="str">
        <f t="shared" si="9"/>
        <v>Other Utilities</v>
      </c>
      <c r="C108" s="790" t="str">
        <f t="shared" si="1"/>
        <v>Other Utilities</v>
      </c>
    </row>
    <row r="109" spans="1:3" hidden="1">
      <c r="A109" s="174">
        <v>64</v>
      </c>
      <c r="B109" s="789" t="str">
        <f t="shared" ref="B109:B115" si="10">C26</f>
        <v>10. HOUSEHOLD</v>
      </c>
      <c r="C109" s="790" t="str">
        <f t="shared" si="1"/>
        <v>10. HOUSEHOLD</v>
      </c>
    </row>
    <row r="110" spans="1:3" hidden="1">
      <c r="A110" s="174">
        <v>65</v>
      </c>
      <c r="B110" s="789" t="str">
        <f t="shared" si="10"/>
        <v>Home Phone</v>
      </c>
      <c r="C110" s="790" t="str">
        <f t="shared" ref="C110:C157" si="11">B110</f>
        <v>Home Phone</v>
      </c>
    </row>
    <row r="111" spans="1:3" hidden="1">
      <c r="A111" s="174">
        <v>66</v>
      </c>
      <c r="B111" s="789" t="str">
        <f t="shared" si="10"/>
        <v>Cell Phone</v>
      </c>
      <c r="C111" s="790" t="str">
        <f t="shared" si="11"/>
        <v>Cell Phone</v>
      </c>
    </row>
    <row r="112" spans="1:3" hidden="1">
      <c r="A112" s="174">
        <v>67</v>
      </c>
      <c r="B112" s="789" t="str">
        <f t="shared" si="10"/>
        <v>Internet Service</v>
      </c>
      <c r="C112" s="790" t="str">
        <f t="shared" si="11"/>
        <v>Internet Service</v>
      </c>
    </row>
    <row r="113" spans="1:3" hidden="1">
      <c r="A113" s="174">
        <v>68</v>
      </c>
      <c r="B113" s="789" t="str">
        <f t="shared" si="10"/>
        <v>Other Household</v>
      </c>
      <c r="C113" s="790" t="str">
        <f t="shared" si="11"/>
        <v>Other Household</v>
      </c>
    </row>
    <row r="114" spans="1:3" hidden="1">
      <c r="A114" s="174">
        <v>69</v>
      </c>
      <c r="B114" s="789" t="str">
        <f t="shared" si="10"/>
        <v>Other Household</v>
      </c>
      <c r="C114" s="790" t="str">
        <f t="shared" si="11"/>
        <v>Other Household</v>
      </c>
    </row>
    <row r="115" spans="1:3" hidden="1">
      <c r="A115" s="174">
        <v>70</v>
      </c>
      <c r="B115" s="789" t="str">
        <f t="shared" si="10"/>
        <v>Other Household</v>
      </c>
      <c r="C115" s="790" t="str">
        <f t="shared" si="11"/>
        <v>Other Household</v>
      </c>
    </row>
    <row r="116" spans="1:3" hidden="1">
      <c r="A116" s="174">
        <v>71</v>
      </c>
      <c r="B116" s="789" t="str">
        <f t="shared" ref="B116:B122" si="12">D26</f>
        <v>11. ENTERTAINMENT</v>
      </c>
      <c r="C116" s="790" t="str">
        <f t="shared" si="11"/>
        <v>11. ENTERTAINMENT</v>
      </c>
    </row>
    <row r="117" spans="1:3" hidden="1">
      <c r="A117" s="174">
        <v>72</v>
      </c>
      <c r="B117" s="789" t="str">
        <f t="shared" si="12"/>
        <v>Cable TV</v>
      </c>
      <c r="C117" s="790" t="str">
        <f t="shared" si="11"/>
        <v>Cable TV</v>
      </c>
    </row>
    <row r="118" spans="1:3" hidden="1">
      <c r="A118" s="174">
        <v>73</v>
      </c>
      <c r="B118" s="789" t="str">
        <f t="shared" si="12"/>
        <v>Movies / Books</v>
      </c>
      <c r="C118" s="790" t="str">
        <f t="shared" si="11"/>
        <v>Movies / Books</v>
      </c>
    </row>
    <row r="119" spans="1:3" hidden="1">
      <c r="A119" s="174">
        <v>74</v>
      </c>
      <c r="B119" s="789" t="str">
        <f t="shared" si="12"/>
        <v>Babysitter</v>
      </c>
      <c r="C119" s="790" t="str">
        <f t="shared" si="11"/>
        <v>Babysitter</v>
      </c>
    </row>
    <row r="120" spans="1:3" hidden="1">
      <c r="A120" s="174">
        <v>75</v>
      </c>
      <c r="B120" s="789" t="str">
        <f t="shared" si="12"/>
        <v>Vacation</v>
      </c>
      <c r="C120" s="790" t="str">
        <f t="shared" si="11"/>
        <v>Vacation</v>
      </c>
    </row>
    <row r="121" spans="1:3" hidden="1">
      <c r="A121" s="174">
        <v>76</v>
      </c>
      <c r="B121" s="789" t="str">
        <f t="shared" si="12"/>
        <v>Music</v>
      </c>
      <c r="C121" s="790" t="str">
        <f t="shared" si="11"/>
        <v>Music</v>
      </c>
    </row>
    <row r="122" spans="1:3" hidden="1">
      <c r="A122" s="174">
        <v>77</v>
      </c>
      <c r="B122" s="789" t="str">
        <f t="shared" si="12"/>
        <v>Other Entertainment</v>
      </c>
      <c r="C122" s="790" t="str">
        <f t="shared" si="11"/>
        <v>Other Entertainment</v>
      </c>
    </row>
    <row r="123" spans="1:3" hidden="1">
      <c r="A123" s="174">
        <v>78</v>
      </c>
      <c r="B123" s="789" t="str">
        <f t="shared" ref="B123:B129" si="13">E26</f>
        <v>12. TRANSPORTATION</v>
      </c>
      <c r="C123" s="790" t="str">
        <f t="shared" si="11"/>
        <v>12. TRANSPORTATION</v>
      </c>
    </row>
    <row r="124" spans="1:3" hidden="1">
      <c r="A124" s="174">
        <v>79</v>
      </c>
      <c r="B124" s="789" t="str">
        <f t="shared" si="13"/>
        <v>Auto Loan Payment</v>
      </c>
      <c r="C124" s="790" t="str">
        <f t="shared" si="11"/>
        <v>Auto Loan Payment</v>
      </c>
    </row>
    <row r="125" spans="1:3" hidden="1">
      <c r="A125" s="174">
        <v>80</v>
      </c>
      <c r="B125" s="789" t="str">
        <f t="shared" si="13"/>
        <v>Fuel</v>
      </c>
      <c r="C125" s="790" t="str">
        <f t="shared" si="11"/>
        <v>Fuel</v>
      </c>
    </row>
    <row r="126" spans="1:3" hidden="1">
      <c r="A126" s="174">
        <v>81</v>
      </c>
      <c r="B126" s="789" t="str">
        <f t="shared" si="13"/>
        <v>Maintenance</v>
      </c>
      <c r="C126" s="790" t="str">
        <f t="shared" si="11"/>
        <v>Maintenance</v>
      </c>
    </row>
    <row r="127" spans="1:3" hidden="1">
      <c r="A127" s="174">
        <v>82</v>
      </c>
      <c r="B127" s="789" t="str">
        <f t="shared" si="13"/>
        <v>Unplanned Service / Repair</v>
      </c>
      <c r="C127" s="790" t="str">
        <f t="shared" si="11"/>
        <v>Unplanned Service / Repair</v>
      </c>
    </row>
    <row r="128" spans="1:3" hidden="1">
      <c r="A128" s="174">
        <v>83</v>
      </c>
      <c r="B128" s="789" t="str">
        <f t="shared" si="13"/>
        <v>Registration / Inspection</v>
      </c>
      <c r="C128" s="790" t="str">
        <f t="shared" si="11"/>
        <v>Registration / Inspection</v>
      </c>
    </row>
    <row r="129" spans="1:3" hidden="1">
      <c r="A129" s="174">
        <v>84</v>
      </c>
      <c r="B129" s="789" t="str">
        <f t="shared" si="13"/>
        <v>Other Transportation</v>
      </c>
      <c r="C129" s="790" t="str">
        <f t="shared" si="11"/>
        <v>Other Transportation</v>
      </c>
    </row>
    <row r="130" spans="1:3" hidden="1">
      <c r="A130" s="174">
        <v>85</v>
      </c>
      <c r="B130" s="789" t="str">
        <f t="shared" ref="B130:B136" si="14">B34</f>
        <v>13. INSURANCE</v>
      </c>
      <c r="C130" s="790" t="str">
        <f t="shared" si="11"/>
        <v>13. INSURANCE</v>
      </c>
    </row>
    <row r="131" spans="1:3" hidden="1">
      <c r="A131" s="174">
        <v>86</v>
      </c>
      <c r="B131" s="789" t="str">
        <f t="shared" si="14"/>
        <v>Home Insurance</v>
      </c>
      <c r="C131" s="790" t="str">
        <f t="shared" si="11"/>
        <v>Home Insurance</v>
      </c>
    </row>
    <row r="132" spans="1:3" hidden="1">
      <c r="A132" s="174">
        <v>87</v>
      </c>
      <c r="B132" s="789" t="str">
        <f t="shared" si="14"/>
        <v>Auto Insurance</v>
      </c>
      <c r="C132" s="790" t="str">
        <f t="shared" si="11"/>
        <v>Auto Insurance</v>
      </c>
    </row>
    <row r="133" spans="1:3" hidden="1">
      <c r="A133" s="174">
        <v>88</v>
      </c>
      <c r="B133" s="789" t="str">
        <f t="shared" si="14"/>
        <v>Medical / Dental / Vision</v>
      </c>
      <c r="C133" s="790" t="str">
        <f t="shared" si="11"/>
        <v>Medical / Dental / Vision</v>
      </c>
    </row>
    <row r="134" spans="1:3" hidden="1">
      <c r="A134" s="174">
        <v>89</v>
      </c>
      <c r="B134" s="789" t="str">
        <f t="shared" si="14"/>
        <v>Life Insurance</v>
      </c>
      <c r="C134" s="790" t="str">
        <f t="shared" si="11"/>
        <v>Life Insurance</v>
      </c>
    </row>
    <row r="135" spans="1:3" hidden="1">
      <c r="A135" s="174">
        <v>90</v>
      </c>
      <c r="B135" s="789" t="str">
        <f t="shared" si="14"/>
        <v>Disability</v>
      </c>
      <c r="C135" s="790" t="str">
        <f t="shared" si="11"/>
        <v>Disability</v>
      </c>
    </row>
    <row r="136" spans="1:3" hidden="1">
      <c r="A136" s="174">
        <v>91</v>
      </c>
      <c r="B136" s="789" t="str">
        <f t="shared" si="14"/>
        <v>Other Insurance</v>
      </c>
      <c r="C136" s="790" t="str">
        <f t="shared" si="11"/>
        <v>Other Insurance</v>
      </c>
    </row>
    <row r="137" spans="1:3" hidden="1">
      <c r="A137" s="174">
        <v>92</v>
      </c>
      <c r="B137" s="789" t="str">
        <f t="shared" ref="B137:B143" si="15">C34</f>
        <v>14. INVESTMENTS</v>
      </c>
      <c r="C137" s="790" t="str">
        <f t="shared" si="11"/>
        <v>14. INVESTMENTS</v>
      </c>
    </row>
    <row r="138" spans="1:3" hidden="1">
      <c r="A138" s="174">
        <v>93</v>
      </c>
      <c r="B138" s="789" t="str">
        <f t="shared" si="15"/>
        <v>Business</v>
      </c>
      <c r="C138" s="790" t="str">
        <f t="shared" si="11"/>
        <v>Business</v>
      </c>
    </row>
    <row r="139" spans="1:3" hidden="1">
      <c r="A139" s="174">
        <v>94</v>
      </c>
      <c r="B139" s="789" t="str">
        <f t="shared" si="15"/>
        <v>Real Estate</v>
      </c>
      <c r="C139" s="790" t="str">
        <f t="shared" si="11"/>
        <v>Real Estate</v>
      </c>
    </row>
    <row r="140" spans="1:3" hidden="1">
      <c r="A140" s="174">
        <v>95</v>
      </c>
      <c r="B140" s="789" t="str">
        <f t="shared" si="15"/>
        <v>Other Investments</v>
      </c>
      <c r="C140" s="790" t="str">
        <f t="shared" si="11"/>
        <v>Other Investments</v>
      </c>
    </row>
    <row r="141" spans="1:3" hidden="1">
      <c r="A141" s="174">
        <v>96</v>
      </c>
      <c r="B141" s="789" t="str">
        <f t="shared" si="15"/>
        <v>Other Investments</v>
      </c>
      <c r="C141" s="790" t="str">
        <f t="shared" si="11"/>
        <v>Other Investments</v>
      </c>
    </row>
    <row r="142" spans="1:3" hidden="1">
      <c r="A142" s="174">
        <v>97</v>
      </c>
      <c r="B142" s="789" t="str">
        <f t="shared" si="15"/>
        <v>Other Investments</v>
      </c>
      <c r="C142" s="790" t="str">
        <f t="shared" si="11"/>
        <v>Other Investments</v>
      </c>
    </row>
    <row r="143" spans="1:3" hidden="1">
      <c r="A143" s="174">
        <v>98</v>
      </c>
      <c r="B143" s="789" t="str">
        <f t="shared" si="15"/>
        <v>Other Investments</v>
      </c>
      <c r="C143" s="790" t="str">
        <f t="shared" si="11"/>
        <v>Other Investments</v>
      </c>
    </row>
    <row r="144" spans="1:3" hidden="1">
      <c r="A144" s="174">
        <v>99</v>
      </c>
      <c r="B144" s="789" t="str">
        <f t="shared" ref="B144:B146" si="16">D34</f>
        <v>15. DEBT PAY</v>
      </c>
      <c r="C144" s="790" t="str">
        <f t="shared" si="11"/>
        <v>15. DEBT PAY</v>
      </c>
    </row>
    <row r="145" spans="1:3" hidden="1">
      <c r="A145" s="174">
        <v>100</v>
      </c>
      <c r="B145" s="789" t="str">
        <f t="shared" si="16"/>
        <v>Credit Card Payment</v>
      </c>
      <c r="C145" s="790" t="str">
        <f t="shared" si="11"/>
        <v>Credit Card Payment</v>
      </c>
    </row>
    <row r="146" spans="1:3" hidden="1">
      <c r="A146" s="174">
        <v>101</v>
      </c>
      <c r="B146" s="789" t="str">
        <f t="shared" si="16"/>
        <v>Other Loan Payment</v>
      </c>
      <c r="C146" s="790" t="str">
        <f t="shared" si="11"/>
        <v>Other Loan Payment</v>
      </c>
    </row>
    <row r="147" spans="1:3" hidden="1">
      <c r="A147" s="174">
        <v>102</v>
      </c>
      <c r="B147" s="789" t="str">
        <f>E34</f>
        <v>16. ACCT. ACTIVITY</v>
      </c>
      <c r="C147" s="790" t="str">
        <f t="shared" si="11"/>
        <v>16. ACCT. ACTIVITY</v>
      </c>
    </row>
    <row r="148" spans="1:3" hidden="1">
      <c r="A148" s="174">
        <v>103</v>
      </c>
      <c r="B148" s="789" t="str">
        <f t="shared" ref="B148:B153" si="17">E35</f>
        <v>Account Deposit</v>
      </c>
      <c r="C148" s="790" t="str">
        <f t="shared" si="11"/>
        <v>Account Deposit</v>
      </c>
    </row>
    <row r="149" spans="1:3" hidden="1">
      <c r="A149" s="174">
        <v>104</v>
      </c>
      <c r="B149" s="789" t="str">
        <f t="shared" si="17"/>
        <v>Transfer Acct to Acct</v>
      </c>
      <c r="C149" s="790" t="str">
        <f t="shared" si="11"/>
        <v>Transfer Acct to Acct</v>
      </c>
    </row>
    <row r="150" spans="1:3" hidden="1">
      <c r="A150" s="174">
        <v>105</v>
      </c>
      <c r="B150" s="789">
        <f t="shared" si="17"/>
        <v>0</v>
      </c>
      <c r="C150" s="790">
        <f t="shared" si="11"/>
        <v>0</v>
      </c>
    </row>
    <row r="151" spans="1:3" hidden="1">
      <c r="A151" s="174">
        <v>106</v>
      </c>
      <c r="B151" s="789">
        <f t="shared" si="17"/>
        <v>0</v>
      </c>
      <c r="C151" s="790">
        <f t="shared" si="11"/>
        <v>0</v>
      </c>
    </row>
    <row r="152" spans="1:3" hidden="1">
      <c r="A152" s="174">
        <v>107</v>
      </c>
      <c r="B152" s="789">
        <f t="shared" si="17"/>
        <v>0</v>
      </c>
      <c r="C152" s="790">
        <f t="shared" si="11"/>
        <v>0</v>
      </c>
    </row>
    <row r="153" spans="1:3" hidden="1">
      <c r="A153" s="174">
        <v>108</v>
      </c>
      <c r="B153" s="789">
        <f t="shared" si="17"/>
        <v>0</v>
      </c>
      <c r="C153" s="790">
        <f t="shared" si="11"/>
        <v>0</v>
      </c>
    </row>
    <row r="154" spans="1:3" hidden="1">
      <c r="A154" s="174">
        <v>109</v>
      </c>
      <c r="B154" s="789"/>
      <c r="C154" s="790">
        <f t="shared" si="11"/>
        <v>0</v>
      </c>
    </row>
    <row r="155" spans="1:3" hidden="1">
      <c r="A155" s="174">
        <v>110</v>
      </c>
      <c r="B155" s="789"/>
      <c r="C155" s="790">
        <f t="shared" si="11"/>
        <v>0</v>
      </c>
    </row>
    <row r="156" spans="1:3" hidden="1">
      <c r="A156" s="174">
        <v>111</v>
      </c>
      <c r="B156" s="789"/>
      <c r="C156" s="790">
        <f t="shared" si="11"/>
        <v>0</v>
      </c>
    </row>
    <row r="157" spans="1:3" hidden="1">
      <c r="A157" s="174">
        <v>112</v>
      </c>
      <c r="B157" s="789"/>
      <c r="C157" s="790">
        <f t="shared" si="11"/>
        <v>0</v>
      </c>
    </row>
    <row r="158" spans="1:3" hidden="1"/>
  </sheetData>
  <sheetProtection password="D20A" sheet="1" objects="1" scenarios="1" selectLockedCells="1"/>
  <customSheetViews>
    <customSheetView guid="{43ADE452-16C1-48AF-BAAE-CBF08858B664}" showPageBreaks="1" showGridLines="0" printArea="1" hiddenRows="1">
      <selection activeCell="B4" sqref="B4"/>
      <pageMargins left="0.25" right="0.25" top="0.23" bottom="0.17" header="0.17" footer="0.27"/>
      <pageSetup orientation="landscape" verticalDpi="2400" r:id="rId1"/>
      <headerFooter alignWithMargins="0"/>
    </customSheetView>
    <customSheetView guid="{3D49E59F-0664-4008-BC41-60EB5048CD87}" showPageBreaks="1" showGridLines="0" showRowCol="0" printArea="1" hiddenRows="1">
      <pane ySplit="1" topLeftCell="A2" activePane="bottomLeft" state="frozenSplit"/>
      <selection pane="bottomLeft" activeCell="B4" sqref="B4"/>
      <pageMargins left="0.25" right="0.25" top="0.23" bottom="0.17" header="0.17" footer="0.27"/>
      <pageSetup orientation="landscape" verticalDpi="2400" r:id="rId2"/>
      <headerFooter alignWithMargins="0"/>
    </customSheetView>
    <customSheetView guid="{9611838A-1C53-47F1-8140-A6F69DDCF4B6}" showPageBreaks="1" showGridLines="0" showRowCol="0" printArea="1" hiddenRows="1">
      <pane ySplit="1" topLeftCell="A17" activePane="bottomLeft" state="frozenSplit"/>
      <selection pane="bottomLeft" activeCell="I42" sqref="I42"/>
      <pageMargins left="0.25" right="0.25" top="0.23" bottom="0.17" header="0.17" footer="0.27"/>
      <pageSetup orientation="landscape" verticalDpi="2400" r:id="rId3"/>
      <headerFooter alignWithMargins="0"/>
    </customSheetView>
  </customSheetViews>
  <mergeCells count="1">
    <mergeCell ref="B43:E43"/>
  </mergeCells>
  <dataValidations count="1">
    <dataValidation type="list" allowBlank="1" showInputMessage="1" showErrorMessage="1" sqref="C46:C157" xr:uid="{00000000-0002-0000-0400-000000000000}">
      <formula1>$C$49:$C$138</formula1>
    </dataValidation>
  </dataValidations>
  <pageMargins left="0.25" right="0.25" top="0.23" bottom="0.17" header="0.17" footer="0.27"/>
  <pageSetup orientation="landscape" verticalDpi="2400" r:id="rId4"/>
  <headerFooter alignWithMargins="0"/>
  <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'Tab-06_Daily'!F20</f>
        <v>43252</v>
      </c>
      <c r="G2" s="155" t="s">
        <v>492</v>
      </c>
      <c r="H2" s="156"/>
      <c r="I2" s="157">
        <f>EOMONTH(F2,0)</f>
        <v>43281</v>
      </c>
      <c r="J2" s="743" t="s">
        <v>725</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SUMIF(descrip30_6,C4,data30_6)</f>
        <v>0</v>
      </c>
      <c r="E4" s="865">
        <f t="array" aca="1" ref="E4" ca="1">SUMIF(ExpenseDescrip,C4,ExpenseData)</f>
        <v>0</v>
      </c>
      <c r="F4" s="866">
        <f ca="1">E4-D4</f>
        <v>0</v>
      </c>
      <c r="G4" s="862"/>
      <c r="H4" s="862"/>
      <c r="I4" s="867" t="str">
        <f>Setup!C10</f>
        <v>2. TAXES</v>
      </c>
      <c r="J4" s="864">
        <f t="shared" ref="J4:J10" si="1">SUMIF(descrip30_6,I4,data30_6)</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92">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SUMIF(descrip30_6,C13,data30_6)</f>
        <v>0</v>
      </c>
      <c r="E13" s="865">
        <f t="array" aca="1" ref="E13" ca="1">SUMIF(ExpenseDescrip,C13,ExpenseData)</f>
        <v>0</v>
      </c>
      <c r="F13" s="866">
        <f ca="1">E13-D13</f>
        <v>0</v>
      </c>
      <c r="G13" s="862"/>
      <c r="H13" s="862"/>
      <c r="I13" s="867" t="str">
        <f>Setup!E10</f>
        <v>4. FOOD</v>
      </c>
      <c r="J13" s="864">
        <f t="shared" ref="J13:J19" si="5">SUMIF(descrip30_6,I13,data30_6)</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SUMIF(descrip30_6,C22,data30_6)</f>
        <v>0</v>
      </c>
      <c r="E22" s="874"/>
      <c r="F22" s="866">
        <f>E22-D22</f>
        <v>0</v>
      </c>
      <c r="G22" s="862"/>
      <c r="H22" s="862"/>
      <c r="I22" s="867" t="str">
        <f>Setup!C18</f>
        <v>6. CHILD CARE</v>
      </c>
      <c r="J22" s="873">
        <f t="shared" ref="J22:J28" si="9">SUMIF(descrip30_6,I22,data30_6)</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SUMIF(descrip30_6,C31,data30_6)</f>
        <v>0</v>
      </c>
      <c r="E31" s="875">
        <f t="array" aca="1" ref="E31" ca="1">SUMIF(ExpenseDescrip,C31,ExpenseData)</f>
        <v>0</v>
      </c>
      <c r="F31" s="866">
        <f ca="1">E31-D31</f>
        <v>0</v>
      </c>
      <c r="G31" s="862"/>
      <c r="H31" s="862"/>
      <c r="I31" s="867" t="str">
        <f>Setup!E18</f>
        <v>8. HOUSING</v>
      </c>
      <c r="J31" s="873">
        <f t="shared" ref="J31:J37" si="13">SUMIF(descrip30_6,I31,data30_6)</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'Tab-03_AD-M06'!E54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43252</v>
      </c>
      <c r="G38" s="881" t="s">
        <v>492</v>
      </c>
      <c r="H38" s="882"/>
      <c r="I38" s="883">
        <f>EOMONTH(F38,0)</f>
        <v>43281</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SUMIF(descrip30_6,C40,data30_6)</f>
        <v>0</v>
      </c>
      <c r="E40" s="875">
        <f t="array" aca="1" ref="E40" ca="1">SUMIF(ExpenseDescrip,C40,ExpenseData)</f>
        <v>0</v>
      </c>
      <c r="F40" s="866">
        <f ca="1">E40-D40</f>
        <v>0</v>
      </c>
      <c r="G40" s="862"/>
      <c r="H40" s="862"/>
      <c r="I40" s="867" t="str">
        <f>Setup!C26</f>
        <v>10. HOUSEHOLD</v>
      </c>
      <c r="J40" s="873">
        <f t="shared" ref="J40:J46" si="17">SUMIF(descrip30_6,I40,data30_6)</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SUMIF(descrip30_6,C49,data30_6)</f>
        <v>0</v>
      </c>
      <c r="E49" s="875">
        <f t="array" aca="1" ref="E49" ca="1">SUMIF(ExpenseDescrip,C49,ExpenseData)</f>
        <v>0</v>
      </c>
      <c r="F49" s="866">
        <f ca="1">E49-D49</f>
        <v>0</v>
      </c>
      <c r="G49" s="862"/>
      <c r="H49" s="862"/>
      <c r="I49" s="867" t="str">
        <f>Setup!E26</f>
        <v>12. TRANSPORTATION</v>
      </c>
      <c r="J49" s="873">
        <f t="shared" ref="J49:J55" si="21">SUMIF(descrip30_6,I49,data30_6)</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'Tab-03_AD-M06'!E49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SUMIF(descrip30_6,C58,data30_6)</f>
        <v>0</v>
      </c>
      <c r="E58" s="875">
        <f t="array" aca="1" ref="E58" ca="1">SUMIF(ExpenseDescrip,C58,ExpenseData)</f>
        <v>0</v>
      </c>
      <c r="F58" s="866">
        <f ca="1">E58-D58</f>
        <v>0</v>
      </c>
      <c r="G58" s="862"/>
      <c r="H58" s="862"/>
      <c r="I58" s="867" t="str">
        <f>Setup!C34</f>
        <v>14. INVESTMENTS</v>
      </c>
      <c r="J58" s="873">
        <f t="shared" ref="J58:J64" si="25">SUMIF(descrip30_6,I58,data30_6)</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SUMIF(descrip30_6,C67,data30_6)</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'Tab-03_AD-M06'!E43</f>
        <v>0</v>
      </c>
      <c r="F68" s="866">
        <f t="shared" ref="F68:F69" si="29">E68-D68</f>
        <v>0</v>
      </c>
      <c r="G68" s="868"/>
      <c r="H68" s="868"/>
      <c r="I68" s="886"/>
      <c r="J68" s="887"/>
      <c r="K68" s="888"/>
      <c r="L68" s="889"/>
    </row>
    <row r="69" spans="3:12" ht="16" thickBot="1">
      <c r="C69" s="869" t="str">
        <f>Setup!D36</f>
        <v>Other Loan Payment</v>
      </c>
      <c r="D69" s="876">
        <f t="shared" si="28"/>
        <v>0</v>
      </c>
      <c r="E69" s="877">
        <f>'Tab-03_AD-M06'!E67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43252</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181" priority="19" stopIfTrue="1">
      <formula>F101&lt;0</formula>
    </cfRule>
  </conditionalFormatting>
  <conditionalFormatting sqref="F102">
    <cfRule type="expression" dxfId="180" priority="18" stopIfTrue="1">
      <formula>F102&lt;0</formula>
    </cfRule>
  </conditionalFormatting>
  <conditionalFormatting sqref="L4:L10">
    <cfRule type="expression" dxfId="179" priority="16" stopIfTrue="1">
      <formula>L4&lt;0</formula>
    </cfRule>
  </conditionalFormatting>
  <conditionalFormatting sqref="F4:F10">
    <cfRule type="expression" dxfId="178" priority="17" stopIfTrue="1">
      <formula>F4&lt;0</formula>
    </cfRule>
  </conditionalFormatting>
  <conditionalFormatting sqref="L67:L73">
    <cfRule type="expression" dxfId="177" priority="2" stopIfTrue="1">
      <formula>L67&lt;0</formula>
    </cfRule>
  </conditionalFormatting>
  <conditionalFormatting sqref="F67:F69">
    <cfRule type="expression" dxfId="176" priority="3" stopIfTrue="1">
      <formula>F67&lt;0</formula>
    </cfRule>
  </conditionalFormatting>
  <conditionalFormatting sqref="F13:F19">
    <cfRule type="expression" dxfId="175" priority="15" stopIfTrue="1">
      <formula>F13&lt;0</formula>
    </cfRule>
  </conditionalFormatting>
  <conditionalFormatting sqref="L13:L19">
    <cfRule type="expression" dxfId="174" priority="14" stopIfTrue="1">
      <formula>L13&lt;0</formula>
    </cfRule>
  </conditionalFormatting>
  <conditionalFormatting sqref="F22:F28">
    <cfRule type="expression" dxfId="173" priority="13" stopIfTrue="1">
      <formula>F22&lt;0</formula>
    </cfRule>
  </conditionalFormatting>
  <conditionalFormatting sqref="L22:L28">
    <cfRule type="expression" dxfId="172" priority="12" stopIfTrue="1">
      <formula>L22&lt;0</formula>
    </cfRule>
  </conditionalFormatting>
  <conditionalFormatting sqref="F31:F37">
    <cfRule type="expression" dxfId="171" priority="11" stopIfTrue="1">
      <formula>F31&lt;0</formula>
    </cfRule>
  </conditionalFormatting>
  <conditionalFormatting sqref="L31:L37">
    <cfRule type="expression" dxfId="170" priority="10" stopIfTrue="1">
      <formula>L31&lt;0</formula>
    </cfRule>
  </conditionalFormatting>
  <conditionalFormatting sqref="F40:F46">
    <cfRule type="expression" dxfId="169" priority="9" stopIfTrue="1">
      <formula>F40&lt;0</formula>
    </cfRule>
  </conditionalFormatting>
  <conditionalFormatting sqref="L40:L46">
    <cfRule type="expression" dxfId="168" priority="8" stopIfTrue="1">
      <formula>L40&lt;0</formula>
    </cfRule>
  </conditionalFormatting>
  <conditionalFormatting sqref="F49:F55">
    <cfRule type="expression" dxfId="167" priority="7" stopIfTrue="1">
      <formula>F49&lt;0</formula>
    </cfRule>
  </conditionalFormatting>
  <conditionalFormatting sqref="L49:L55">
    <cfRule type="expression" dxfId="166" priority="6" stopIfTrue="1">
      <formula>L49&lt;0</formula>
    </cfRule>
  </conditionalFormatting>
  <conditionalFormatting sqref="F58:F64">
    <cfRule type="expression" dxfId="165" priority="5" stopIfTrue="1">
      <formula>F58&lt;0</formula>
    </cfRule>
  </conditionalFormatting>
  <conditionalFormatting sqref="L58:L64">
    <cfRule type="expression" dxfId="164" priority="4" stopIfTrue="1">
      <formula>L58&lt;0</formula>
    </cfRule>
  </conditionalFormatting>
  <conditionalFormatting sqref="F70:F73">
    <cfRule type="expression" dxfId="163"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'Tab-06_Daily'!F22</f>
        <v>43282</v>
      </c>
      <c r="G2" s="155" t="s">
        <v>492</v>
      </c>
      <c r="H2" s="156"/>
      <c r="I2" s="157">
        <f>EOMONTH(F2,0)</f>
        <v>43312</v>
      </c>
      <c r="J2" s="743" t="s">
        <v>726</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SUMIF(descrip30_7,C4,data30_7)</f>
        <v>0</v>
      </c>
      <c r="E4" s="865">
        <f t="array" aca="1" ref="E4" ca="1">SUMIF(ExpenseDescrip,C4,ExpenseData)</f>
        <v>0</v>
      </c>
      <c r="F4" s="866">
        <f ca="1">E4-D4</f>
        <v>0</v>
      </c>
      <c r="G4" s="862"/>
      <c r="H4" s="862"/>
      <c r="I4" s="867" t="str">
        <f>Setup!C10</f>
        <v>2. TAXES</v>
      </c>
      <c r="J4" s="864">
        <f t="shared" ref="J4:J10" si="1">SUMIF(descrip30_7,I4,data30_7)</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92">
        <f t="shared" si="0"/>
        <v>0</v>
      </c>
      <c r="E10" s="891">
        <f t="array" aca="1" ref="E10" ca="1">SUMIF(ExpenseDescrip,C10,ExpenseData)</f>
        <v>0</v>
      </c>
      <c r="F10" s="872">
        <f t="shared" ca="1" si="2"/>
        <v>0</v>
      </c>
      <c r="G10" s="868"/>
      <c r="H10" s="868"/>
      <c r="I10" s="869" t="str">
        <f>Setup!C16</f>
        <v>Other Taxes</v>
      </c>
      <c r="J10" s="892">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SUMIF(descrip30_7,C13,data30_7)</f>
        <v>0</v>
      </c>
      <c r="E13" s="865">
        <f t="array" aca="1" ref="E13" ca="1">SUMIF(ExpenseDescrip,C13,ExpenseData)</f>
        <v>0</v>
      </c>
      <c r="F13" s="866">
        <f ca="1">E13-D13</f>
        <v>0</v>
      </c>
      <c r="G13" s="862"/>
      <c r="H13" s="862"/>
      <c r="I13" s="867" t="str">
        <f>Setup!E10</f>
        <v>4. FOOD</v>
      </c>
      <c r="J13" s="864">
        <f t="shared" ref="J13:J19" si="5">SUMIF(descrip30_7,I13,data30_7)</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92">
        <f t="shared" si="4"/>
        <v>0</v>
      </c>
      <c r="E19" s="891">
        <f t="array" aca="1" ref="E19" ca="1">SUMIF(ExpenseDescrip,C19,ExpenseData)</f>
        <v>0</v>
      </c>
      <c r="F19" s="872">
        <f ca="1">E19-D19</f>
        <v>0</v>
      </c>
      <c r="G19" s="868"/>
      <c r="H19" s="868"/>
      <c r="I19" s="869" t="str">
        <f>Setup!E16</f>
        <v>Other Food</v>
      </c>
      <c r="J19" s="892">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SUMIF(descrip30_7,C22,data30_7)</f>
        <v>0</v>
      </c>
      <c r="E22" s="874"/>
      <c r="F22" s="866">
        <f>E22-D22</f>
        <v>0</v>
      </c>
      <c r="G22" s="862"/>
      <c r="H22" s="862"/>
      <c r="I22" s="867" t="str">
        <f>Setup!C18</f>
        <v>6. CHILD CARE</v>
      </c>
      <c r="J22" s="873">
        <f t="shared" ref="J22:J28" si="9">SUMIF(descrip30_7,I22,data30_7)</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93">
        <f t="shared" si="8"/>
        <v>0</v>
      </c>
      <c r="E28" s="891">
        <f t="array" aca="1" ref="E28" ca="1">SUMIF(ExpenseDescrip,C28,ExpenseData)</f>
        <v>0</v>
      </c>
      <c r="F28" s="872">
        <f ca="1">E28-D28</f>
        <v>0</v>
      </c>
      <c r="G28" s="868"/>
      <c r="H28" s="868"/>
      <c r="I28" s="869" t="str">
        <f>Setup!C24</f>
        <v>Other Child Care</v>
      </c>
      <c r="J28" s="893">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SUMIF(descrip30_7,C31,data30_7)</f>
        <v>0</v>
      </c>
      <c r="E31" s="875">
        <f t="array" aca="1" ref="E31" ca="1">SUMIF(ExpenseDescrip,C31,ExpenseData)</f>
        <v>0</v>
      </c>
      <c r="F31" s="866">
        <f ca="1">E31-D31</f>
        <v>0</v>
      </c>
      <c r="G31" s="862"/>
      <c r="H31" s="862"/>
      <c r="I31" s="867" t="str">
        <f>Setup!E18</f>
        <v>8. HOUSING</v>
      </c>
      <c r="J31" s="873">
        <f t="shared" ref="J31:J37" si="13">SUMIF(descrip30_7,I31,data30_7)</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'Tab-03_AD-M07'!E54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93">
        <f t="shared" si="12"/>
        <v>0</v>
      </c>
      <c r="E37" s="891">
        <f t="array" aca="1" ref="E37" ca="1">SUMIF(ExpenseDescrip,C37,ExpenseData)</f>
        <v>0</v>
      </c>
      <c r="F37" s="872">
        <f t="shared" ca="1" si="14"/>
        <v>0</v>
      </c>
      <c r="G37" s="868"/>
      <c r="H37" s="868"/>
      <c r="I37" s="869" t="str">
        <f>Setup!E24</f>
        <v>Other Housing</v>
      </c>
      <c r="J37" s="893">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43282</v>
      </c>
      <c r="G38" s="881" t="s">
        <v>492</v>
      </c>
      <c r="H38" s="882"/>
      <c r="I38" s="883">
        <f>EOMONTH(F38,0)</f>
        <v>43312</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SUMIF(descrip30_7,C40,data30_7)</f>
        <v>0</v>
      </c>
      <c r="E40" s="875">
        <f t="array" aca="1" ref="E40" ca="1">SUMIF(ExpenseDescrip,C40,ExpenseData)</f>
        <v>0</v>
      </c>
      <c r="F40" s="866">
        <f ca="1">E40-D40</f>
        <v>0</v>
      </c>
      <c r="G40" s="862"/>
      <c r="H40" s="862"/>
      <c r="I40" s="867" t="str">
        <f>Setup!C26</f>
        <v>10. HOUSEHOLD</v>
      </c>
      <c r="J40" s="873">
        <f t="shared" ref="J40:J46" si="17">SUMIF(descrip30_7,I40,data30_7)</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93">
        <f t="shared" si="16"/>
        <v>0</v>
      </c>
      <c r="E46" s="891">
        <f t="array" aca="1" ref="E46" ca="1">SUMIF(ExpenseDescrip,C46,ExpenseData)</f>
        <v>0</v>
      </c>
      <c r="F46" s="872">
        <f t="shared" ca="1" si="18"/>
        <v>0</v>
      </c>
      <c r="G46" s="868"/>
      <c r="H46" s="868"/>
      <c r="I46" s="869" t="str">
        <f>Setup!C32</f>
        <v>Other Household</v>
      </c>
      <c r="J46" s="893">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SUMIF(descrip30_7,C49,data30_7)</f>
        <v>0</v>
      </c>
      <c r="E49" s="875">
        <f t="array" aca="1" ref="E49" ca="1">SUMIF(ExpenseDescrip,C49,ExpenseData)</f>
        <v>0</v>
      </c>
      <c r="F49" s="866">
        <f ca="1">E49-D49</f>
        <v>0</v>
      </c>
      <c r="G49" s="862"/>
      <c r="H49" s="862"/>
      <c r="I49" s="867" t="str">
        <f>Setup!E26</f>
        <v>12. TRANSPORTATION</v>
      </c>
      <c r="J49" s="873">
        <f t="shared" ref="J49:J55" si="21">SUMIF(descrip30_7,I49,data30_7)</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'Tab-03_AD-M07'!E49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93">
        <f t="shared" si="20"/>
        <v>0</v>
      </c>
      <c r="E55" s="891">
        <f t="array" aca="1" ref="E55" ca="1">SUMIF(ExpenseDescrip,C55,ExpenseData)</f>
        <v>0</v>
      </c>
      <c r="F55" s="872">
        <f t="shared" ca="1" si="22"/>
        <v>0</v>
      </c>
      <c r="G55" s="868"/>
      <c r="H55" s="868"/>
      <c r="I55" s="869" t="str">
        <f>Setup!E32</f>
        <v>Other Transportation</v>
      </c>
      <c r="J55" s="893">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SUMIF(descrip30_7,C58,data30_7)</f>
        <v>0</v>
      </c>
      <c r="E58" s="875">
        <f t="array" aca="1" ref="E58" ca="1">SUMIF(ExpenseDescrip,C58,ExpenseData)</f>
        <v>0</v>
      </c>
      <c r="F58" s="866">
        <f ca="1">E58-D58</f>
        <v>0</v>
      </c>
      <c r="G58" s="862"/>
      <c r="H58" s="862"/>
      <c r="I58" s="867" t="str">
        <f>Setup!C34</f>
        <v>14. INVESTMENTS</v>
      </c>
      <c r="J58" s="873">
        <f t="shared" ref="J58:J64" si="25">SUMIF(descrip30_7,I58,data30_7)</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93">
        <f t="shared" si="24"/>
        <v>0</v>
      </c>
      <c r="E64" s="891">
        <f t="array" aca="1" ref="E64" ca="1">SUMIF(ExpenseDescrip,C64,ExpenseData)</f>
        <v>0</v>
      </c>
      <c r="F64" s="872">
        <f t="shared" ca="1" si="26"/>
        <v>0</v>
      </c>
      <c r="G64" s="868"/>
      <c r="H64" s="868"/>
      <c r="I64" s="869" t="str">
        <f>Setup!C40</f>
        <v>Other Investments</v>
      </c>
      <c r="J64" s="893">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SUMIF(descrip30_7,C67,data30_7)</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'Tab-03_AD-M07'!E43</f>
        <v>0</v>
      </c>
      <c r="F68" s="866">
        <f t="shared" ref="F68:F69" si="29">E68-D68</f>
        <v>0</v>
      </c>
      <c r="G68" s="868"/>
      <c r="H68" s="868"/>
      <c r="I68" s="886"/>
      <c r="J68" s="887"/>
      <c r="K68" s="888"/>
      <c r="L68" s="889"/>
    </row>
    <row r="69" spans="3:12" ht="16" thickBot="1">
      <c r="C69" s="869" t="str">
        <f>Setup!D36</f>
        <v>Other Loan Payment</v>
      </c>
      <c r="D69" s="876">
        <f t="shared" si="28"/>
        <v>0</v>
      </c>
      <c r="E69" s="877">
        <f>'Tab-03_AD-M07'!E67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43282</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162" priority="19" stopIfTrue="1">
      <formula>F101&lt;0</formula>
    </cfRule>
  </conditionalFormatting>
  <conditionalFormatting sqref="F102">
    <cfRule type="expression" dxfId="161" priority="18" stopIfTrue="1">
      <formula>F102&lt;0</formula>
    </cfRule>
  </conditionalFormatting>
  <conditionalFormatting sqref="L4:L10">
    <cfRule type="expression" dxfId="160" priority="16" stopIfTrue="1">
      <formula>L4&lt;0</formula>
    </cfRule>
  </conditionalFormatting>
  <conditionalFormatting sqref="F4:F10">
    <cfRule type="expression" dxfId="159" priority="17" stopIfTrue="1">
      <formula>F4&lt;0</formula>
    </cfRule>
  </conditionalFormatting>
  <conditionalFormatting sqref="L67:L73">
    <cfRule type="expression" dxfId="158" priority="2" stopIfTrue="1">
      <formula>L67&lt;0</formula>
    </cfRule>
  </conditionalFormatting>
  <conditionalFormatting sqref="F67:F69">
    <cfRule type="expression" dxfId="157" priority="3" stopIfTrue="1">
      <formula>F67&lt;0</formula>
    </cfRule>
  </conditionalFormatting>
  <conditionalFormatting sqref="F13:F19">
    <cfRule type="expression" dxfId="156" priority="15" stopIfTrue="1">
      <formula>F13&lt;0</formula>
    </cfRule>
  </conditionalFormatting>
  <conditionalFormatting sqref="L13:L19">
    <cfRule type="expression" dxfId="155" priority="14" stopIfTrue="1">
      <formula>L13&lt;0</formula>
    </cfRule>
  </conditionalFormatting>
  <conditionalFormatting sqref="F22:F28">
    <cfRule type="expression" dxfId="154" priority="13" stopIfTrue="1">
      <formula>F22&lt;0</formula>
    </cfRule>
  </conditionalFormatting>
  <conditionalFormatting sqref="L22:L28">
    <cfRule type="expression" dxfId="153" priority="12" stopIfTrue="1">
      <formula>L22&lt;0</formula>
    </cfRule>
  </conditionalFormatting>
  <conditionalFormatting sqref="F31:F37">
    <cfRule type="expression" dxfId="152" priority="11" stopIfTrue="1">
      <formula>F31&lt;0</formula>
    </cfRule>
  </conditionalFormatting>
  <conditionalFormatting sqref="L31:L37">
    <cfRule type="expression" dxfId="151" priority="10" stopIfTrue="1">
      <formula>L31&lt;0</formula>
    </cfRule>
  </conditionalFormatting>
  <conditionalFormatting sqref="F40:F46">
    <cfRule type="expression" dxfId="150" priority="9" stopIfTrue="1">
      <formula>F40&lt;0</formula>
    </cfRule>
  </conditionalFormatting>
  <conditionalFormatting sqref="L40:L46">
    <cfRule type="expression" dxfId="149" priority="8" stopIfTrue="1">
      <formula>L40&lt;0</formula>
    </cfRule>
  </conditionalFormatting>
  <conditionalFormatting sqref="F49:F55">
    <cfRule type="expression" dxfId="148" priority="7" stopIfTrue="1">
      <formula>F49&lt;0</formula>
    </cfRule>
  </conditionalFormatting>
  <conditionalFormatting sqref="L49:L55">
    <cfRule type="expression" dxfId="147" priority="6" stopIfTrue="1">
      <formula>L49&lt;0</formula>
    </cfRule>
  </conditionalFormatting>
  <conditionalFormatting sqref="F58:F64">
    <cfRule type="expression" dxfId="146" priority="5" stopIfTrue="1">
      <formula>F58&lt;0</formula>
    </cfRule>
  </conditionalFormatting>
  <conditionalFormatting sqref="L58:L64">
    <cfRule type="expression" dxfId="145" priority="4" stopIfTrue="1">
      <formula>L58&lt;0</formula>
    </cfRule>
  </conditionalFormatting>
  <conditionalFormatting sqref="F70:F73">
    <cfRule type="expression" dxfId="144"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'Tab-06_Daily'!F24</f>
        <v>43313</v>
      </c>
      <c r="G2" s="155" t="s">
        <v>492</v>
      </c>
      <c r="H2" s="156"/>
      <c r="I2" s="157">
        <f>EOMONTH(F2,0)</f>
        <v>43343</v>
      </c>
      <c r="J2" s="743" t="s">
        <v>727</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SUMIF(descrip30_8,C4,data30_8)</f>
        <v>0</v>
      </c>
      <c r="E4" s="865">
        <f t="array" aca="1" ref="E4" ca="1">SUMIF(ExpenseDescrip,C4,ExpenseData)</f>
        <v>0</v>
      </c>
      <c r="F4" s="866">
        <f ca="1">E4-D4</f>
        <v>0</v>
      </c>
      <c r="G4" s="862"/>
      <c r="H4" s="862"/>
      <c r="I4" s="867" t="str">
        <f>Setup!C10</f>
        <v>2. TAXES</v>
      </c>
      <c r="J4" s="864">
        <f t="shared" ref="J4:J10" si="1">SUMIF(descrip30_8,I4,data30_8)</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92">
        <f t="shared" si="0"/>
        <v>0</v>
      </c>
      <c r="E10" s="891">
        <f t="array" aca="1" ref="E10" ca="1">SUMIF(ExpenseDescrip,C10,ExpenseData)</f>
        <v>0</v>
      </c>
      <c r="F10" s="872">
        <f t="shared" ca="1" si="2"/>
        <v>0</v>
      </c>
      <c r="G10" s="868"/>
      <c r="H10" s="868"/>
      <c r="I10" s="869" t="str">
        <f>Setup!C16</f>
        <v>Other Taxes</v>
      </c>
      <c r="J10" s="892">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SUMIF(descrip30_8,C13,data30_8)</f>
        <v>0</v>
      </c>
      <c r="E13" s="865">
        <f t="array" aca="1" ref="E13" ca="1">SUMIF(ExpenseDescrip,C13,ExpenseData)</f>
        <v>0</v>
      </c>
      <c r="F13" s="866">
        <f ca="1">E13-D13</f>
        <v>0</v>
      </c>
      <c r="G13" s="862"/>
      <c r="H13" s="862"/>
      <c r="I13" s="867" t="str">
        <f>Setup!E10</f>
        <v>4. FOOD</v>
      </c>
      <c r="J13" s="864">
        <f t="shared" ref="J13:J19" si="5">SUMIF(descrip30_8,I13,data30_8)</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92">
        <f t="shared" si="4"/>
        <v>0</v>
      </c>
      <c r="E19" s="891">
        <f t="array" aca="1" ref="E19" ca="1">SUMIF(ExpenseDescrip,C19,ExpenseData)</f>
        <v>0</v>
      </c>
      <c r="F19" s="872">
        <f ca="1">E19-D19</f>
        <v>0</v>
      </c>
      <c r="G19" s="868"/>
      <c r="H19" s="868"/>
      <c r="I19" s="869" t="str">
        <f>Setup!E16</f>
        <v>Other Food</v>
      </c>
      <c r="J19" s="892">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SUMIF(descrip30_8,C22,data30_8)</f>
        <v>0</v>
      </c>
      <c r="E22" s="874"/>
      <c r="F22" s="866">
        <f>E22-D22</f>
        <v>0</v>
      </c>
      <c r="G22" s="862"/>
      <c r="H22" s="862"/>
      <c r="I22" s="867" t="str">
        <f>Setup!C18</f>
        <v>6. CHILD CARE</v>
      </c>
      <c r="J22" s="873">
        <f t="shared" ref="J22:J28" si="9">SUMIF(descrip30_8,I22,data30_8)</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93">
        <f t="shared" si="8"/>
        <v>0</v>
      </c>
      <c r="E28" s="891">
        <f t="array" aca="1" ref="E28" ca="1">SUMIF(ExpenseDescrip,C28,ExpenseData)</f>
        <v>0</v>
      </c>
      <c r="F28" s="872">
        <f ca="1">E28-D28</f>
        <v>0</v>
      </c>
      <c r="G28" s="868"/>
      <c r="H28" s="868"/>
      <c r="I28" s="869" t="str">
        <f>Setup!C24</f>
        <v>Other Child Care</v>
      </c>
      <c r="J28" s="893">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SUMIF(descrip30_8,C31,data30_8)</f>
        <v>0</v>
      </c>
      <c r="E31" s="875">
        <f t="array" aca="1" ref="E31" ca="1">SUMIF(ExpenseDescrip,C31,ExpenseData)</f>
        <v>0</v>
      </c>
      <c r="F31" s="866">
        <f ca="1">E31-D31</f>
        <v>0</v>
      </c>
      <c r="G31" s="862"/>
      <c r="H31" s="862"/>
      <c r="I31" s="867" t="str">
        <f>Setup!E18</f>
        <v>8. HOUSING</v>
      </c>
      <c r="J31" s="873">
        <f t="shared" ref="J31:J37" si="13">SUMIF(descrip30_8,I31,data30_8)</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'Tab-03_AD-M08'!E54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93">
        <f t="shared" si="12"/>
        <v>0</v>
      </c>
      <c r="E37" s="891">
        <f t="array" aca="1" ref="E37" ca="1">SUMIF(ExpenseDescrip,C37,ExpenseData)</f>
        <v>0</v>
      </c>
      <c r="F37" s="872">
        <f t="shared" ca="1" si="14"/>
        <v>0</v>
      </c>
      <c r="G37" s="868"/>
      <c r="H37" s="868"/>
      <c r="I37" s="869" t="str">
        <f>Setup!E24</f>
        <v>Other Housing</v>
      </c>
      <c r="J37" s="893">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43313</v>
      </c>
      <c r="G38" s="881" t="s">
        <v>492</v>
      </c>
      <c r="H38" s="882"/>
      <c r="I38" s="883">
        <f>EOMONTH(F38,0)</f>
        <v>43343</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SUMIF(descrip30_8,C40,data30_8)</f>
        <v>0</v>
      </c>
      <c r="E40" s="875">
        <f t="array" aca="1" ref="E40" ca="1">SUMIF(ExpenseDescrip,C40,ExpenseData)</f>
        <v>0</v>
      </c>
      <c r="F40" s="866">
        <f ca="1">E40-D40</f>
        <v>0</v>
      </c>
      <c r="G40" s="862"/>
      <c r="H40" s="862"/>
      <c r="I40" s="867" t="str">
        <f>Setup!C26</f>
        <v>10. HOUSEHOLD</v>
      </c>
      <c r="J40" s="873">
        <f t="shared" ref="J40:J46" si="17">SUMIF(descrip30_8,I40,data30_8)</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93">
        <f t="shared" si="16"/>
        <v>0</v>
      </c>
      <c r="E46" s="891">
        <f t="array" aca="1" ref="E46" ca="1">SUMIF(ExpenseDescrip,C46,ExpenseData)</f>
        <v>0</v>
      </c>
      <c r="F46" s="872">
        <f t="shared" ca="1" si="18"/>
        <v>0</v>
      </c>
      <c r="G46" s="868"/>
      <c r="H46" s="868"/>
      <c r="I46" s="869" t="str">
        <f>Setup!C32</f>
        <v>Other Household</v>
      </c>
      <c r="J46" s="893">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SUMIF(descrip30_8,C49,data30_8)</f>
        <v>0</v>
      </c>
      <c r="E49" s="875">
        <f t="array" aca="1" ref="E49" ca="1">SUMIF(ExpenseDescrip,C49,ExpenseData)</f>
        <v>0</v>
      </c>
      <c r="F49" s="866">
        <f ca="1">E49-D49</f>
        <v>0</v>
      </c>
      <c r="G49" s="862"/>
      <c r="H49" s="862"/>
      <c r="I49" s="867" t="str">
        <f>Setup!E26</f>
        <v>12. TRANSPORTATION</v>
      </c>
      <c r="J49" s="873">
        <f t="shared" ref="J49:J55" si="21">SUMIF(descrip30_8,I49,data30_8)</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'Tab-03_AD-M08'!E49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93">
        <f t="shared" si="20"/>
        <v>0</v>
      </c>
      <c r="E55" s="891">
        <f t="array" aca="1" ref="E55" ca="1">SUMIF(ExpenseDescrip,C55,ExpenseData)</f>
        <v>0</v>
      </c>
      <c r="F55" s="872">
        <f t="shared" ca="1" si="22"/>
        <v>0</v>
      </c>
      <c r="G55" s="868"/>
      <c r="H55" s="868"/>
      <c r="I55" s="869" t="str">
        <f>Setup!E32</f>
        <v>Other Transportation</v>
      </c>
      <c r="J55" s="893">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SUMIF(descrip30_8,C58,data30_8)</f>
        <v>0</v>
      </c>
      <c r="E58" s="875">
        <f t="array" aca="1" ref="E58" ca="1">SUMIF(ExpenseDescrip,C58,ExpenseData)</f>
        <v>0</v>
      </c>
      <c r="F58" s="866">
        <f ca="1">E58-D58</f>
        <v>0</v>
      </c>
      <c r="G58" s="862"/>
      <c r="H58" s="862"/>
      <c r="I58" s="867" t="str">
        <f>Setup!C34</f>
        <v>14. INVESTMENTS</v>
      </c>
      <c r="J58" s="873">
        <f t="shared" ref="J58:J64" si="25">SUMIF(descrip30_8,I58,data30_8)</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93">
        <f t="shared" si="24"/>
        <v>0</v>
      </c>
      <c r="E64" s="891">
        <f t="array" aca="1" ref="E64" ca="1">SUMIF(ExpenseDescrip,C64,ExpenseData)</f>
        <v>0</v>
      </c>
      <c r="F64" s="872">
        <f t="shared" ca="1" si="26"/>
        <v>0</v>
      </c>
      <c r="G64" s="868"/>
      <c r="H64" s="868"/>
      <c r="I64" s="869" t="str">
        <f>Setup!C40</f>
        <v>Other Investments</v>
      </c>
      <c r="J64" s="893">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SUMIF(descrip30_8,C67,data30_8)</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'Tab-03_AD-M08'!E43</f>
        <v>0</v>
      </c>
      <c r="F68" s="866">
        <f t="shared" ref="F68:F69" si="29">E68-D68</f>
        <v>0</v>
      </c>
      <c r="G68" s="868"/>
      <c r="H68" s="868"/>
      <c r="I68" s="886"/>
      <c r="J68" s="887"/>
      <c r="K68" s="888"/>
      <c r="L68" s="889"/>
    </row>
    <row r="69" spans="3:12" ht="16" thickBot="1">
      <c r="C69" s="869" t="str">
        <f>Setup!D36</f>
        <v>Other Loan Payment</v>
      </c>
      <c r="D69" s="876">
        <f t="shared" si="28"/>
        <v>0</v>
      </c>
      <c r="E69" s="877">
        <f>'Tab-03_AD-M08'!E67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43313</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143" priority="19" stopIfTrue="1">
      <formula>F101&lt;0</formula>
    </cfRule>
  </conditionalFormatting>
  <conditionalFormatting sqref="F102">
    <cfRule type="expression" dxfId="142" priority="18" stopIfTrue="1">
      <formula>F102&lt;0</formula>
    </cfRule>
  </conditionalFormatting>
  <conditionalFormatting sqref="L4:L10">
    <cfRule type="expression" dxfId="141" priority="16" stopIfTrue="1">
      <formula>L4&lt;0</formula>
    </cfRule>
  </conditionalFormatting>
  <conditionalFormatting sqref="F4:F10">
    <cfRule type="expression" dxfId="140" priority="17" stopIfTrue="1">
      <formula>F4&lt;0</formula>
    </cfRule>
  </conditionalFormatting>
  <conditionalFormatting sqref="L67:L73">
    <cfRule type="expression" dxfId="139" priority="2" stopIfTrue="1">
      <formula>L67&lt;0</formula>
    </cfRule>
  </conditionalFormatting>
  <conditionalFormatting sqref="F67:F69">
    <cfRule type="expression" dxfId="138" priority="3" stopIfTrue="1">
      <formula>F67&lt;0</formula>
    </cfRule>
  </conditionalFormatting>
  <conditionalFormatting sqref="F13:F19">
    <cfRule type="expression" dxfId="137" priority="15" stopIfTrue="1">
      <formula>F13&lt;0</formula>
    </cfRule>
  </conditionalFormatting>
  <conditionalFormatting sqref="L13:L19">
    <cfRule type="expression" dxfId="136" priority="14" stopIfTrue="1">
      <formula>L13&lt;0</formula>
    </cfRule>
  </conditionalFormatting>
  <conditionalFormatting sqref="F22:F28">
    <cfRule type="expression" dxfId="135" priority="13" stopIfTrue="1">
      <formula>F22&lt;0</formula>
    </cfRule>
  </conditionalFormatting>
  <conditionalFormatting sqref="L22:L28">
    <cfRule type="expression" dxfId="134" priority="12" stopIfTrue="1">
      <formula>L22&lt;0</formula>
    </cfRule>
  </conditionalFormatting>
  <conditionalFormatting sqref="F31:F37">
    <cfRule type="expression" dxfId="133" priority="11" stopIfTrue="1">
      <formula>F31&lt;0</formula>
    </cfRule>
  </conditionalFormatting>
  <conditionalFormatting sqref="L31:L37">
    <cfRule type="expression" dxfId="132" priority="10" stopIfTrue="1">
      <formula>L31&lt;0</formula>
    </cfRule>
  </conditionalFormatting>
  <conditionalFormatting sqref="F40:F46">
    <cfRule type="expression" dxfId="131" priority="9" stopIfTrue="1">
      <formula>F40&lt;0</formula>
    </cfRule>
  </conditionalFormatting>
  <conditionalFormatting sqref="L40:L46">
    <cfRule type="expression" dxfId="130" priority="8" stopIfTrue="1">
      <formula>L40&lt;0</formula>
    </cfRule>
  </conditionalFormatting>
  <conditionalFormatting sqref="F49:F55">
    <cfRule type="expression" dxfId="129" priority="7" stopIfTrue="1">
      <formula>F49&lt;0</formula>
    </cfRule>
  </conditionalFormatting>
  <conditionalFormatting sqref="L49:L55">
    <cfRule type="expression" dxfId="128" priority="6" stopIfTrue="1">
      <formula>L49&lt;0</formula>
    </cfRule>
  </conditionalFormatting>
  <conditionalFormatting sqref="F58:F64">
    <cfRule type="expression" dxfId="127" priority="5" stopIfTrue="1">
      <formula>F58&lt;0</formula>
    </cfRule>
  </conditionalFormatting>
  <conditionalFormatting sqref="L58:L64">
    <cfRule type="expression" dxfId="126" priority="4" stopIfTrue="1">
      <formula>L58&lt;0</formula>
    </cfRule>
  </conditionalFormatting>
  <conditionalFormatting sqref="F70:F73">
    <cfRule type="expression" dxfId="125"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'Tab-06_Daily'!F26</f>
        <v>43344</v>
      </c>
      <c r="G2" s="155" t="s">
        <v>492</v>
      </c>
      <c r="H2" s="156"/>
      <c r="I2" s="157">
        <f>EOMONTH(F2,0)</f>
        <v>43373</v>
      </c>
      <c r="J2" s="743" t="s">
        <v>728</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SUMIF(descrip30_9,C4,data30_9)</f>
        <v>0</v>
      </c>
      <c r="E4" s="865">
        <f t="array" aca="1" ref="E4" ca="1">SUMIF(ExpenseDescrip,C4,ExpenseData)</f>
        <v>0</v>
      </c>
      <c r="F4" s="866">
        <f ca="1">E4-D4</f>
        <v>0</v>
      </c>
      <c r="G4" s="862"/>
      <c r="H4" s="862"/>
      <c r="I4" s="867" t="str">
        <f>Setup!C10</f>
        <v>2. TAXES</v>
      </c>
      <c r="J4" s="864">
        <f t="shared" ref="J4:J10" si="1">SUMIF(descrip30_9,I4,data30_9)</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SUMIF(descrip30_9,C13,data30_9)</f>
        <v>0</v>
      </c>
      <c r="E13" s="865">
        <f t="array" aca="1" ref="E13" ca="1">SUMIF(ExpenseDescrip,C13,ExpenseData)</f>
        <v>0</v>
      </c>
      <c r="F13" s="866">
        <f ca="1">E13-D13</f>
        <v>0</v>
      </c>
      <c r="G13" s="862"/>
      <c r="H13" s="862"/>
      <c r="I13" s="867" t="str">
        <f>Setup!E10</f>
        <v>4. FOOD</v>
      </c>
      <c r="J13" s="864">
        <f t="shared" ref="J13:J19" si="5">SUMIF(descrip30_9,I13,data30_9)</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SUMIF(descrip30_9,C22,data30_9)</f>
        <v>0</v>
      </c>
      <c r="E22" s="874"/>
      <c r="F22" s="866">
        <f>E22-D22</f>
        <v>0</v>
      </c>
      <c r="G22" s="862"/>
      <c r="H22" s="862"/>
      <c r="I22" s="867" t="str">
        <f>Setup!C18</f>
        <v>6. CHILD CARE</v>
      </c>
      <c r="J22" s="873">
        <f t="shared" ref="J22:J28" si="9">SUMIF(descrip30_9,I22,data30_9)</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SUMIF(descrip30_9,C31,data30_9)</f>
        <v>0</v>
      </c>
      <c r="E31" s="875">
        <f t="array" aca="1" ref="E31" ca="1">SUMIF(ExpenseDescrip,C31,ExpenseData)</f>
        <v>0</v>
      </c>
      <c r="F31" s="866">
        <f ca="1">E31-D31</f>
        <v>0</v>
      </c>
      <c r="G31" s="862"/>
      <c r="H31" s="862"/>
      <c r="I31" s="867" t="str">
        <f>Setup!E18</f>
        <v>8. HOUSING</v>
      </c>
      <c r="J31" s="873">
        <f t="shared" ref="J31:J37" si="13">SUMIF(descrip30_9,I31,data30_9)</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'Tab-03_AD-M09'!E54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43344</v>
      </c>
      <c r="G38" s="881" t="s">
        <v>492</v>
      </c>
      <c r="H38" s="882"/>
      <c r="I38" s="883">
        <f>EOMONTH(F38,0)</f>
        <v>43373</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SUMIF(descrip30_9,C40,data30_9)</f>
        <v>0</v>
      </c>
      <c r="E40" s="875">
        <f t="array" aca="1" ref="E40" ca="1">SUMIF(ExpenseDescrip,C40,ExpenseData)</f>
        <v>0</v>
      </c>
      <c r="F40" s="866">
        <f ca="1">E40-D40</f>
        <v>0</v>
      </c>
      <c r="G40" s="862"/>
      <c r="H40" s="862"/>
      <c r="I40" s="867" t="str">
        <f>Setup!C26</f>
        <v>10. HOUSEHOLD</v>
      </c>
      <c r="J40" s="873">
        <f t="shared" ref="J40:J46" si="17">SUMIF(descrip30_9,I40,data30_9)</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SUMIF(descrip30_9,C49,data30_9)</f>
        <v>0</v>
      </c>
      <c r="E49" s="875">
        <f t="array" aca="1" ref="E49" ca="1">SUMIF(ExpenseDescrip,C49,ExpenseData)</f>
        <v>0</v>
      </c>
      <c r="F49" s="866">
        <f ca="1">E49-D49</f>
        <v>0</v>
      </c>
      <c r="G49" s="862"/>
      <c r="H49" s="862"/>
      <c r="I49" s="867" t="str">
        <f>Setup!E26</f>
        <v>12. TRANSPORTATION</v>
      </c>
      <c r="J49" s="873">
        <f t="shared" ref="J49:J55" si="21">SUMIF(descrip30_9,I49,data30_9)</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'Tab-03_AD-M09'!E49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SUMIF(descrip30_9,C58,data30_9)</f>
        <v>0</v>
      </c>
      <c r="E58" s="875">
        <f t="array" aca="1" ref="E58" ca="1">SUMIF(ExpenseDescrip,C58,ExpenseData)</f>
        <v>0</v>
      </c>
      <c r="F58" s="866">
        <f ca="1">E58-D58</f>
        <v>0</v>
      </c>
      <c r="G58" s="862"/>
      <c r="H58" s="862"/>
      <c r="I58" s="867" t="str">
        <f>Setup!C34</f>
        <v>14. INVESTMENTS</v>
      </c>
      <c r="J58" s="873">
        <f t="shared" ref="J58:J64" si="25">SUMIF(descrip30_9,I58,data30_9)</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SUMIF(descrip30_9,C67,data30_9)</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'Tab-03_AD-M09'!E43</f>
        <v>0</v>
      </c>
      <c r="F68" s="866">
        <f t="shared" ref="F68:F69" si="29">E68-D68</f>
        <v>0</v>
      </c>
      <c r="G68" s="868"/>
      <c r="H68" s="868"/>
      <c r="I68" s="886"/>
      <c r="J68" s="887"/>
      <c r="K68" s="888"/>
      <c r="L68" s="889"/>
    </row>
    <row r="69" spans="3:12" ht="16" thickBot="1">
      <c r="C69" s="869" t="str">
        <f>Setup!D36</f>
        <v>Other Loan Payment</v>
      </c>
      <c r="D69" s="876">
        <f t="shared" si="28"/>
        <v>0</v>
      </c>
      <c r="E69" s="877">
        <f>'Tab-03_AD-M09'!E67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43344</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124" priority="19" stopIfTrue="1">
      <formula>F101&lt;0</formula>
    </cfRule>
  </conditionalFormatting>
  <conditionalFormatting sqref="F102">
    <cfRule type="expression" dxfId="123" priority="18" stopIfTrue="1">
      <formula>F102&lt;0</formula>
    </cfRule>
  </conditionalFormatting>
  <conditionalFormatting sqref="L4:L10">
    <cfRule type="expression" dxfId="122" priority="16" stopIfTrue="1">
      <formula>L4&lt;0</formula>
    </cfRule>
  </conditionalFormatting>
  <conditionalFormatting sqref="F4:F10">
    <cfRule type="expression" dxfId="121" priority="17" stopIfTrue="1">
      <formula>F4&lt;0</formula>
    </cfRule>
  </conditionalFormatting>
  <conditionalFormatting sqref="L67:L73">
    <cfRule type="expression" dxfId="120" priority="2" stopIfTrue="1">
      <formula>L67&lt;0</formula>
    </cfRule>
  </conditionalFormatting>
  <conditionalFormatting sqref="F67:F69">
    <cfRule type="expression" dxfId="119" priority="3" stopIfTrue="1">
      <formula>F67&lt;0</formula>
    </cfRule>
  </conditionalFormatting>
  <conditionalFormatting sqref="F13:F19">
    <cfRule type="expression" dxfId="118" priority="15" stopIfTrue="1">
      <formula>F13&lt;0</formula>
    </cfRule>
  </conditionalFormatting>
  <conditionalFormatting sqref="L13:L19">
    <cfRule type="expression" dxfId="117" priority="14" stopIfTrue="1">
      <formula>L13&lt;0</formula>
    </cfRule>
  </conditionalFormatting>
  <conditionalFormatting sqref="F22:F28">
    <cfRule type="expression" dxfId="116" priority="13" stopIfTrue="1">
      <formula>F22&lt;0</formula>
    </cfRule>
  </conditionalFormatting>
  <conditionalFormatting sqref="L22:L28">
    <cfRule type="expression" dxfId="115" priority="12" stopIfTrue="1">
      <formula>L22&lt;0</formula>
    </cfRule>
  </conditionalFormatting>
  <conditionalFormatting sqref="F31:F37">
    <cfRule type="expression" dxfId="114" priority="11" stopIfTrue="1">
      <formula>F31&lt;0</formula>
    </cfRule>
  </conditionalFormatting>
  <conditionalFormatting sqref="L31:L37">
    <cfRule type="expression" dxfId="113" priority="10" stopIfTrue="1">
      <formula>L31&lt;0</formula>
    </cfRule>
  </conditionalFormatting>
  <conditionalFormatting sqref="F40:F46">
    <cfRule type="expression" dxfId="112" priority="9" stopIfTrue="1">
      <formula>F40&lt;0</formula>
    </cfRule>
  </conditionalFormatting>
  <conditionalFormatting sqref="L40:L46">
    <cfRule type="expression" dxfId="111" priority="8" stopIfTrue="1">
      <formula>L40&lt;0</formula>
    </cfRule>
  </conditionalFormatting>
  <conditionalFormatting sqref="F49:F55">
    <cfRule type="expression" dxfId="110" priority="7" stopIfTrue="1">
      <formula>F49&lt;0</formula>
    </cfRule>
  </conditionalFormatting>
  <conditionalFormatting sqref="L49:L55">
    <cfRule type="expression" dxfId="109" priority="6" stopIfTrue="1">
      <formula>L49&lt;0</formula>
    </cfRule>
  </conditionalFormatting>
  <conditionalFormatting sqref="F58:F64">
    <cfRule type="expression" dxfId="108" priority="5" stopIfTrue="1">
      <formula>F58&lt;0</formula>
    </cfRule>
  </conditionalFormatting>
  <conditionalFormatting sqref="L58:L64">
    <cfRule type="expression" dxfId="107" priority="4" stopIfTrue="1">
      <formula>L58&lt;0</formula>
    </cfRule>
  </conditionalFormatting>
  <conditionalFormatting sqref="F70:F73">
    <cfRule type="expression" dxfId="106"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'Tab-06_Daily'!F28</f>
        <v>43374</v>
      </c>
      <c r="G2" s="155" t="s">
        <v>492</v>
      </c>
      <c r="H2" s="156"/>
      <c r="I2" s="157">
        <f>EOMONTH(F2,0)</f>
        <v>43404</v>
      </c>
      <c r="J2" s="743" t="s">
        <v>729</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SUMIF(descrip30_10,C4,data30_10)</f>
        <v>0</v>
      </c>
      <c r="E4" s="865">
        <f t="array" aca="1" ref="E4" ca="1">SUMIF(ExpenseDescrip,C4,ExpenseData)</f>
        <v>0</v>
      </c>
      <c r="F4" s="866">
        <f ca="1">E4-D4</f>
        <v>0</v>
      </c>
      <c r="G4" s="862"/>
      <c r="H4" s="862"/>
      <c r="I4" s="867" t="str">
        <f>Setup!C10</f>
        <v>2. TAXES</v>
      </c>
      <c r="J4" s="864">
        <f t="shared" ref="J4:J10" si="1">SUMIF(descrip30_10,I4,data30_10)</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SUMIF(descrip30_10,C13,data30_10)</f>
        <v>0</v>
      </c>
      <c r="E13" s="865">
        <f t="array" aca="1" ref="E13" ca="1">SUMIF(ExpenseDescrip,C13,ExpenseData)</f>
        <v>0</v>
      </c>
      <c r="F13" s="866">
        <f ca="1">E13-D13</f>
        <v>0</v>
      </c>
      <c r="G13" s="862"/>
      <c r="H13" s="862"/>
      <c r="I13" s="867" t="str">
        <f>Setup!E10</f>
        <v>4. FOOD</v>
      </c>
      <c r="J13" s="864">
        <f t="shared" ref="J13:J19" si="5">SUMIF(descrip30_10,I13,data30_10)</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SUMIF(descrip30_10,C22,data30_10)</f>
        <v>0</v>
      </c>
      <c r="E22" s="874"/>
      <c r="F22" s="866">
        <f>E22-D22</f>
        <v>0</v>
      </c>
      <c r="G22" s="862"/>
      <c r="H22" s="862"/>
      <c r="I22" s="867" t="str">
        <f>Setup!C18</f>
        <v>6. CHILD CARE</v>
      </c>
      <c r="J22" s="873">
        <f t="shared" ref="J22:J28" si="9">SUMIF(descrip30_10,I22,data30_10)</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SUMIF(descrip30_10,C31,data30_10)</f>
        <v>0</v>
      </c>
      <c r="E31" s="875">
        <f t="array" aca="1" ref="E31" ca="1">SUMIF(ExpenseDescrip,C31,ExpenseData)</f>
        <v>0</v>
      </c>
      <c r="F31" s="866">
        <f ca="1">E31-D31</f>
        <v>0</v>
      </c>
      <c r="G31" s="862"/>
      <c r="H31" s="862"/>
      <c r="I31" s="867" t="str">
        <f>Setup!E18</f>
        <v>8. HOUSING</v>
      </c>
      <c r="J31" s="873">
        <f t="shared" ref="J31:J37" si="13">SUMIF(descrip30_10,I31,data30_10)</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'Tab-03_AD-M10'!E54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43374</v>
      </c>
      <c r="G38" s="881" t="s">
        <v>492</v>
      </c>
      <c r="H38" s="882"/>
      <c r="I38" s="883">
        <f>EOMONTH(F38,0)</f>
        <v>43404</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SUMIF(descrip30_10,C40,data30_10)</f>
        <v>0</v>
      </c>
      <c r="E40" s="875">
        <f t="array" aca="1" ref="E40" ca="1">SUMIF(ExpenseDescrip,C40,ExpenseData)</f>
        <v>0</v>
      </c>
      <c r="F40" s="866">
        <f ca="1">E40-D40</f>
        <v>0</v>
      </c>
      <c r="G40" s="862"/>
      <c r="H40" s="862"/>
      <c r="I40" s="867" t="str">
        <f>Setup!C26</f>
        <v>10. HOUSEHOLD</v>
      </c>
      <c r="J40" s="873">
        <f t="shared" ref="J40:J46" si="17">SUMIF(descrip30_10,I40,data30_10)</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SUMIF(descrip30_10,C49,data30_10)</f>
        <v>0</v>
      </c>
      <c r="E49" s="875">
        <f t="array" aca="1" ref="E49" ca="1">SUMIF(ExpenseDescrip,C49,ExpenseData)</f>
        <v>0</v>
      </c>
      <c r="F49" s="866">
        <f ca="1">E49-D49</f>
        <v>0</v>
      </c>
      <c r="G49" s="862"/>
      <c r="H49" s="862"/>
      <c r="I49" s="867" t="str">
        <f>Setup!E26</f>
        <v>12. TRANSPORTATION</v>
      </c>
      <c r="J49" s="873">
        <f t="shared" ref="J49:J55" si="21">SUMIF(descrip30_10,I49,data30_10)</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'Tab-03_AD-M10'!E49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SUMIF(descrip30_10,C58,data30_10)</f>
        <v>0</v>
      </c>
      <c r="E58" s="875">
        <f t="array" aca="1" ref="E58" ca="1">SUMIF(ExpenseDescrip,C58,ExpenseData)</f>
        <v>0</v>
      </c>
      <c r="F58" s="866">
        <f ca="1">E58-D58</f>
        <v>0</v>
      </c>
      <c r="G58" s="862"/>
      <c r="H58" s="862"/>
      <c r="I58" s="867" t="str">
        <f>Setup!C34</f>
        <v>14. INVESTMENTS</v>
      </c>
      <c r="J58" s="873">
        <f t="shared" ref="J58:J64" si="25">SUMIF(descrip30_10,I58,data30_10)</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SUMIF(descrip30_10,C67,data30_10)</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'Tab-03_AD-M10'!E43</f>
        <v>0</v>
      </c>
      <c r="F68" s="866">
        <f t="shared" ref="F68:F69" si="29">E68-D68</f>
        <v>0</v>
      </c>
      <c r="G68" s="868"/>
      <c r="H68" s="868"/>
      <c r="I68" s="886"/>
      <c r="J68" s="887"/>
      <c r="K68" s="888"/>
      <c r="L68" s="889"/>
    </row>
    <row r="69" spans="3:12" ht="16" thickBot="1">
      <c r="C69" s="869" t="str">
        <f>Setup!D36</f>
        <v>Other Loan Payment</v>
      </c>
      <c r="D69" s="876">
        <f t="shared" si="28"/>
        <v>0</v>
      </c>
      <c r="E69" s="877">
        <f>'Tab-03_AD-M10'!E67</f>
        <v>0</v>
      </c>
      <c r="F69" s="872">
        <f t="shared" si="29"/>
        <v>0</v>
      </c>
      <c r="G69" s="868"/>
      <c r="H69" s="868"/>
      <c r="I69" s="886"/>
      <c r="J69" s="887"/>
      <c r="K69" s="888"/>
      <c r="L69" s="889"/>
    </row>
    <row r="70" spans="3:12">
      <c r="C70" s="158"/>
      <c r="D70" s="159"/>
      <c r="E70" s="160"/>
      <c r="F70" s="161"/>
      <c r="G70" s="150"/>
      <c r="H70" s="150"/>
      <c r="I70" s="158"/>
      <c r="J70" s="159"/>
      <c r="K70" s="160"/>
      <c r="L70" s="161"/>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43374</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105" priority="19" stopIfTrue="1">
      <formula>F101&lt;0</formula>
    </cfRule>
  </conditionalFormatting>
  <conditionalFormatting sqref="F102">
    <cfRule type="expression" dxfId="104" priority="18" stopIfTrue="1">
      <formula>F102&lt;0</formula>
    </cfRule>
  </conditionalFormatting>
  <conditionalFormatting sqref="L4:L10">
    <cfRule type="expression" dxfId="103" priority="16" stopIfTrue="1">
      <formula>L4&lt;0</formula>
    </cfRule>
  </conditionalFormatting>
  <conditionalFormatting sqref="F4:F10">
    <cfRule type="expression" dxfId="102" priority="17" stopIfTrue="1">
      <formula>F4&lt;0</formula>
    </cfRule>
  </conditionalFormatting>
  <conditionalFormatting sqref="L67:L73">
    <cfRule type="expression" dxfId="101" priority="2" stopIfTrue="1">
      <formula>L67&lt;0</formula>
    </cfRule>
  </conditionalFormatting>
  <conditionalFormatting sqref="F67:F69">
    <cfRule type="expression" dxfId="100" priority="3" stopIfTrue="1">
      <formula>F67&lt;0</formula>
    </cfRule>
  </conditionalFormatting>
  <conditionalFormatting sqref="F13:F19">
    <cfRule type="expression" dxfId="99" priority="15" stopIfTrue="1">
      <formula>F13&lt;0</formula>
    </cfRule>
  </conditionalFormatting>
  <conditionalFormatting sqref="L13:L19">
    <cfRule type="expression" dxfId="98" priority="14" stopIfTrue="1">
      <formula>L13&lt;0</formula>
    </cfRule>
  </conditionalFormatting>
  <conditionalFormatting sqref="F22:F28">
    <cfRule type="expression" dxfId="97" priority="13" stopIfTrue="1">
      <formula>F22&lt;0</formula>
    </cfRule>
  </conditionalFormatting>
  <conditionalFormatting sqref="L22:L28">
    <cfRule type="expression" dxfId="96" priority="12" stopIfTrue="1">
      <formula>L22&lt;0</formula>
    </cfRule>
  </conditionalFormatting>
  <conditionalFormatting sqref="F31:F37">
    <cfRule type="expression" dxfId="95" priority="11" stopIfTrue="1">
      <formula>F31&lt;0</formula>
    </cfRule>
  </conditionalFormatting>
  <conditionalFormatting sqref="L31:L37">
    <cfRule type="expression" dxfId="94" priority="10" stopIfTrue="1">
      <formula>L31&lt;0</formula>
    </cfRule>
  </conditionalFormatting>
  <conditionalFormatting sqref="F40:F46">
    <cfRule type="expression" dxfId="93" priority="9" stopIfTrue="1">
      <formula>F40&lt;0</formula>
    </cfRule>
  </conditionalFormatting>
  <conditionalFormatting sqref="L40:L46">
    <cfRule type="expression" dxfId="92" priority="8" stopIfTrue="1">
      <formula>L40&lt;0</formula>
    </cfRule>
  </conditionalFormatting>
  <conditionalFormatting sqref="F49:F55">
    <cfRule type="expression" dxfId="91" priority="7" stopIfTrue="1">
      <formula>F49&lt;0</formula>
    </cfRule>
  </conditionalFormatting>
  <conditionalFormatting sqref="L49:L55">
    <cfRule type="expression" dxfId="90" priority="6" stopIfTrue="1">
      <formula>L49&lt;0</formula>
    </cfRule>
  </conditionalFormatting>
  <conditionalFormatting sqref="F58:F64">
    <cfRule type="expression" dxfId="89" priority="5" stopIfTrue="1">
      <formula>F58&lt;0</formula>
    </cfRule>
  </conditionalFormatting>
  <conditionalFormatting sqref="L58:L64">
    <cfRule type="expression" dxfId="88" priority="4" stopIfTrue="1">
      <formula>L58&lt;0</formula>
    </cfRule>
  </conditionalFormatting>
  <conditionalFormatting sqref="F70:F73">
    <cfRule type="expression" dxfId="87"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activeCell="K2" sqref="K2"/>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'Tab-06_Daily'!F30</f>
        <v>43405</v>
      </c>
      <c r="G2" s="155" t="s">
        <v>492</v>
      </c>
      <c r="H2" s="156"/>
      <c r="I2" s="157">
        <f>EOMONTH(F2,0)</f>
        <v>43434</v>
      </c>
      <c r="J2" s="743" t="s">
        <v>730</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SUMIF(descrip30_11,C4,data30_11)</f>
        <v>0</v>
      </c>
      <c r="E4" s="865">
        <f t="array" aca="1" ref="E4" ca="1">SUMIF(ExpenseDescrip,C4,ExpenseData)</f>
        <v>0</v>
      </c>
      <c r="F4" s="866">
        <f ca="1">E4-D4</f>
        <v>0</v>
      </c>
      <c r="G4" s="862"/>
      <c r="H4" s="862"/>
      <c r="I4" s="867" t="str">
        <f>Setup!C10</f>
        <v>2. TAXES</v>
      </c>
      <c r="J4" s="864">
        <f t="shared" ref="J4:J10" si="1">SUMIF(descrip30_11,I4,data30_11)</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SUMIF(descrip30_11,C13,data30_11)</f>
        <v>0</v>
      </c>
      <c r="E13" s="865">
        <f t="array" aca="1" ref="E13" ca="1">SUMIF(ExpenseDescrip,C13,ExpenseData)</f>
        <v>0</v>
      </c>
      <c r="F13" s="866">
        <f ca="1">E13-D13</f>
        <v>0</v>
      </c>
      <c r="G13" s="862"/>
      <c r="H13" s="862"/>
      <c r="I13" s="867" t="str">
        <f>Setup!E10</f>
        <v>4. FOOD</v>
      </c>
      <c r="J13" s="864">
        <f t="shared" ref="J13:J19" si="5">SUMIF(descrip30_11,I13,data30_11)</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SUMIF(descrip30_11,C22,data30_11)</f>
        <v>0</v>
      </c>
      <c r="E22" s="874"/>
      <c r="F22" s="866">
        <f>E22-D22</f>
        <v>0</v>
      </c>
      <c r="G22" s="862"/>
      <c r="H22" s="862"/>
      <c r="I22" s="867" t="str">
        <f>Setup!C18</f>
        <v>6. CHILD CARE</v>
      </c>
      <c r="J22" s="873">
        <f t="shared" ref="J22:J28" si="9">SUMIF(descrip30_11,I22,data30_11)</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SUMIF(descrip30_11,C31,data30_11)</f>
        <v>0</v>
      </c>
      <c r="E31" s="875">
        <f t="array" aca="1" ref="E31" ca="1">SUMIF(ExpenseDescrip,C31,ExpenseData)</f>
        <v>0</v>
      </c>
      <c r="F31" s="866">
        <f ca="1">E31-D31</f>
        <v>0</v>
      </c>
      <c r="G31" s="862"/>
      <c r="H31" s="862"/>
      <c r="I31" s="867" t="str">
        <f>Setup!E18</f>
        <v>8. HOUSING</v>
      </c>
      <c r="J31" s="873">
        <f t="shared" ref="J31:J37" si="13">SUMIF(descrip30_11,I31,data30_11)</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'Tab-03_AD-M11'!E54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43405</v>
      </c>
      <c r="G38" s="881" t="s">
        <v>492</v>
      </c>
      <c r="H38" s="882"/>
      <c r="I38" s="883">
        <f>EOMONTH(F38,0)</f>
        <v>43434</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SUMIF(descrip30_11,C40,data30_11)</f>
        <v>0</v>
      </c>
      <c r="E40" s="875">
        <f t="array" aca="1" ref="E40" ca="1">SUMIF(ExpenseDescrip,C40,ExpenseData)</f>
        <v>0</v>
      </c>
      <c r="F40" s="866">
        <f ca="1">E40-D40</f>
        <v>0</v>
      </c>
      <c r="G40" s="862"/>
      <c r="H40" s="862"/>
      <c r="I40" s="867" t="str">
        <f>Setup!C26</f>
        <v>10. HOUSEHOLD</v>
      </c>
      <c r="J40" s="873">
        <f t="shared" ref="J40:J46" si="17">SUMIF(descrip30_11,I40,data30_11)</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SUMIF(descrip30_11,C49,data30_11)</f>
        <v>0</v>
      </c>
      <c r="E49" s="875">
        <f t="array" aca="1" ref="E49" ca="1">SUMIF(ExpenseDescrip,C49,ExpenseData)</f>
        <v>0</v>
      </c>
      <c r="F49" s="866">
        <f ca="1">E49-D49</f>
        <v>0</v>
      </c>
      <c r="G49" s="862"/>
      <c r="H49" s="862"/>
      <c r="I49" s="867" t="str">
        <f>Setup!E26</f>
        <v>12. TRANSPORTATION</v>
      </c>
      <c r="J49" s="873">
        <f t="shared" ref="J49:J55" si="21">SUMIF(descrip30_11,I49,data30_11)</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'Tab-03_AD-M11'!E49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SUMIF(descrip30_11,C58,data30_11)</f>
        <v>0</v>
      </c>
      <c r="E58" s="875">
        <f t="array" aca="1" ref="E58" ca="1">SUMIF(ExpenseDescrip,C58,ExpenseData)</f>
        <v>0</v>
      </c>
      <c r="F58" s="866">
        <f ca="1">E58-D58</f>
        <v>0</v>
      </c>
      <c r="G58" s="862"/>
      <c r="H58" s="862"/>
      <c r="I58" s="867" t="str">
        <f>Setup!C34</f>
        <v>14. INVESTMENTS</v>
      </c>
      <c r="J58" s="873">
        <f t="shared" ref="J58:J64" si="25">SUMIF(descrip30_11,I58,data30_11)</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63" t="str">
        <f>Setup!D34</f>
        <v>15. DEBT PAY</v>
      </c>
      <c r="D67" s="873">
        <f t="shared" ref="D67:D69" si="28">SUMIF(descrip30_11,C67,data30_11)</f>
        <v>0</v>
      </c>
      <c r="E67" s="875">
        <f t="array" aca="1" ref="E67" ca="1">SUMIF(ExpenseDescrip,C67,ExpenseData)</f>
        <v>0</v>
      </c>
      <c r="F67" s="866">
        <f ca="1">E67-D67</f>
        <v>0</v>
      </c>
      <c r="G67" s="862"/>
      <c r="H67" s="862"/>
      <c r="I67" s="886"/>
      <c r="J67" s="887"/>
      <c r="K67" s="888"/>
      <c r="L67" s="889"/>
    </row>
    <row r="68" spans="3:12" ht="15">
      <c r="C68" s="863" t="str">
        <f>Setup!D35</f>
        <v>Credit Card Payment</v>
      </c>
      <c r="D68" s="873">
        <f t="shared" si="28"/>
        <v>0</v>
      </c>
      <c r="E68" s="875">
        <f>'Tab-03_AD-M11'!E43</f>
        <v>0</v>
      </c>
      <c r="F68" s="866">
        <f t="shared" ref="F68:F69" si="29">E68-D68</f>
        <v>0</v>
      </c>
      <c r="G68" s="868"/>
      <c r="H68" s="868"/>
      <c r="I68" s="886"/>
      <c r="J68" s="887"/>
      <c r="K68" s="888"/>
      <c r="L68" s="889"/>
    </row>
    <row r="69" spans="3:12" ht="16" thickBot="1">
      <c r="C69" s="869" t="str">
        <f>Setup!D36</f>
        <v>Other Loan Payment</v>
      </c>
      <c r="D69" s="876">
        <f t="shared" si="28"/>
        <v>0</v>
      </c>
      <c r="E69" s="877">
        <f>'Tab-03_AD-M11'!E67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43405</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86" priority="19" stopIfTrue="1">
      <formula>F101&lt;0</formula>
    </cfRule>
  </conditionalFormatting>
  <conditionalFormatting sqref="F102">
    <cfRule type="expression" dxfId="85" priority="18" stopIfTrue="1">
      <formula>F102&lt;0</formula>
    </cfRule>
  </conditionalFormatting>
  <conditionalFormatting sqref="L4:L10">
    <cfRule type="expression" dxfId="84" priority="16" stopIfTrue="1">
      <formula>L4&lt;0</formula>
    </cfRule>
  </conditionalFormatting>
  <conditionalFormatting sqref="F4:F10">
    <cfRule type="expression" dxfId="83" priority="17" stopIfTrue="1">
      <formula>F4&lt;0</formula>
    </cfRule>
  </conditionalFormatting>
  <conditionalFormatting sqref="L67:L73">
    <cfRule type="expression" dxfId="82" priority="2" stopIfTrue="1">
      <formula>L67&lt;0</formula>
    </cfRule>
  </conditionalFormatting>
  <conditionalFormatting sqref="F67:F69">
    <cfRule type="expression" dxfId="81" priority="3" stopIfTrue="1">
      <formula>F67&lt;0</formula>
    </cfRule>
  </conditionalFormatting>
  <conditionalFormatting sqref="F13:F19">
    <cfRule type="expression" dxfId="80" priority="15" stopIfTrue="1">
      <formula>F13&lt;0</formula>
    </cfRule>
  </conditionalFormatting>
  <conditionalFormatting sqref="L13:L19">
    <cfRule type="expression" dxfId="79" priority="14" stopIfTrue="1">
      <formula>L13&lt;0</formula>
    </cfRule>
  </conditionalFormatting>
  <conditionalFormatting sqref="F22:F28">
    <cfRule type="expression" dxfId="78" priority="13" stopIfTrue="1">
      <formula>F22&lt;0</formula>
    </cfRule>
  </conditionalFormatting>
  <conditionalFormatting sqref="L22:L28">
    <cfRule type="expression" dxfId="77" priority="12" stopIfTrue="1">
      <formula>L22&lt;0</formula>
    </cfRule>
  </conditionalFormatting>
  <conditionalFormatting sqref="F31:F37">
    <cfRule type="expression" dxfId="76" priority="11" stopIfTrue="1">
      <formula>F31&lt;0</formula>
    </cfRule>
  </conditionalFormatting>
  <conditionalFormatting sqref="L31:L37">
    <cfRule type="expression" dxfId="75" priority="10" stopIfTrue="1">
      <formula>L31&lt;0</formula>
    </cfRule>
  </conditionalFormatting>
  <conditionalFormatting sqref="F40:F46">
    <cfRule type="expression" dxfId="74" priority="9" stopIfTrue="1">
      <formula>F40&lt;0</formula>
    </cfRule>
  </conditionalFormatting>
  <conditionalFormatting sqref="L40:L46">
    <cfRule type="expression" dxfId="73" priority="8" stopIfTrue="1">
      <formula>L40&lt;0</formula>
    </cfRule>
  </conditionalFormatting>
  <conditionalFormatting sqref="F49:F55">
    <cfRule type="expression" dxfId="72" priority="7" stopIfTrue="1">
      <formula>F49&lt;0</formula>
    </cfRule>
  </conditionalFormatting>
  <conditionalFormatting sqref="L49:L55">
    <cfRule type="expression" dxfId="71" priority="6" stopIfTrue="1">
      <formula>L49&lt;0</formula>
    </cfRule>
  </conditionalFormatting>
  <conditionalFormatting sqref="F58:F64">
    <cfRule type="expression" dxfId="70" priority="5" stopIfTrue="1">
      <formula>F58&lt;0</formula>
    </cfRule>
  </conditionalFormatting>
  <conditionalFormatting sqref="L58:L64">
    <cfRule type="expression" dxfId="69" priority="4" stopIfTrue="1">
      <formula>L58&lt;0</formula>
    </cfRule>
  </conditionalFormatting>
  <conditionalFormatting sqref="F70:F73">
    <cfRule type="expression" dxfId="68" priority="1" stopIfTrue="1">
      <formula>F70&lt;0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R169"/>
  <sheetViews>
    <sheetView showGridLines="0" showRowColHeaders="0" zoomScale="130" zoomScaleNormal="130" zoomScaleSheetLayoutView="100" zoomScalePageLayoutView="130" workbookViewId="0">
      <pane xSplit="2" ySplit="1" topLeftCell="C2" activePane="bottomRight" state="frozen"/>
      <selection pane="topRight" activeCell="C1" sqref="C1"/>
      <selection pane="bottomLeft" activeCell="A2" sqref="A2"/>
      <selection pane="bottomRight"/>
    </sheetView>
  </sheetViews>
  <sheetFormatPr baseColWidth="10" defaultColWidth="8.83203125" defaultRowHeight="13"/>
  <cols>
    <col min="1" max="1" width="2.1640625" customWidth="1"/>
    <col min="2" max="2" width="2.6640625" customWidth="1"/>
    <col min="3" max="3" width="24.6640625" customWidth="1"/>
    <col min="4" max="6" width="12.6640625" customWidth="1"/>
    <col min="7" max="7" width="2.6640625" customWidth="1"/>
    <col min="8" max="8" width="1.5" customWidth="1"/>
    <col min="9" max="9" width="24.6640625" customWidth="1"/>
    <col min="10" max="12" width="12.6640625" customWidth="1"/>
    <col min="14" max="14" width="11.5" customWidth="1"/>
    <col min="15" max="15" width="16.83203125" customWidth="1"/>
    <col min="16" max="16" width="10.1640625" bestFit="1" customWidth="1"/>
    <col min="17" max="17" width="24.1640625" customWidth="1"/>
  </cols>
  <sheetData>
    <row r="1" spans="3:18" ht="27.75" customHeight="1">
      <c r="N1" s="6"/>
      <c r="O1" s="6"/>
      <c r="P1" s="6"/>
      <c r="Q1" s="6"/>
      <c r="R1" s="6"/>
    </row>
    <row r="2" spans="3:18" ht="25" customHeight="1" thickBot="1">
      <c r="C2" s="152" t="s">
        <v>491</v>
      </c>
      <c r="D2" s="153"/>
      <c r="E2" s="153"/>
      <c r="F2" s="154">
        <f>'Tab-06_Daily'!F32</f>
        <v>43435</v>
      </c>
      <c r="G2" s="155" t="s">
        <v>492</v>
      </c>
      <c r="H2" s="156"/>
      <c r="I2" s="157">
        <f>EOMONTH(F2,0)</f>
        <v>43465</v>
      </c>
      <c r="J2" s="743" t="s">
        <v>731</v>
      </c>
      <c r="K2" s="4"/>
      <c r="L2" s="4"/>
      <c r="N2" s="6"/>
      <c r="O2" s="6"/>
      <c r="P2" s="6"/>
      <c r="Q2" s="6"/>
      <c r="R2" s="6"/>
    </row>
    <row r="3" spans="3:18" ht="30" customHeight="1" thickBot="1">
      <c r="C3" s="859" t="s">
        <v>592</v>
      </c>
      <c r="D3" s="860" t="s">
        <v>589</v>
      </c>
      <c r="E3" s="860" t="s">
        <v>590</v>
      </c>
      <c r="F3" s="861" t="s">
        <v>594</v>
      </c>
      <c r="G3" s="862"/>
      <c r="H3" s="862"/>
      <c r="I3" s="859" t="s">
        <v>592</v>
      </c>
      <c r="J3" s="860" t="s">
        <v>589</v>
      </c>
      <c r="K3" s="860" t="s">
        <v>590</v>
      </c>
      <c r="L3" s="861" t="s">
        <v>594</v>
      </c>
      <c r="M3" s="126"/>
      <c r="N3" s="151"/>
      <c r="O3" s="151"/>
      <c r="P3" s="151"/>
      <c r="Q3" s="151"/>
      <c r="R3" s="126"/>
    </row>
    <row r="4" spans="3:18" ht="12.75" customHeight="1">
      <c r="C4" s="863" t="str">
        <f>Setup!B10</f>
        <v>1. GIVING</v>
      </c>
      <c r="D4" s="864">
        <f t="shared" ref="D4:D10" si="0">SUMIF(descrip30_12,C4,data30_12)</f>
        <v>0</v>
      </c>
      <c r="E4" s="865">
        <f t="array" aca="1" ref="E4" ca="1">SUMIF(ExpenseDescrip,C4,ExpenseData)</f>
        <v>0</v>
      </c>
      <c r="F4" s="866">
        <f ca="1">E4-D4</f>
        <v>0</v>
      </c>
      <c r="G4" s="862"/>
      <c r="H4" s="862"/>
      <c r="I4" s="867" t="str">
        <f>Setup!C10</f>
        <v>2. TAXES</v>
      </c>
      <c r="J4" s="864">
        <f t="shared" ref="J4:J10" si="1">SUMIF(descrip30_12,I4,data30_12)</f>
        <v>0</v>
      </c>
      <c r="K4" s="865">
        <f t="array" aca="1" ref="K4" ca="1">SUMIF(ExpenseDescrip,I4,ExpenseData)</f>
        <v>0</v>
      </c>
      <c r="L4" s="866">
        <f ca="1">K4-J4</f>
        <v>0</v>
      </c>
      <c r="M4" s="126"/>
      <c r="N4" s="151"/>
      <c r="O4" s="151"/>
      <c r="P4" s="151"/>
      <c r="Q4" s="151"/>
      <c r="R4" s="126"/>
    </row>
    <row r="5" spans="3:18" ht="15">
      <c r="C5" s="863" t="str">
        <f>Setup!B11</f>
        <v>Tithe</v>
      </c>
      <c r="D5" s="864">
        <f t="shared" si="0"/>
        <v>0</v>
      </c>
      <c r="E5" s="865">
        <f t="array" aca="1" ref="E5" ca="1">SUMIF(ExpenseDescrip,C5,ExpenseData)</f>
        <v>0</v>
      </c>
      <c r="F5" s="866">
        <f t="shared" ref="F5:F10" ca="1" si="2">E5-D5</f>
        <v>0</v>
      </c>
      <c r="G5" s="868"/>
      <c r="H5" s="868"/>
      <c r="I5" s="867" t="str">
        <f>Setup!C11</f>
        <v>Taxes - Fed. S.S., Medicare</v>
      </c>
      <c r="J5" s="864">
        <f t="shared" si="1"/>
        <v>0</v>
      </c>
      <c r="K5" s="865">
        <f t="array" aca="1" ref="K5" ca="1">SUMIF(ExpenseDescrip,I5,ExpenseData)</f>
        <v>0</v>
      </c>
      <c r="L5" s="866">
        <f t="shared" ref="L5:L10" ca="1" si="3">K5-J5</f>
        <v>0</v>
      </c>
      <c r="M5" s="126"/>
      <c r="N5" s="137"/>
      <c r="O5" s="137"/>
      <c r="P5" s="137"/>
      <c r="Q5" s="137"/>
      <c r="R5" s="126"/>
    </row>
    <row r="6" spans="3:18" ht="15">
      <c r="C6" s="863" t="str">
        <f>Setup!B12</f>
        <v>Offering</v>
      </c>
      <c r="D6" s="864">
        <f t="shared" si="0"/>
        <v>0</v>
      </c>
      <c r="E6" s="865">
        <f t="array" aca="1" ref="E6" ca="1">SUMIF(ExpenseDescrip,C6,ExpenseData)</f>
        <v>0</v>
      </c>
      <c r="F6" s="866">
        <f t="shared" ca="1" si="2"/>
        <v>0</v>
      </c>
      <c r="G6" s="868"/>
      <c r="H6" s="868"/>
      <c r="I6" s="867" t="str">
        <f>Setup!C12</f>
        <v>State Taxes</v>
      </c>
      <c r="J6" s="864">
        <f t="shared" si="1"/>
        <v>0</v>
      </c>
      <c r="K6" s="865">
        <f t="array" aca="1" ref="K6" ca="1">SUMIF(ExpenseDescrip,I6,ExpenseData)</f>
        <v>0</v>
      </c>
      <c r="L6" s="866">
        <f t="shared" ca="1" si="3"/>
        <v>0</v>
      </c>
      <c r="M6" s="126"/>
      <c r="N6" s="137"/>
      <c r="O6" s="137"/>
      <c r="P6" s="137"/>
      <c r="Q6" s="137"/>
      <c r="R6" s="126"/>
    </row>
    <row r="7" spans="3:18" ht="15">
      <c r="C7" s="863" t="str">
        <f>Setup!B13</f>
        <v>Alms</v>
      </c>
      <c r="D7" s="864">
        <f t="shared" si="0"/>
        <v>0</v>
      </c>
      <c r="E7" s="865">
        <f t="array" aca="1" ref="E7" ca="1">SUMIF(ExpenseDescrip,C7,ExpenseData)</f>
        <v>0</v>
      </c>
      <c r="F7" s="866">
        <f t="shared" ca="1" si="2"/>
        <v>0</v>
      </c>
      <c r="G7" s="868"/>
      <c r="H7" s="868"/>
      <c r="I7" s="867" t="str">
        <f>Setup!C13</f>
        <v>Property Taxes</v>
      </c>
      <c r="J7" s="864">
        <f t="shared" si="1"/>
        <v>0</v>
      </c>
      <c r="K7" s="865">
        <f t="array" aca="1" ref="K7" ca="1">SUMIF(ExpenseDescrip,I7,ExpenseData)</f>
        <v>0</v>
      </c>
      <c r="L7" s="866">
        <f t="shared" ca="1" si="3"/>
        <v>0</v>
      </c>
      <c r="M7" s="126"/>
      <c r="N7" s="137"/>
      <c r="O7" s="137"/>
      <c r="P7" s="137"/>
      <c r="Q7" s="137"/>
      <c r="R7" s="126"/>
    </row>
    <row r="8" spans="3:18" ht="15">
      <c r="C8" s="863" t="str">
        <f>Setup!B14</f>
        <v>Gifts</v>
      </c>
      <c r="D8" s="864">
        <f t="shared" si="0"/>
        <v>0</v>
      </c>
      <c r="E8" s="865">
        <f t="array" aca="1" ref="E8" ca="1">SUMIF(ExpenseDescrip,C8,ExpenseData)</f>
        <v>0</v>
      </c>
      <c r="F8" s="866">
        <f t="shared" ca="1" si="2"/>
        <v>0</v>
      </c>
      <c r="G8" s="868"/>
      <c r="H8" s="868"/>
      <c r="I8" s="867" t="str">
        <f>Setup!C14</f>
        <v>Other Taxes</v>
      </c>
      <c r="J8" s="864">
        <f t="shared" si="1"/>
        <v>0</v>
      </c>
      <c r="K8" s="865">
        <f t="array" aca="1" ref="K8" ca="1">SUMIF(ExpenseDescrip,I8,ExpenseData)</f>
        <v>0</v>
      </c>
      <c r="L8" s="866">
        <f t="shared" ca="1" si="3"/>
        <v>0</v>
      </c>
      <c r="M8" s="126"/>
      <c r="N8" s="137"/>
      <c r="O8" s="137"/>
      <c r="P8" s="137"/>
      <c r="Q8" s="137"/>
      <c r="R8" s="126"/>
    </row>
    <row r="9" spans="3:18" ht="15">
      <c r="C9" s="863" t="str">
        <f>Setup!B15</f>
        <v>Outreaches</v>
      </c>
      <c r="D9" s="864">
        <f t="shared" si="0"/>
        <v>0</v>
      </c>
      <c r="E9" s="865">
        <f t="array" aca="1" ref="E9" ca="1">SUMIF(ExpenseDescrip,C9,ExpenseData)</f>
        <v>0</v>
      </c>
      <c r="F9" s="866">
        <f t="shared" ca="1" si="2"/>
        <v>0</v>
      </c>
      <c r="G9" s="868"/>
      <c r="H9" s="868"/>
      <c r="I9" s="867" t="str">
        <f>Setup!C15</f>
        <v>Other Taxes</v>
      </c>
      <c r="J9" s="864">
        <f t="shared" si="1"/>
        <v>0</v>
      </c>
      <c r="K9" s="865">
        <f t="array" aca="1" ref="K9" ca="1">SUMIF(ExpenseDescrip,I9,ExpenseData)</f>
        <v>0</v>
      </c>
      <c r="L9" s="866">
        <f t="shared" ca="1" si="3"/>
        <v>0</v>
      </c>
      <c r="M9" s="126"/>
      <c r="N9" s="137"/>
      <c r="O9" s="137"/>
      <c r="P9" s="137"/>
      <c r="Q9" s="137"/>
      <c r="R9" s="126"/>
    </row>
    <row r="10" spans="3:18" ht="16" thickBot="1">
      <c r="C10" s="869" t="str">
        <f>Setup!B16</f>
        <v>Other Giving</v>
      </c>
      <c r="D10" s="870">
        <f t="shared" si="0"/>
        <v>0</v>
      </c>
      <c r="E10" s="891">
        <f t="array" aca="1" ref="E10" ca="1">SUMIF(ExpenseDescrip,C10,ExpenseData)</f>
        <v>0</v>
      </c>
      <c r="F10" s="872">
        <f t="shared" ca="1" si="2"/>
        <v>0</v>
      </c>
      <c r="G10" s="868"/>
      <c r="H10" s="868"/>
      <c r="I10" s="869" t="str">
        <f>Setup!C16</f>
        <v>Other Taxes</v>
      </c>
      <c r="J10" s="870">
        <f t="shared" si="1"/>
        <v>0</v>
      </c>
      <c r="K10" s="891">
        <f t="array" aca="1" ref="K10" ca="1">SUMIF(ExpenseDescrip,I10,ExpenseData)</f>
        <v>0</v>
      </c>
      <c r="L10" s="872">
        <f t="shared" ca="1" si="3"/>
        <v>0</v>
      </c>
      <c r="M10" s="126"/>
      <c r="N10" s="137"/>
      <c r="O10" s="137"/>
      <c r="P10" s="137"/>
      <c r="Q10" s="137"/>
      <c r="R10" s="126"/>
    </row>
    <row r="11" spans="3:18" ht="15.75" customHeight="1" thickBot="1">
      <c r="C11" s="195"/>
      <c r="D11" s="195"/>
      <c r="E11" s="195"/>
      <c r="F11" s="195"/>
      <c r="G11" s="195"/>
      <c r="H11" s="195"/>
      <c r="I11" s="195"/>
      <c r="J11" s="195"/>
      <c r="K11" s="195"/>
      <c r="L11" s="195"/>
      <c r="M11" s="126"/>
      <c r="N11" s="132"/>
      <c r="O11" s="126"/>
      <c r="P11" s="126"/>
      <c r="Q11" s="129"/>
      <c r="R11" s="126"/>
    </row>
    <row r="12" spans="3:18" ht="30" customHeight="1" thickBot="1">
      <c r="C12" s="859" t="s">
        <v>592</v>
      </c>
      <c r="D12" s="860" t="s">
        <v>589</v>
      </c>
      <c r="E12" s="860" t="s">
        <v>590</v>
      </c>
      <c r="F12" s="861" t="s">
        <v>594</v>
      </c>
      <c r="G12" s="862"/>
      <c r="H12" s="862"/>
      <c r="I12" s="859" t="s">
        <v>592</v>
      </c>
      <c r="J12" s="860" t="s">
        <v>589</v>
      </c>
      <c r="K12" s="860" t="s">
        <v>590</v>
      </c>
      <c r="L12" s="861" t="s">
        <v>594</v>
      </c>
      <c r="M12" s="126"/>
      <c r="N12" s="151"/>
      <c r="O12" s="151"/>
      <c r="P12" s="151"/>
      <c r="Q12" s="151"/>
      <c r="R12" s="126"/>
    </row>
    <row r="13" spans="3:18" ht="15">
      <c r="C13" s="863" t="str">
        <f>Setup!D10</f>
        <v>3. SAVINGS</v>
      </c>
      <c r="D13" s="864">
        <f t="shared" ref="D13:D19" si="4">SUMIF(descrip30_12,C13,data30_12)</f>
        <v>0</v>
      </c>
      <c r="E13" s="865">
        <f t="array" aca="1" ref="E13" ca="1">SUMIF(ExpenseDescrip,C13,ExpenseData)</f>
        <v>0</v>
      </c>
      <c r="F13" s="866">
        <f ca="1">E13-D13</f>
        <v>0</v>
      </c>
      <c r="G13" s="862"/>
      <c r="H13" s="862"/>
      <c r="I13" s="867" t="str">
        <f>Setup!E10</f>
        <v>4. FOOD</v>
      </c>
      <c r="J13" s="864">
        <f t="shared" ref="J13:J19" si="5">SUMIF(descrip30_12,I13,data30_12)</f>
        <v>0</v>
      </c>
      <c r="K13" s="865">
        <f t="array" aca="1" ref="K13" ca="1">SUMIF(ExpenseDescrip,I13,ExpenseData)</f>
        <v>0</v>
      </c>
      <c r="L13" s="866">
        <f ca="1">K13-J13</f>
        <v>0</v>
      </c>
      <c r="M13" s="126"/>
      <c r="N13" s="137"/>
      <c r="O13" s="137"/>
      <c r="P13" s="137"/>
      <c r="Q13" s="137"/>
      <c r="R13" s="126"/>
    </row>
    <row r="14" spans="3:18" ht="15">
      <c r="C14" s="863" t="str">
        <f>Setup!D11</f>
        <v>Emergency Fund</v>
      </c>
      <c r="D14" s="864">
        <f t="shared" si="4"/>
        <v>0</v>
      </c>
      <c r="E14" s="865">
        <f t="array" aca="1" ref="E14" ca="1">SUMIF(ExpenseDescrip,C14,ExpenseData)</f>
        <v>0</v>
      </c>
      <c r="F14" s="866">
        <f t="shared" ref="F14:F17" ca="1" si="6">E14-D14</f>
        <v>0</v>
      </c>
      <c r="G14" s="868"/>
      <c r="H14" s="868"/>
      <c r="I14" s="867" t="str">
        <f>Setup!E11</f>
        <v>Groceries</v>
      </c>
      <c r="J14" s="864">
        <f t="shared" si="5"/>
        <v>0</v>
      </c>
      <c r="K14" s="865">
        <f t="array" aca="1" ref="K14" ca="1">SUMIF(ExpenseDescrip,I14,ExpenseData)</f>
        <v>0</v>
      </c>
      <c r="L14" s="866">
        <f t="shared" ref="L14:L19" ca="1" si="7">K14-J14</f>
        <v>0</v>
      </c>
      <c r="M14" s="126"/>
      <c r="N14" s="137"/>
      <c r="O14" s="137"/>
      <c r="P14" s="137"/>
      <c r="Q14" s="137"/>
      <c r="R14" s="126"/>
    </row>
    <row r="15" spans="3:18" ht="15">
      <c r="C15" s="863" t="str">
        <f>Setup!D12</f>
        <v>Retirement</v>
      </c>
      <c r="D15" s="864">
        <f t="shared" si="4"/>
        <v>0</v>
      </c>
      <c r="E15" s="865">
        <f t="array" aca="1" ref="E15" ca="1">SUMIF(ExpenseDescrip,C15,ExpenseData)</f>
        <v>0</v>
      </c>
      <c r="F15" s="866">
        <f t="shared" ca="1" si="6"/>
        <v>0</v>
      </c>
      <c r="G15" s="868"/>
      <c r="H15" s="868"/>
      <c r="I15" s="867" t="str">
        <f>Setup!E12</f>
        <v>Dining Out</v>
      </c>
      <c r="J15" s="864">
        <f t="shared" si="5"/>
        <v>0</v>
      </c>
      <c r="K15" s="865">
        <f t="array" aca="1" ref="K15" ca="1">SUMIF(ExpenseDescrip,I15,ExpenseData)</f>
        <v>0</v>
      </c>
      <c r="L15" s="866">
        <f t="shared" ca="1" si="7"/>
        <v>0</v>
      </c>
      <c r="M15" s="126"/>
      <c r="N15" s="137"/>
      <c r="O15" s="137"/>
      <c r="P15" s="137"/>
      <c r="Q15" s="137"/>
      <c r="R15" s="126"/>
    </row>
    <row r="16" spans="3:18" ht="15">
      <c r="C16" s="863" t="str">
        <f>Setup!D13</f>
        <v>Storehouse</v>
      </c>
      <c r="D16" s="864">
        <f t="shared" si="4"/>
        <v>0</v>
      </c>
      <c r="E16" s="865">
        <f t="array" aca="1" ref="E16" ca="1">SUMIF(ExpenseDescrip,C16,ExpenseData)</f>
        <v>0</v>
      </c>
      <c r="F16" s="866">
        <f t="shared" ca="1" si="6"/>
        <v>0</v>
      </c>
      <c r="G16" s="868"/>
      <c r="H16" s="868"/>
      <c r="I16" s="867" t="str">
        <f>Setup!E13</f>
        <v>School Lunches</v>
      </c>
      <c r="J16" s="864">
        <f t="shared" si="5"/>
        <v>0</v>
      </c>
      <c r="K16" s="865">
        <f t="array" aca="1" ref="K16" ca="1">SUMIF(ExpenseDescrip,I16,ExpenseData)</f>
        <v>0</v>
      </c>
      <c r="L16" s="866">
        <f t="shared" ca="1" si="7"/>
        <v>0</v>
      </c>
      <c r="M16" s="126"/>
      <c r="N16" s="137"/>
      <c r="O16" s="137"/>
      <c r="P16" s="137"/>
      <c r="Q16" s="137"/>
      <c r="R16" s="126"/>
    </row>
    <row r="17" spans="3:18" ht="15">
      <c r="C17" s="863" t="str">
        <f>Setup!D14</f>
        <v>Christmas Fund</v>
      </c>
      <c r="D17" s="864">
        <f t="shared" si="4"/>
        <v>0</v>
      </c>
      <c r="E17" s="865">
        <f t="array" aca="1" ref="E17" ca="1">SUMIF(ExpenseDescrip,C17,ExpenseData)</f>
        <v>0</v>
      </c>
      <c r="F17" s="866">
        <f t="shared" ca="1" si="6"/>
        <v>0</v>
      </c>
      <c r="G17" s="868"/>
      <c r="H17" s="868"/>
      <c r="I17" s="867" t="str">
        <f>Setup!E14</f>
        <v>Pet Food</v>
      </c>
      <c r="J17" s="864">
        <f t="shared" si="5"/>
        <v>0</v>
      </c>
      <c r="K17" s="865">
        <f t="array" aca="1" ref="K17" ca="1">SUMIF(ExpenseDescrip,I17,ExpenseData)</f>
        <v>0</v>
      </c>
      <c r="L17" s="866">
        <f t="shared" ca="1" si="7"/>
        <v>0</v>
      </c>
      <c r="M17" s="126"/>
      <c r="N17" s="137"/>
      <c r="O17" s="137"/>
      <c r="P17" s="137"/>
      <c r="Q17" s="137"/>
      <c r="R17" s="126"/>
    </row>
    <row r="18" spans="3:18" ht="15">
      <c r="C18" s="863" t="str">
        <f>Setup!D15</f>
        <v>Car Fund</v>
      </c>
      <c r="D18" s="864">
        <f t="shared" si="4"/>
        <v>0</v>
      </c>
      <c r="E18" s="865">
        <f t="array" aca="1" ref="E18" ca="1">SUMIF(ExpenseDescrip,C18,ExpenseData)</f>
        <v>0</v>
      </c>
      <c r="F18" s="866">
        <f ca="1">E18-D18</f>
        <v>0</v>
      </c>
      <c r="G18" s="868"/>
      <c r="H18" s="868"/>
      <c r="I18" s="867" t="str">
        <f>Setup!E15</f>
        <v>Other Food</v>
      </c>
      <c r="J18" s="864">
        <f t="shared" si="5"/>
        <v>0</v>
      </c>
      <c r="K18" s="865">
        <f t="array" aca="1" ref="K18" ca="1">SUMIF(ExpenseDescrip,I18,ExpenseData)</f>
        <v>0</v>
      </c>
      <c r="L18" s="866">
        <f t="shared" ca="1" si="7"/>
        <v>0</v>
      </c>
      <c r="M18" s="126"/>
      <c r="N18" s="137"/>
      <c r="O18" s="137"/>
      <c r="P18" s="137"/>
      <c r="Q18" s="137"/>
      <c r="R18" s="126"/>
    </row>
    <row r="19" spans="3:18" ht="12.75" customHeight="1" thickBot="1">
      <c r="C19" s="869" t="str">
        <f>Setup!D16</f>
        <v>Home Down Pay Fund</v>
      </c>
      <c r="D19" s="870">
        <f t="shared" si="4"/>
        <v>0</v>
      </c>
      <c r="E19" s="891">
        <f t="array" aca="1" ref="E19" ca="1">SUMIF(ExpenseDescrip,C19,ExpenseData)</f>
        <v>0</v>
      </c>
      <c r="F19" s="872">
        <f ca="1">E19-D19</f>
        <v>0</v>
      </c>
      <c r="G19" s="868"/>
      <c r="H19" s="868"/>
      <c r="I19" s="869" t="str">
        <f>Setup!E16</f>
        <v>Other Food</v>
      </c>
      <c r="J19" s="870">
        <f t="shared" si="5"/>
        <v>0</v>
      </c>
      <c r="K19" s="891">
        <f t="array" aca="1" ref="K19" ca="1">SUMIF(ExpenseDescrip,I19,ExpenseData)</f>
        <v>0</v>
      </c>
      <c r="L19" s="872">
        <f t="shared" ca="1" si="7"/>
        <v>0</v>
      </c>
      <c r="M19" s="126"/>
      <c r="N19" s="138"/>
      <c r="O19" s="130"/>
      <c r="P19" s="130"/>
      <c r="Q19" s="130"/>
      <c r="R19" s="126"/>
    </row>
    <row r="20" spans="3:18" ht="17" thickBot="1">
      <c r="C20" s="195"/>
      <c r="D20" s="195"/>
      <c r="E20" s="195"/>
      <c r="F20" s="195"/>
      <c r="G20" s="195"/>
      <c r="H20" s="195"/>
      <c r="I20" s="195"/>
      <c r="J20" s="195"/>
      <c r="K20" s="195"/>
      <c r="L20" s="195"/>
      <c r="M20" s="126"/>
      <c r="N20" s="151"/>
      <c r="O20" s="151"/>
      <c r="P20" s="151"/>
      <c r="Q20" s="151"/>
      <c r="R20" s="126"/>
    </row>
    <row r="21" spans="3:18" ht="30" customHeight="1" thickBot="1">
      <c r="C21" s="859" t="s">
        <v>592</v>
      </c>
      <c r="D21" s="860" t="s">
        <v>589</v>
      </c>
      <c r="E21" s="860" t="s">
        <v>590</v>
      </c>
      <c r="F21" s="861" t="s">
        <v>594</v>
      </c>
      <c r="G21" s="862"/>
      <c r="H21" s="862"/>
      <c r="I21" s="859" t="s">
        <v>592</v>
      </c>
      <c r="J21" s="860" t="s">
        <v>589</v>
      </c>
      <c r="K21" s="860" t="s">
        <v>590</v>
      </c>
      <c r="L21" s="861" t="s">
        <v>594</v>
      </c>
      <c r="M21" s="126"/>
      <c r="N21" s="137"/>
      <c r="O21" s="137"/>
      <c r="P21" s="137"/>
      <c r="Q21" s="137"/>
      <c r="R21" s="126"/>
    </row>
    <row r="22" spans="3:18" ht="15">
      <c r="C22" s="863" t="str">
        <f>Setup!B18</f>
        <v>5. CLOTHING</v>
      </c>
      <c r="D22" s="873">
        <f t="shared" ref="D22:D28" si="8">SUMIF(descrip30_12,C22,data30_12)</f>
        <v>0</v>
      </c>
      <c r="E22" s="874"/>
      <c r="F22" s="866">
        <f>E22-D22</f>
        <v>0</v>
      </c>
      <c r="G22" s="862"/>
      <c r="H22" s="862"/>
      <c r="I22" s="867" t="str">
        <f>Setup!C18</f>
        <v>6. CHILD CARE</v>
      </c>
      <c r="J22" s="873">
        <f t="shared" ref="J22:J28" si="9">SUMIF(descrip30_12,I22,data30_12)</f>
        <v>0</v>
      </c>
      <c r="K22" s="874"/>
      <c r="L22" s="866">
        <f>K22-J22</f>
        <v>0</v>
      </c>
      <c r="M22" s="126"/>
      <c r="N22" s="137"/>
      <c r="O22" s="137"/>
      <c r="P22" s="137"/>
      <c r="Q22" s="137"/>
      <c r="R22" s="126"/>
    </row>
    <row r="23" spans="3:18" ht="15">
      <c r="C23" s="863" t="str">
        <f>Setup!B19</f>
        <v>New Clothes</v>
      </c>
      <c r="D23" s="873">
        <f t="shared" si="8"/>
        <v>0</v>
      </c>
      <c r="E23" s="875">
        <f t="array" aca="1" ref="E23" ca="1">SUMIF(ExpenseDescrip,C23,ExpenseData)</f>
        <v>0</v>
      </c>
      <c r="F23" s="866">
        <f t="shared" ref="F23:F26" ca="1" si="10">E23-D23</f>
        <v>0</v>
      </c>
      <c r="G23" s="868"/>
      <c r="H23" s="868"/>
      <c r="I23" s="867" t="str">
        <f>Setup!C19</f>
        <v>School Tuition</v>
      </c>
      <c r="J23" s="873">
        <f t="shared" si="9"/>
        <v>0</v>
      </c>
      <c r="K23" s="875">
        <f t="array" aca="1" ref="K23" ca="1">SUMIF(ExpenseDescrip,I23,ExpenseData)</f>
        <v>0</v>
      </c>
      <c r="L23" s="866">
        <f t="shared" ref="L23:L28" ca="1" si="11">K23-J23</f>
        <v>0</v>
      </c>
      <c r="M23" s="126"/>
      <c r="N23" s="137"/>
      <c r="O23" s="137"/>
      <c r="P23" s="137"/>
      <c r="Q23" s="137"/>
      <c r="R23" s="126"/>
    </row>
    <row r="24" spans="3:18" ht="15">
      <c r="C24" s="863" t="str">
        <f>Setup!B20</f>
        <v>Dry Cleaning</v>
      </c>
      <c r="D24" s="873">
        <f t="shared" si="8"/>
        <v>0</v>
      </c>
      <c r="E24" s="875">
        <f t="array" aca="1" ref="E24" ca="1">SUMIF(ExpenseDescrip,C24,ExpenseData)</f>
        <v>0</v>
      </c>
      <c r="F24" s="866">
        <f t="shared" ca="1" si="10"/>
        <v>0</v>
      </c>
      <c r="G24" s="868"/>
      <c r="H24" s="868"/>
      <c r="I24" s="867" t="str">
        <f>Setup!C20</f>
        <v>Day Care</v>
      </c>
      <c r="J24" s="873">
        <f t="shared" si="9"/>
        <v>0</v>
      </c>
      <c r="K24" s="875">
        <f t="array" aca="1" ref="K24" ca="1">SUMIF(ExpenseDescrip,I24,ExpenseData)</f>
        <v>0</v>
      </c>
      <c r="L24" s="866">
        <f t="shared" ca="1" si="11"/>
        <v>0</v>
      </c>
      <c r="M24" s="126"/>
      <c r="N24" s="137"/>
      <c r="O24" s="137"/>
      <c r="P24" s="137"/>
      <c r="Q24" s="137"/>
      <c r="R24" s="126"/>
    </row>
    <row r="25" spans="3:18" ht="15">
      <c r="C25" s="863" t="str">
        <f>Setup!B21</f>
        <v>Laundry</v>
      </c>
      <c r="D25" s="873">
        <f t="shared" si="8"/>
        <v>0</v>
      </c>
      <c r="E25" s="875">
        <f t="array" aca="1" ref="E25" ca="1">SUMIF(ExpenseDescrip,C25,ExpenseData)</f>
        <v>0</v>
      </c>
      <c r="F25" s="866">
        <f t="shared" ca="1" si="10"/>
        <v>0</v>
      </c>
      <c r="G25" s="868"/>
      <c r="H25" s="868"/>
      <c r="I25" s="867" t="str">
        <f>Setup!C21</f>
        <v>Child Support</v>
      </c>
      <c r="J25" s="873">
        <f t="shared" si="9"/>
        <v>0</v>
      </c>
      <c r="K25" s="875">
        <f t="array" aca="1" ref="K25" ca="1">SUMIF(ExpenseDescrip,I25,ExpenseData)</f>
        <v>0</v>
      </c>
      <c r="L25" s="866">
        <f t="shared" ca="1" si="11"/>
        <v>0</v>
      </c>
      <c r="M25" s="126"/>
      <c r="N25" s="137"/>
      <c r="O25" s="137"/>
      <c r="P25" s="137"/>
      <c r="Q25" s="137"/>
      <c r="R25" s="126"/>
    </row>
    <row r="26" spans="3:18" ht="15">
      <c r="C26" s="863" t="str">
        <f>Setup!B22</f>
        <v>Other Clothing</v>
      </c>
      <c r="D26" s="873">
        <f t="shared" si="8"/>
        <v>0</v>
      </c>
      <c r="E26" s="875">
        <f t="array" aca="1" ref="E26" ca="1">SUMIF(ExpenseDescrip,C26,ExpenseData)</f>
        <v>0</v>
      </c>
      <c r="F26" s="866">
        <f t="shared" ca="1" si="10"/>
        <v>0</v>
      </c>
      <c r="G26" s="868"/>
      <c r="H26" s="868"/>
      <c r="I26" s="867" t="str">
        <f>Setup!C22</f>
        <v>Other Child Care</v>
      </c>
      <c r="J26" s="873">
        <f t="shared" si="9"/>
        <v>0</v>
      </c>
      <c r="K26" s="875">
        <f t="array" aca="1" ref="K26" ca="1">SUMIF(ExpenseDescrip,I26,ExpenseData)</f>
        <v>0</v>
      </c>
      <c r="L26" s="866">
        <f t="shared" ca="1" si="11"/>
        <v>0</v>
      </c>
      <c r="M26" s="126"/>
      <c r="N26" s="137"/>
      <c r="O26" s="137"/>
      <c r="P26" s="137"/>
      <c r="Q26" s="137"/>
      <c r="R26" s="126"/>
    </row>
    <row r="27" spans="3:18" ht="15">
      <c r="C27" s="863" t="str">
        <f>Setup!B23</f>
        <v>Other Clothing</v>
      </c>
      <c r="D27" s="873">
        <f t="shared" si="8"/>
        <v>0</v>
      </c>
      <c r="E27" s="865">
        <f t="array" aca="1" ref="E27" ca="1">SUMIF(ExpenseDescrip,C27,ExpenseData)</f>
        <v>0</v>
      </c>
      <c r="F27" s="866">
        <f ca="1">E27-D27</f>
        <v>0</v>
      </c>
      <c r="G27" s="868"/>
      <c r="H27" s="868"/>
      <c r="I27" s="867" t="str">
        <f>Setup!C23</f>
        <v>Other Child Care</v>
      </c>
      <c r="J27" s="873">
        <f t="shared" si="9"/>
        <v>0</v>
      </c>
      <c r="K27" s="865">
        <f t="array" aca="1" ref="K27" ca="1">SUMIF(ExpenseDescrip,I27,ExpenseData)</f>
        <v>0</v>
      </c>
      <c r="L27" s="866">
        <f t="shared" ca="1" si="11"/>
        <v>0</v>
      </c>
      <c r="M27" s="126"/>
      <c r="N27" s="126"/>
      <c r="O27" s="126"/>
      <c r="P27" s="126"/>
      <c r="Q27" s="126"/>
      <c r="R27" s="126"/>
    </row>
    <row r="28" spans="3:18" ht="17" thickBot="1">
      <c r="C28" s="869" t="str">
        <f>Setup!B24</f>
        <v>Other Clothing</v>
      </c>
      <c r="D28" s="876">
        <f t="shared" si="8"/>
        <v>0</v>
      </c>
      <c r="E28" s="891">
        <f t="array" aca="1" ref="E28" ca="1">SUMIF(ExpenseDescrip,C28,ExpenseData)</f>
        <v>0</v>
      </c>
      <c r="F28" s="872">
        <f ca="1">E28-D28</f>
        <v>0</v>
      </c>
      <c r="G28" s="868"/>
      <c r="H28" s="868"/>
      <c r="I28" s="869" t="str">
        <f>Setup!C24</f>
        <v>Other Child Care</v>
      </c>
      <c r="J28" s="876">
        <f t="shared" si="9"/>
        <v>0</v>
      </c>
      <c r="K28" s="891">
        <f t="array" aca="1" ref="K28" ca="1">SUMIF(ExpenseDescrip,I28,ExpenseData)</f>
        <v>0</v>
      </c>
      <c r="L28" s="872">
        <f t="shared" ca="1" si="11"/>
        <v>0</v>
      </c>
      <c r="M28" s="126"/>
      <c r="N28" s="151"/>
      <c r="O28" s="151"/>
      <c r="P28" s="151"/>
      <c r="Q28" s="151"/>
      <c r="R28" s="126"/>
    </row>
    <row r="29" spans="3:18" ht="16" thickBot="1">
      <c r="C29" s="195"/>
      <c r="D29" s="195"/>
      <c r="E29" s="195"/>
      <c r="F29" s="195"/>
      <c r="G29" s="195"/>
      <c r="H29" s="195"/>
      <c r="I29" s="195"/>
      <c r="J29" s="195"/>
      <c r="K29" s="195"/>
      <c r="L29" s="195"/>
      <c r="M29" s="126"/>
      <c r="N29" s="137"/>
      <c r="O29" s="137"/>
      <c r="P29" s="137"/>
      <c r="Q29" s="137"/>
      <c r="R29" s="126"/>
    </row>
    <row r="30" spans="3:18" ht="30" customHeight="1" thickBot="1">
      <c r="C30" s="859" t="s">
        <v>592</v>
      </c>
      <c r="D30" s="860" t="s">
        <v>589</v>
      </c>
      <c r="E30" s="860" t="s">
        <v>590</v>
      </c>
      <c r="F30" s="861" t="s">
        <v>594</v>
      </c>
      <c r="G30" s="862"/>
      <c r="H30" s="862"/>
      <c r="I30" s="859" t="s">
        <v>592</v>
      </c>
      <c r="J30" s="860" t="s">
        <v>589</v>
      </c>
      <c r="K30" s="860" t="s">
        <v>590</v>
      </c>
      <c r="L30" s="861" t="s">
        <v>594</v>
      </c>
      <c r="M30" s="126"/>
      <c r="N30" s="137"/>
      <c r="O30" s="137"/>
      <c r="P30" s="137"/>
      <c r="Q30" s="137"/>
      <c r="R30" s="126"/>
    </row>
    <row r="31" spans="3:18" ht="15">
      <c r="C31" s="863" t="str">
        <f>Setup!D18</f>
        <v>7. HEALTH</v>
      </c>
      <c r="D31" s="873">
        <f t="shared" ref="D31:D37" si="12">SUMIF(descrip30_12,C31,data30_12)</f>
        <v>0</v>
      </c>
      <c r="E31" s="875">
        <f t="array" aca="1" ref="E31" ca="1">SUMIF(ExpenseDescrip,C31,ExpenseData)</f>
        <v>0</v>
      </c>
      <c r="F31" s="866">
        <f ca="1">E31-D31</f>
        <v>0</v>
      </c>
      <c r="G31" s="862"/>
      <c r="H31" s="862"/>
      <c r="I31" s="867" t="str">
        <f>Setup!E18</f>
        <v>8. HOUSING</v>
      </c>
      <c r="J31" s="873">
        <f t="shared" ref="J31:J37" si="13">SUMIF(descrip30_12,I31,data30_12)</f>
        <v>0</v>
      </c>
      <c r="K31" s="875">
        <f t="array" aca="1" ref="K31" ca="1">SUMIF(ExpenseDescrip,I31,ExpenseData)</f>
        <v>0</v>
      </c>
      <c r="L31" s="866">
        <f ca="1">K31-J31</f>
        <v>0</v>
      </c>
      <c r="M31" s="126"/>
      <c r="N31" s="137"/>
      <c r="O31" s="137"/>
      <c r="P31" s="137"/>
      <c r="Q31" s="137"/>
      <c r="R31" s="126"/>
    </row>
    <row r="32" spans="3:18" ht="15">
      <c r="C32" s="863" t="str">
        <f>Setup!D19</f>
        <v>Doctor</v>
      </c>
      <c r="D32" s="873">
        <f t="shared" si="12"/>
        <v>0</v>
      </c>
      <c r="E32" s="875">
        <f t="array" aca="1" ref="E32" ca="1">SUMIF(ExpenseDescrip,C32,ExpenseData)</f>
        <v>0</v>
      </c>
      <c r="F32" s="866">
        <f t="shared" ref="F32:F37" ca="1" si="14">E32-D32</f>
        <v>0</v>
      </c>
      <c r="G32" s="868"/>
      <c r="H32" s="868"/>
      <c r="I32" s="867" t="str">
        <f>Setup!E19</f>
        <v>Mortgage Loan Payment</v>
      </c>
      <c r="J32" s="873">
        <f t="shared" si="13"/>
        <v>0</v>
      </c>
      <c r="K32" s="875">
        <f>'Tab-03_AD-M12'!E54</f>
        <v>0</v>
      </c>
      <c r="L32" s="866">
        <f>K32-J32</f>
        <v>0</v>
      </c>
      <c r="M32" s="126"/>
      <c r="N32" s="137"/>
      <c r="O32" s="137"/>
      <c r="P32" s="137"/>
      <c r="Q32" s="137"/>
      <c r="R32" s="126"/>
    </row>
    <row r="33" spans="3:18" ht="15">
      <c r="C33" s="863" t="str">
        <f>Setup!D20</f>
        <v>Dentist</v>
      </c>
      <c r="D33" s="873">
        <f t="shared" si="12"/>
        <v>0</v>
      </c>
      <c r="E33" s="875">
        <f t="array" aca="1" ref="E33" ca="1">SUMIF(ExpenseDescrip,C33,ExpenseData)</f>
        <v>0</v>
      </c>
      <c r="F33" s="866">
        <f t="shared" ca="1" si="14"/>
        <v>0</v>
      </c>
      <c r="G33" s="868"/>
      <c r="H33" s="868"/>
      <c r="I33" s="867" t="str">
        <f>Setup!E20</f>
        <v>Rent</v>
      </c>
      <c r="J33" s="873">
        <f t="shared" si="13"/>
        <v>0</v>
      </c>
      <c r="K33" s="875">
        <f t="array" aca="1" ref="K33" ca="1">SUMIF(ExpenseDescrip,I33,ExpenseData)</f>
        <v>0</v>
      </c>
      <c r="L33" s="866">
        <f t="shared" ref="L33:L37" ca="1" si="15">K33-J33</f>
        <v>0</v>
      </c>
      <c r="M33" s="126"/>
      <c r="N33" s="137"/>
      <c r="O33" s="137"/>
      <c r="P33" s="137"/>
      <c r="Q33" s="137"/>
      <c r="R33" s="126"/>
    </row>
    <row r="34" spans="3:18" ht="15">
      <c r="C34" s="863" t="str">
        <f>Setup!D21</f>
        <v>Prescriptions</v>
      </c>
      <c r="D34" s="873">
        <f t="shared" si="12"/>
        <v>0</v>
      </c>
      <c r="E34" s="875">
        <f t="array" aca="1" ref="E34" ca="1">SUMIF(ExpenseDescrip,C34,ExpenseData)</f>
        <v>0</v>
      </c>
      <c r="F34" s="866">
        <f t="shared" ca="1" si="14"/>
        <v>0</v>
      </c>
      <c r="G34" s="868"/>
      <c r="H34" s="868"/>
      <c r="I34" s="867" t="str">
        <f>Setup!E21</f>
        <v>Escrow</v>
      </c>
      <c r="J34" s="873">
        <f t="shared" si="13"/>
        <v>0</v>
      </c>
      <c r="K34" s="875">
        <f t="array" aca="1" ref="K34" ca="1">SUMIF(ExpenseDescrip,I34,ExpenseData)</f>
        <v>0</v>
      </c>
      <c r="L34" s="866">
        <f t="shared" ca="1" si="15"/>
        <v>0</v>
      </c>
      <c r="M34" s="126"/>
      <c r="N34" s="137"/>
      <c r="O34" s="137"/>
      <c r="P34" s="137"/>
      <c r="Q34" s="137"/>
      <c r="R34" s="126"/>
    </row>
    <row r="35" spans="3:18" ht="15">
      <c r="C35" s="863" t="str">
        <f>Setup!D22</f>
        <v>Health &amp; Fitness</v>
      </c>
      <c r="D35" s="873">
        <f t="shared" si="12"/>
        <v>0</v>
      </c>
      <c r="E35" s="875">
        <f t="array" aca="1" ref="E35" ca="1">SUMIF(ExpenseDescrip,C35,ExpenseData)</f>
        <v>0</v>
      </c>
      <c r="F35" s="866">
        <f t="shared" ca="1" si="14"/>
        <v>0</v>
      </c>
      <c r="G35" s="868"/>
      <c r="H35" s="868"/>
      <c r="I35" s="867" t="str">
        <f>Setup!E22</f>
        <v>HOA / Dues</v>
      </c>
      <c r="J35" s="873">
        <f t="shared" si="13"/>
        <v>0</v>
      </c>
      <c r="K35" s="875">
        <f t="array" aca="1" ref="K35" ca="1">SUMIF(ExpenseDescrip,I35,ExpenseData)</f>
        <v>0</v>
      </c>
      <c r="L35" s="866">
        <f t="shared" ca="1" si="15"/>
        <v>0</v>
      </c>
      <c r="M35" s="126"/>
      <c r="N35" s="126"/>
      <c r="O35" s="126"/>
      <c r="P35" s="126"/>
      <c r="Q35" s="126"/>
      <c r="R35" s="126"/>
    </row>
    <row r="36" spans="3:18" ht="15">
      <c r="C36" s="863" t="str">
        <f>Setup!D23</f>
        <v>Personal Grooming</v>
      </c>
      <c r="D36" s="873">
        <f t="shared" si="12"/>
        <v>0</v>
      </c>
      <c r="E36" s="865">
        <f t="array" aca="1" ref="E36" ca="1">SUMIF(ExpenseDescrip,C36,ExpenseData)</f>
        <v>0</v>
      </c>
      <c r="F36" s="866">
        <f t="shared" ca="1" si="14"/>
        <v>0</v>
      </c>
      <c r="G36" s="868"/>
      <c r="H36" s="868"/>
      <c r="I36" s="867" t="str">
        <f>Setup!E23</f>
        <v>Home Improvement</v>
      </c>
      <c r="J36" s="873">
        <f t="shared" si="13"/>
        <v>0</v>
      </c>
      <c r="K36" s="865">
        <f t="array" aca="1" ref="K36" ca="1">SUMIF(ExpenseDescrip,I36,ExpenseData)</f>
        <v>0</v>
      </c>
      <c r="L36" s="866">
        <f t="shared" ca="1" si="15"/>
        <v>0</v>
      </c>
      <c r="M36" s="126"/>
      <c r="N36" s="126"/>
      <c r="O36" s="126"/>
      <c r="P36" s="126"/>
      <c r="Q36" s="126"/>
      <c r="R36" s="126"/>
    </row>
    <row r="37" spans="3:18" ht="16" thickBot="1">
      <c r="C37" s="869" t="str">
        <f>Setup!D24</f>
        <v>Other Medical</v>
      </c>
      <c r="D37" s="876">
        <f t="shared" si="12"/>
        <v>0</v>
      </c>
      <c r="E37" s="891">
        <f t="array" aca="1" ref="E37" ca="1">SUMIF(ExpenseDescrip,C37,ExpenseData)</f>
        <v>0</v>
      </c>
      <c r="F37" s="872">
        <f t="shared" ca="1" si="14"/>
        <v>0</v>
      </c>
      <c r="G37" s="868"/>
      <c r="H37" s="868"/>
      <c r="I37" s="869" t="str">
        <f>Setup!E24</f>
        <v>Other Housing</v>
      </c>
      <c r="J37" s="876">
        <f t="shared" si="13"/>
        <v>0</v>
      </c>
      <c r="K37" s="891">
        <f t="array" aca="1" ref="K37" ca="1">SUMIF(ExpenseDescrip,I37,ExpenseData)</f>
        <v>0</v>
      </c>
      <c r="L37" s="872">
        <f t="shared" ca="1" si="15"/>
        <v>0</v>
      </c>
      <c r="M37" s="126"/>
      <c r="N37" s="126"/>
      <c r="O37" s="126"/>
      <c r="P37" s="126"/>
      <c r="Q37" s="126"/>
      <c r="R37" s="126"/>
    </row>
    <row r="38" spans="3:18" ht="25" customHeight="1" thickBot="1">
      <c r="C38" s="878" t="s">
        <v>491</v>
      </c>
      <c r="D38" s="879"/>
      <c r="E38" s="879"/>
      <c r="F38" s="880">
        <f>F2</f>
        <v>43435</v>
      </c>
      <c r="G38" s="881" t="s">
        <v>492</v>
      </c>
      <c r="H38" s="882"/>
      <c r="I38" s="883">
        <f>EOMONTH(F38,0)</f>
        <v>43465</v>
      </c>
      <c r="J38" s="629"/>
      <c r="K38" s="629"/>
      <c r="L38" s="629"/>
    </row>
    <row r="39" spans="3:18" ht="30" customHeight="1" thickBot="1">
      <c r="C39" s="859" t="s">
        <v>592</v>
      </c>
      <c r="D39" s="860" t="s">
        <v>589</v>
      </c>
      <c r="E39" s="860" t="s">
        <v>590</v>
      </c>
      <c r="F39" s="861" t="s">
        <v>594</v>
      </c>
      <c r="G39" s="862"/>
      <c r="H39" s="862"/>
      <c r="I39" s="859" t="s">
        <v>592</v>
      </c>
      <c r="J39" s="860" t="s">
        <v>589</v>
      </c>
      <c r="K39" s="860" t="s">
        <v>590</v>
      </c>
      <c r="L39" s="861" t="s">
        <v>594</v>
      </c>
    </row>
    <row r="40" spans="3:18" ht="15">
      <c r="C40" s="863" t="str">
        <f>Setup!B26</f>
        <v>9. UTILITIES</v>
      </c>
      <c r="D40" s="873">
        <f t="shared" ref="D40:D46" si="16">SUMIF(descrip30_12,C40,data30_12)</f>
        <v>0</v>
      </c>
      <c r="E40" s="875">
        <f t="array" aca="1" ref="E40" ca="1">SUMIF(ExpenseDescrip,C40,ExpenseData)</f>
        <v>0</v>
      </c>
      <c r="F40" s="866">
        <f ca="1">E40-D40</f>
        <v>0</v>
      </c>
      <c r="G40" s="862"/>
      <c r="H40" s="862"/>
      <c r="I40" s="867" t="str">
        <f>Setup!C26</f>
        <v>10. HOUSEHOLD</v>
      </c>
      <c r="J40" s="873">
        <f t="shared" ref="J40:J46" si="17">SUMIF(descrip30_12,I40,data30_12)</f>
        <v>0</v>
      </c>
      <c r="K40" s="875">
        <f t="array" aca="1" ref="K40" ca="1">SUMIF(ExpenseDescrip,I40,ExpenseData)</f>
        <v>0</v>
      </c>
      <c r="L40" s="866">
        <f ca="1">K40-J40</f>
        <v>0</v>
      </c>
    </row>
    <row r="41" spans="3:18" ht="15">
      <c r="C41" s="863" t="str">
        <f>Setup!B27</f>
        <v>Electricity</v>
      </c>
      <c r="D41" s="873">
        <f t="shared" si="16"/>
        <v>0</v>
      </c>
      <c r="E41" s="875">
        <f t="array" aca="1" ref="E41" ca="1">SUMIF(ExpenseDescrip,C41,ExpenseData)</f>
        <v>0</v>
      </c>
      <c r="F41" s="866">
        <f t="shared" ref="F41:F46" ca="1" si="18">E41-D41</f>
        <v>0</v>
      </c>
      <c r="G41" s="868"/>
      <c r="H41" s="868"/>
      <c r="I41" s="867" t="str">
        <f>Setup!C27</f>
        <v>Home Phone</v>
      </c>
      <c r="J41" s="873">
        <f t="shared" si="17"/>
        <v>0</v>
      </c>
      <c r="K41" s="875">
        <f t="array" aca="1" ref="K41" ca="1">SUMIF(ExpenseDescrip,I41,ExpenseData)</f>
        <v>0</v>
      </c>
      <c r="L41" s="866">
        <f t="shared" ref="L41:L46" ca="1" si="19">K41-J41</f>
        <v>0</v>
      </c>
    </row>
    <row r="42" spans="3:18" ht="15">
      <c r="C42" s="863" t="str">
        <f>Setup!B28</f>
        <v>Natural Gas</v>
      </c>
      <c r="D42" s="873">
        <f t="shared" si="16"/>
        <v>0</v>
      </c>
      <c r="E42" s="875">
        <f t="array" aca="1" ref="E42" ca="1">SUMIF(ExpenseDescrip,C42,ExpenseData)</f>
        <v>0</v>
      </c>
      <c r="F42" s="866">
        <f t="shared" ca="1" si="18"/>
        <v>0</v>
      </c>
      <c r="G42" s="868"/>
      <c r="H42" s="868"/>
      <c r="I42" s="867" t="str">
        <f>Setup!C28</f>
        <v>Cell Phone</v>
      </c>
      <c r="J42" s="873">
        <f t="shared" si="17"/>
        <v>0</v>
      </c>
      <c r="K42" s="875">
        <f t="array" aca="1" ref="K42" ca="1">SUMIF(ExpenseDescrip,I42,ExpenseData)</f>
        <v>0</v>
      </c>
      <c r="L42" s="866">
        <f t="shared" ca="1" si="19"/>
        <v>0</v>
      </c>
    </row>
    <row r="43" spans="3:18" ht="15">
      <c r="C43" s="863" t="str">
        <f>Setup!B29</f>
        <v>Water</v>
      </c>
      <c r="D43" s="873">
        <f t="shared" si="16"/>
        <v>0</v>
      </c>
      <c r="E43" s="875">
        <f t="array" aca="1" ref="E43" ca="1">SUMIF(ExpenseDescrip,C43,ExpenseData)</f>
        <v>0</v>
      </c>
      <c r="F43" s="866">
        <f t="shared" ca="1" si="18"/>
        <v>0</v>
      </c>
      <c r="G43" s="868"/>
      <c r="H43" s="868"/>
      <c r="I43" s="867" t="str">
        <f>Setup!C29</f>
        <v>Internet Service</v>
      </c>
      <c r="J43" s="873">
        <f t="shared" si="17"/>
        <v>0</v>
      </c>
      <c r="K43" s="875">
        <f t="array" aca="1" ref="K43" ca="1">SUMIF(ExpenseDescrip,I43,ExpenseData)</f>
        <v>0</v>
      </c>
      <c r="L43" s="866">
        <f t="shared" ca="1" si="19"/>
        <v>0</v>
      </c>
    </row>
    <row r="44" spans="3:18" ht="15">
      <c r="C44" s="863" t="str">
        <f>Setup!B30</f>
        <v>Trash Pick-up</v>
      </c>
      <c r="D44" s="873">
        <f t="shared" si="16"/>
        <v>0</v>
      </c>
      <c r="E44" s="875">
        <f t="array" aca="1" ref="E44" ca="1">SUMIF(ExpenseDescrip,C44,ExpenseData)</f>
        <v>0</v>
      </c>
      <c r="F44" s="866">
        <f t="shared" ca="1" si="18"/>
        <v>0</v>
      </c>
      <c r="G44" s="868"/>
      <c r="H44" s="868"/>
      <c r="I44" s="867" t="str">
        <f>Setup!C30</f>
        <v>Other Household</v>
      </c>
      <c r="J44" s="873">
        <f t="shared" si="17"/>
        <v>0</v>
      </c>
      <c r="K44" s="875">
        <f t="array" aca="1" ref="K44" ca="1">SUMIF(ExpenseDescrip,I44,ExpenseData)</f>
        <v>0</v>
      </c>
      <c r="L44" s="866">
        <f t="shared" ca="1" si="19"/>
        <v>0</v>
      </c>
    </row>
    <row r="45" spans="3:18" ht="15">
      <c r="C45" s="863" t="str">
        <f>Setup!B31</f>
        <v>Other Utilities</v>
      </c>
      <c r="D45" s="873">
        <f t="shared" si="16"/>
        <v>0</v>
      </c>
      <c r="E45" s="865">
        <f t="array" aca="1" ref="E45" ca="1">SUMIF(ExpenseDescrip,C45,ExpenseData)</f>
        <v>0</v>
      </c>
      <c r="F45" s="866">
        <f t="shared" ca="1" si="18"/>
        <v>0</v>
      </c>
      <c r="G45" s="868"/>
      <c r="H45" s="868"/>
      <c r="I45" s="867" t="str">
        <f>Setup!C31</f>
        <v>Other Household</v>
      </c>
      <c r="J45" s="873">
        <f t="shared" si="17"/>
        <v>0</v>
      </c>
      <c r="K45" s="865">
        <f t="array" aca="1" ref="K45" ca="1">SUMIF(ExpenseDescrip,I45,ExpenseData)</f>
        <v>0</v>
      </c>
      <c r="L45" s="866">
        <f t="shared" ca="1" si="19"/>
        <v>0</v>
      </c>
    </row>
    <row r="46" spans="3:18" ht="16" thickBot="1">
      <c r="C46" s="869" t="str">
        <f>Setup!B32</f>
        <v>Other Utilities</v>
      </c>
      <c r="D46" s="876">
        <f t="shared" si="16"/>
        <v>0</v>
      </c>
      <c r="E46" s="891">
        <f t="array" aca="1" ref="E46" ca="1">SUMIF(ExpenseDescrip,C46,ExpenseData)</f>
        <v>0</v>
      </c>
      <c r="F46" s="872">
        <f t="shared" ca="1" si="18"/>
        <v>0</v>
      </c>
      <c r="G46" s="868"/>
      <c r="H46" s="868"/>
      <c r="I46" s="869" t="str">
        <f>Setup!C32</f>
        <v>Other Household</v>
      </c>
      <c r="J46" s="876">
        <f t="shared" si="17"/>
        <v>0</v>
      </c>
      <c r="K46" s="891">
        <f t="array" aca="1" ref="K46" ca="1">SUMIF(ExpenseDescrip,I46,ExpenseData)</f>
        <v>0</v>
      </c>
      <c r="L46" s="872">
        <f t="shared" ca="1" si="19"/>
        <v>0</v>
      </c>
    </row>
    <row r="47" spans="3:18" ht="16" thickBot="1">
      <c r="C47" s="195"/>
      <c r="D47" s="195"/>
      <c r="E47" s="195"/>
      <c r="F47" s="195"/>
      <c r="G47" s="195"/>
      <c r="H47" s="195"/>
      <c r="I47" s="195"/>
      <c r="J47" s="195"/>
      <c r="K47" s="195"/>
      <c r="L47" s="195"/>
    </row>
    <row r="48" spans="3:18" ht="30" customHeight="1" thickBot="1">
      <c r="C48" s="859" t="s">
        <v>592</v>
      </c>
      <c r="D48" s="860" t="s">
        <v>589</v>
      </c>
      <c r="E48" s="860" t="s">
        <v>590</v>
      </c>
      <c r="F48" s="861" t="s">
        <v>594</v>
      </c>
      <c r="G48" s="862"/>
      <c r="H48" s="862"/>
      <c r="I48" s="859" t="s">
        <v>592</v>
      </c>
      <c r="J48" s="860" t="s">
        <v>589</v>
      </c>
      <c r="K48" s="860" t="s">
        <v>590</v>
      </c>
      <c r="L48" s="861" t="s">
        <v>594</v>
      </c>
    </row>
    <row r="49" spans="3:12" ht="15">
      <c r="C49" s="863" t="str">
        <f>Setup!D26</f>
        <v>11. ENTERTAINMENT</v>
      </c>
      <c r="D49" s="873">
        <f t="shared" ref="D49:D55" si="20">SUMIF(descrip30_12,C49,data30_12)</f>
        <v>0</v>
      </c>
      <c r="E49" s="875">
        <f t="array" aca="1" ref="E49" ca="1">SUMIF(ExpenseDescrip,C49,ExpenseData)</f>
        <v>0</v>
      </c>
      <c r="F49" s="866">
        <f ca="1">E49-D49</f>
        <v>0</v>
      </c>
      <c r="G49" s="862"/>
      <c r="H49" s="862"/>
      <c r="I49" s="867" t="str">
        <f>Setup!E26</f>
        <v>12. TRANSPORTATION</v>
      </c>
      <c r="J49" s="873">
        <f t="shared" ref="J49:J55" si="21">SUMIF(descrip30_12,I49,data30_12)</f>
        <v>0</v>
      </c>
      <c r="K49" s="875">
        <f t="array" aca="1" ref="K49" ca="1">SUMIF(ExpenseDescrip,I49,ExpenseData)</f>
        <v>0</v>
      </c>
      <c r="L49" s="866">
        <f ca="1">K49-J49</f>
        <v>0</v>
      </c>
    </row>
    <row r="50" spans="3:12" ht="15">
      <c r="C50" s="863" t="str">
        <f>Setup!D27</f>
        <v>Cable TV</v>
      </c>
      <c r="D50" s="873">
        <f t="shared" si="20"/>
        <v>0</v>
      </c>
      <c r="E50" s="875">
        <f t="array" aca="1" ref="E50" ca="1">SUMIF(ExpenseDescrip,C50,ExpenseData)</f>
        <v>0</v>
      </c>
      <c r="F50" s="866">
        <f t="shared" ref="F50:F55" ca="1" si="22">E50-D50</f>
        <v>0</v>
      </c>
      <c r="G50" s="868"/>
      <c r="H50" s="868"/>
      <c r="I50" s="867" t="str">
        <f>Setup!E27</f>
        <v>Auto Loan Payment</v>
      </c>
      <c r="J50" s="873">
        <f t="shared" si="21"/>
        <v>0</v>
      </c>
      <c r="K50" s="875">
        <f>'Tab-03_AD-M12'!E49</f>
        <v>0</v>
      </c>
      <c r="L50" s="866">
        <f>K50-J50</f>
        <v>0</v>
      </c>
    </row>
    <row r="51" spans="3:12" ht="15">
      <c r="C51" s="863" t="str">
        <f>Setup!D28</f>
        <v>Movies / Books</v>
      </c>
      <c r="D51" s="873">
        <f t="shared" si="20"/>
        <v>0</v>
      </c>
      <c r="E51" s="875">
        <f t="array" aca="1" ref="E51" ca="1">SUMIF(ExpenseDescrip,C51,ExpenseData)</f>
        <v>0</v>
      </c>
      <c r="F51" s="866">
        <f t="shared" ca="1" si="22"/>
        <v>0</v>
      </c>
      <c r="G51" s="868"/>
      <c r="H51" s="868"/>
      <c r="I51" s="867" t="str">
        <f>Setup!E28</f>
        <v>Fuel</v>
      </c>
      <c r="J51" s="873">
        <f t="shared" si="21"/>
        <v>0</v>
      </c>
      <c r="K51" s="875">
        <f t="array" aca="1" ref="K51" ca="1">SUMIF(ExpenseDescrip,I51,ExpenseData)</f>
        <v>0</v>
      </c>
      <c r="L51" s="866">
        <f t="shared" ref="L51:L55" ca="1" si="23">K51-J51</f>
        <v>0</v>
      </c>
    </row>
    <row r="52" spans="3:12" ht="15">
      <c r="C52" s="863" t="str">
        <f>Setup!D29</f>
        <v>Babysitter</v>
      </c>
      <c r="D52" s="873">
        <f t="shared" si="20"/>
        <v>0</v>
      </c>
      <c r="E52" s="875">
        <f t="array" aca="1" ref="E52" ca="1">SUMIF(ExpenseDescrip,C52,ExpenseData)</f>
        <v>0</v>
      </c>
      <c r="F52" s="866">
        <f t="shared" ca="1" si="22"/>
        <v>0</v>
      </c>
      <c r="G52" s="868"/>
      <c r="H52" s="868"/>
      <c r="I52" s="867" t="str">
        <f>Setup!E29</f>
        <v>Maintenance</v>
      </c>
      <c r="J52" s="873">
        <f t="shared" si="21"/>
        <v>0</v>
      </c>
      <c r="K52" s="875">
        <f t="array" aca="1" ref="K52" ca="1">SUMIF(ExpenseDescrip,I52,ExpenseData)</f>
        <v>0</v>
      </c>
      <c r="L52" s="866">
        <f t="shared" ca="1" si="23"/>
        <v>0</v>
      </c>
    </row>
    <row r="53" spans="3:12" ht="15">
      <c r="C53" s="863" t="str">
        <f>Setup!D30</f>
        <v>Vacation</v>
      </c>
      <c r="D53" s="873">
        <f t="shared" si="20"/>
        <v>0</v>
      </c>
      <c r="E53" s="875">
        <f t="array" aca="1" ref="E53" ca="1">SUMIF(ExpenseDescrip,C53,ExpenseData)</f>
        <v>0</v>
      </c>
      <c r="F53" s="866">
        <f t="shared" ca="1" si="22"/>
        <v>0</v>
      </c>
      <c r="G53" s="868"/>
      <c r="H53" s="868"/>
      <c r="I53" s="867" t="str">
        <f>Setup!E30</f>
        <v>Unplanned Service / Repair</v>
      </c>
      <c r="J53" s="873">
        <f t="shared" si="21"/>
        <v>0</v>
      </c>
      <c r="K53" s="875">
        <f t="array" aca="1" ref="K53" ca="1">SUMIF(ExpenseDescrip,I53,ExpenseData)</f>
        <v>0</v>
      </c>
      <c r="L53" s="866">
        <f t="shared" ca="1" si="23"/>
        <v>0</v>
      </c>
    </row>
    <row r="54" spans="3:12" ht="15">
      <c r="C54" s="863" t="str">
        <f>Setup!D31</f>
        <v>Music</v>
      </c>
      <c r="D54" s="873">
        <f t="shared" si="20"/>
        <v>0</v>
      </c>
      <c r="E54" s="865">
        <f t="array" aca="1" ref="E54" ca="1">SUMIF(ExpenseDescrip,C54,ExpenseData)</f>
        <v>0</v>
      </c>
      <c r="F54" s="866">
        <f t="shared" ca="1" si="22"/>
        <v>0</v>
      </c>
      <c r="G54" s="868"/>
      <c r="H54" s="868"/>
      <c r="I54" s="867" t="str">
        <f>Setup!E31</f>
        <v>Registration / Inspection</v>
      </c>
      <c r="J54" s="873">
        <f t="shared" si="21"/>
        <v>0</v>
      </c>
      <c r="K54" s="865">
        <f t="array" aca="1" ref="K54" ca="1">SUMIF(ExpenseDescrip,I54,ExpenseData)</f>
        <v>0</v>
      </c>
      <c r="L54" s="866">
        <f t="shared" ca="1" si="23"/>
        <v>0</v>
      </c>
    </row>
    <row r="55" spans="3:12" ht="16" thickBot="1">
      <c r="C55" s="869" t="str">
        <f>Setup!D32</f>
        <v>Other Entertainment</v>
      </c>
      <c r="D55" s="876">
        <f t="shared" si="20"/>
        <v>0</v>
      </c>
      <c r="E55" s="891">
        <f t="array" aca="1" ref="E55" ca="1">SUMIF(ExpenseDescrip,C55,ExpenseData)</f>
        <v>0</v>
      </c>
      <c r="F55" s="872">
        <f t="shared" ca="1" si="22"/>
        <v>0</v>
      </c>
      <c r="G55" s="868"/>
      <c r="H55" s="868"/>
      <c r="I55" s="869" t="str">
        <f>Setup!E32</f>
        <v>Other Transportation</v>
      </c>
      <c r="J55" s="876">
        <f t="shared" si="21"/>
        <v>0</v>
      </c>
      <c r="K55" s="891">
        <f t="array" aca="1" ref="K55" ca="1">SUMIF(ExpenseDescrip,I55,ExpenseData)</f>
        <v>0</v>
      </c>
      <c r="L55" s="872">
        <f t="shared" ca="1" si="23"/>
        <v>0</v>
      </c>
    </row>
    <row r="56" spans="3:12" ht="16" thickBot="1">
      <c r="C56" s="195"/>
      <c r="D56" s="195"/>
      <c r="E56" s="195"/>
      <c r="F56" s="195"/>
      <c r="G56" s="195"/>
      <c r="H56" s="195"/>
      <c r="I56" s="195"/>
      <c r="J56" s="195"/>
      <c r="K56" s="195"/>
      <c r="L56" s="195"/>
    </row>
    <row r="57" spans="3:12" ht="30" customHeight="1" thickBot="1">
      <c r="C57" s="859" t="s">
        <v>592</v>
      </c>
      <c r="D57" s="860" t="s">
        <v>589</v>
      </c>
      <c r="E57" s="860" t="s">
        <v>590</v>
      </c>
      <c r="F57" s="861" t="s">
        <v>591</v>
      </c>
      <c r="G57" s="862"/>
      <c r="H57" s="862"/>
      <c r="I57" s="859" t="s">
        <v>592</v>
      </c>
      <c r="J57" s="860" t="s">
        <v>589</v>
      </c>
      <c r="K57" s="860" t="s">
        <v>590</v>
      </c>
      <c r="L57" s="861" t="s">
        <v>591</v>
      </c>
    </row>
    <row r="58" spans="3:12" ht="15">
      <c r="C58" s="863" t="str">
        <f>Setup!B34</f>
        <v>13. INSURANCE</v>
      </c>
      <c r="D58" s="873">
        <f t="shared" ref="D58:D64" si="24">SUMIF(descrip30_12,C58,data30_12)</f>
        <v>0</v>
      </c>
      <c r="E58" s="875">
        <f t="array" aca="1" ref="E58" ca="1">SUMIF(ExpenseDescrip,C58,ExpenseData)</f>
        <v>0</v>
      </c>
      <c r="F58" s="866">
        <f ca="1">E58-D58</f>
        <v>0</v>
      </c>
      <c r="G58" s="862"/>
      <c r="H58" s="862"/>
      <c r="I58" s="867" t="str">
        <f>Setup!C34</f>
        <v>14. INVESTMENTS</v>
      </c>
      <c r="J58" s="873">
        <f t="shared" ref="J58:J64" si="25">SUMIF(descrip30_12,I58,data30_12)</f>
        <v>0</v>
      </c>
      <c r="K58" s="875">
        <f t="array" aca="1" ref="K58" ca="1">SUMIF(ExpenseDescrip,I58,ExpenseData)</f>
        <v>0</v>
      </c>
      <c r="L58" s="866">
        <f ca="1">K58-J58</f>
        <v>0</v>
      </c>
    </row>
    <row r="59" spans="3:12" ht="15">
      <c r="C59" s="863" t="str">
        <f>Setup!B35</f>
        <v>Home Insurance</v>
      </c>
      <c r="D59" s="873">
        <f t="shared" si="24"/>
        <v>0</v>
      </c>
      <c r="E59" s="875">
        <f t="array" aca="1" ref="E59" ca="1">SUMIF(ExpenseDescrip,C59,ExpenseData)</f>
        <v>0</v>
      </c>
      <c r="F59" s="866">
        <f t="shared" ref="F59:F64" ca="1" si="26">E59-D59</f>
        <v>0</v>
      </c>
      <c r="G59" s="868"/>
      <c r="H59" s="868"/>
      <c r="I59" s="867" t="str">
        <f>Setup!C35</f>
        <v>Business</v>
      </c>
      <c r="J59" s="873">
        <f t="shared" si="25"/>
        <v>0</v>
      </c>
      <c r="K59" s="875">
        <f t="array" aca="1" ref="K59" ca="1">SUMIF(ExpenseDescrip,I59,ExpenseData)</f>
        <v>0</v>
      </c>
      <c r="L59" s="866">
        <f t="shared" ref="L59:L64" ca="1" si="27">K59-J59</f>
        <v>0</v>
      </c>
    </row>
    <row r="60" spans="3:12" ht="15">
      <c r="C60" s="863" t="str">
        <f>Setup!B36</f>
        <v>Auto Insurance</v>
      </c>
      <c r="D60" s="873">
        <f t="shared" si="24"/>
        <v>0</v>
      </c>
      <c r="E60" s="875">
        <f t="array" aca="1" ref="E60" ca="1">SUMIF(ExpenseDescrip,C60,ExpenseData)</f>
        <v>0</v>
      </c>
      <c r="F60" s="866">
        <f t="shared" ca="1" si="26"/>
        <v>0</v>
      </c>
      <c r="G60" s="868"/>
      <c r="H60" s="868"/>
      <c r="I60" s="867" t="str">
        <f>Setup!C36</f>
        <v>Real Estate</v>
      </c>
      <c r="J60" s="873">
        <f t="shared" si="25"/>
        <v>0</v>
      </c>
      <c r="K60" s="875">
        <f t="array" aca="1" ref="K60" ca="1">SUMIF(ExpenseDescrip,I60,ExpenseData)</f>
        <v>0</v>
      </c>
      <c r="L60" s="866">
        <f t="shared" ca="1" si="27"/>
        <v>0</v>
      </c>
    </row>
    <row r="61" spans="3:12" ht="15">
      <c r="C61" s="863" t="str">
        <f>Setup!B37</f>
        <v>Medical / Dental / Vision</v>
      </c>
      <c r="D61" s="873">
        <f t="shared" si="24"/>
        <v>0</v>
      </c>
      <c r="E61" s="875">
        <f t="array" aca="1" ref="E61" ca="1">SUMIF(ExpenseDescrip,C61,ExpenseData)</f>
        <v>0</v>
      </c>
      <c r="F61" s="866">
        <f t="shared" ca="1" si="26"/>
        <v>0</v>
      </c>
      <c r="G61" s="868"/>
      <c r="H61" s="868"/>
      <c r="I61" s="867" t="str">
        <f>Setup!C37</f>
        <v>Other Investments</v>
      </c>
      <c r="J61" s="873">
        <f t="shared" si="25"/>
        <v>0</v>
      </c>
      <c r="K61" s="875">
        <f t="array" aca="1" ref="K61" ca="1">SUMIF(ExpenseDescrip,I61,ExpenseData)</f>
        <v>0</v>
      </c>
      <c r="L61" s="866">
        <f t="shared" ca="1" si="27"/>
        <v>0</v>
      </c>
    </row>
    <row r="62" spans="3:12" ht="15">
      <c r="C62" s="863" t="str">
        <f>Setup!B38</f>
        <v>Life Insurance</v>
      </c>
      <c r="D62" s="873">
        <f t="shared" si="24"/>
        <v>0</v>
      </c>
      <c r="E62" s="875">
        <f t="array" aca="1" ref="E62" ca="1">SUMIF(ExpenseDescrip,C62,ExpenseData)</f>
        <v>0</v>
      </c>
      <c r="F62" s="866">
        <f t="shared" ca="1" si="26"/>
        <v>0</v>
      </c>
      <c r="G62" s="868"/>
      <c r="H62" s="868"/>
      <c r="I62" s="867" t="str">
        <f>Setup!C38</f>
        <v>Other Investments</v>
      </c>
      <c r="J62" s="873">
        <f t="shared" si="25"/>
        <v>0</v>
      </c>
      <c r="K62" s="875">
        <f t="array" aca="1" ref="K62" ca="1">SUMIF(ExpenseDescrip,I62,ExpenseData)</f>
        <v>0</v>
      </c>
      <c r="L62" s="866">
        <f t="shared" ca="1" si="27"/>
        <v>0</v>
      </c>
    </row>
    <row r="63" spans="3:12" ht="15">
      <c r="C63" s="863" t="str">
        <f>Setup!B39</f>
        <v>Disability</v>
      </c>
      <c r="D63" s="873">
        <f t="shared" si="24"/>
        <v>0</v>
      </c>
      <c r="E63" s="865">
        <f t="array" aca="1" ref="E63" ca="1">SUMIF(ExpenseDescrip,C63,ExpenseData)</f>
        <v>0</v>
      </c>
      <c r="F63" s="866">
        <f t="shared" ca="1" si="26"/>
        <v>0</v>
      </c>
      <c r="G63" s="868"/>
      <c r="H63" s="868"/>
      <c r="I63" s="867" t="str">
        <f>Setup!C39</f>
        <v>Other Investments</v>
      </c>
      <c r="J63" s="873">
        <f t="shared" si="25"/>
        <v>0</v>
      </c>
      <c r="K63" s="865">
        <f t="array" aca="1" ref="K63" ca="1">SUMIF(ExpenseDescrip,I63,ExpenseData)</f>
        <v>0</v>
      </c>
      <c r="L63" s="866">
        <f t="shared" ca="1" si="27"/>
        <v>0</v>
      </c>
    </row>
    <row r="64" spans="3:12" ht="16" thickBot="1">
      <c r="C64" s="869" t="str">
        <f>Setup!B40</f>
        <v>Other Insurance</v>
      </c>
      <c r="D64" s="876">
        <f t="shared" si="24"/>
        <v>0</v>
      </c>
      <c r="E64" s="891">
        <f t="array" aca="1" ref="E64" ca="1">SUMIF(ExpenseDescrip,C64,ExpenseData)</f>
        <v>0</v>
      </c>
      <c r="F64" s="872">
        <f t="shared" ca="1" si="26"/>
        <v>0</v>
      </c>
      <c r="G64" s="868"/>
      <c r="H64" s="868"/>
      <c r="I64" s="869" t="str">
        <f>Setup!C40</f>
        <v>Other Investments</v>
      </c>
      <c r="J64" s="876">
        <f t="shared" si="25"/>
        <v>0</v>
      </c>
      <c r="K64" s="891">
        <f t="array" aca="1" ref="K64" ca="1">SUMIF(ExpenseDescrip,I64,ExpenseData)</f>
        <v>0</v>
      </c>
      <c r="L64" s="872">
        <f t="shared" ca="1" si="27"/>
        <v>0</v>
      </c>
    </row>
    <row r="65" spans="3:12" ht="16" thickBot="1">
      <c r="C65" s="195"/>
      <c r="D65" s="195"/>
      <c r="E65" s="195"/>
      <c r="F65" s="195"/>
      <c r="G65" s="195"/>
      <c r="H65" s="195"/>
      <c r="I65" s="195"/>
      <c r="J65" s="195"/>
      <c r="K65" s="195"/>
      <c r="L65" s="195"/>
    </row>
    <row r="66" spans="3:12" ht="30" customHeight="1" thickBot="1">
      <c r="C66" s="859" t="s">
        <v>592</v>
      </c>
      <c r="D66" s="860" t="s">
        <v>589</v>
      </c>
      <c r="E66" s="860" t="s">
        <v>590</v>
      </c>
      <c r="F66" s="861" t="s">
        <v>594</v>
      </c>
      <c r="G66" s="862"/>
      <c r="H66" s="862"/>
      <c r="I66" s="884"/>
      <c r="J66" s="885"/>
      <c r="K66" s="885"/>
      <c r="L66" s="885"/>
    </row>
    <row r="67" spans="3:12" ht="15">
      <c r="C67" s="894" t="str">
        <f>Setup!D34</f>
        <v>15. DEBT PAY</v>
      </c>
      <c r="D67" s="895">
        <f t="shared" ref="D67:D69" si="28">SUMIF(descrip30_12,C67,data30_12)</f>
        <v>0</v>
      </c>
      <c r="E67" s="896">
        <f t="array" aca="1" ref="E67" ca="1">SUMIF(ExpenseDescrip,C67,ExpenseData)</f>
        <v>0</v>
      </c>
      <c r="F67" s="897">
        <f ca="1">E67-D67</f>
        <v>0</v>
      </c>
      <c r="G67" s="862"/>
      <c r="H67" s="862"/>
      <c r="I67" s="886"/>
      <c r="J67" s="887"/>
      <c r="K67" s="888"/>
      <c r="L67" s="889"/>
    </row>
    <row r="68" spans="3:12" ht="15">
      <c r="C68" s="863" t="str">
        <f>Setup!D35</f>
        <v>Credit Card Payment</v>
      </c>
      <c r="D68" s="898">
        <f t="shared" si="28"/>
        <v>0</v>
      </c>
      <c r="E68" s="899">
        <f>'Tab-03_AD-M12'!E43</f>
        <v>0</v>
      </c>
      <c r="F68" s="866">
        <f t="shared" ref="F68:F69" si="29">E68-D68</f>
        <v>0</v>
      </c>
      <c r="G68" s="868"/>
      <c r="H68" s="868"/>
      <c r="I68" s="886"/>
      <c r="J68" s="887"/>
      <c r="K68" s="888"/>
      <c r="L68" s="889"/>
    </row>
    <row r="69" spans="3:12" ht="16" thickBot="1">
      <c r="C69" s="869" t="str">
        <f>Setup!D36</f>
        <v>Other Loan Payment</v>
      </c>
      <c r="D69" s="876">
        <f t="shared" si="28"/>
        <v>0</v>
      </c>
      <c r="E69" s="877">
        <f>'Tab-03_AD-M12'!E67</f>
        <v>0</v>
      </c>
      <c r="F69" s="872">
        <f t="shared" si="29"/>
        <v>0</v>
      </c>
      <c r="G69" s="868"/>
      <c r="H69" s="868"/>
      <c r="I69" s="886"/>
      <c r="J69" s="887"/>
      <c r="K69" s="888"/>
      <c r="L69" s="889"/>
    </row>
    <row r="70" spans="3:12" ht="15">
      <c r="C70" s="886"/>
      <c r="D70" s="887"/>
      <c r="E70" s="888"/>
      <c r="F70" s="889"/>
      <c r="G70" s="868"/>
      <c r="H70" s="868"/>
      <c r="I70" s="886"/>
      <c r="J70" s="887"/>
      <c r="K70" s="888"/>
      <c r="L70" s="889"/>
    </row>
    <row r="71" spans="3:12">
      <c r="C71" s="158"/>
      <c r="D71" s="159"/>
      <c r="E71" s="160"/>
      <c r="F71" s="161"/>
      <c r="G71" s="150"/>
      <c r="H71" s="150"/>
      <c r="I71" s="158"/>
      <c r="J71" s="159"/>
      <c r="K71" s="160"/>
      <c r="L71" s="161"/>
    </row>
    <row r="72" spans="3:12">
      <c r="C72" s="158"/>
      <c r="D72" s="159"/>
      <c r="E72" s="161"/>
      <c r="F72" s="161"/>
      <c r="G72" s="150"/>
      <c r="H72" s="150"/>
      <c r="I72" s="158"/>
      <c r="J72" s="160"/>
      <c r="K72" s="160"/>
      <c r="L72" s="161"/>
    </row>
    <row r="73" spans="3:12">
      <c r="C73" s="158"/>
      <c r="D73" s="159"/>
      <c r="E73" s="161"/>
      <c r="F73" s="161"/>
      <c r="G73" s="150"/>
      <c r="H73" s="150"/>
      <c r="I73" s="158"/>
      <c r="J73" s="160"/>
      <c r="K73" s="160"/>
      <c r="L73" s="161"/>
    </row>
    <row r="76" spans="3:12" ht="15">
      <c r="C76" s="1009" t="s">
        <v>614</v>
      </c>
      <c r="D76" s="1009"/>
      <c r="E76" s="1007">
        <f>F2</f>
        <v>43435</v>
      </c>
      <c r="F76" s="1007"/>
      <c r="I76" s="1008" t="s">
        <v>610</v>
      </c>
      <c r="J76" s="1008"/>
      <c r="K76" s="1008"/>
    </row>
    <row r="77" spans="3:12">
      <c r="C77" s="4"/>
      <c r="D77" s="4"/>
      <c r="E77" s="4"/>
      <c r="F77" s="4"/>
      <c r="I77" s="165" t="s">
        <v>601</v>
      </c>
      <c r="J77" s="166" t="s">
        <v>596</v>
      </c>
      <c r="K77" s="166" t="s">
        <v>598</v>
      </c>
    </row>
    <row r="78" spans="3:12">
      <c r="C78" s="4"/>
      <c r="D78" s="4"/>
      <c r="E78" s="4"/>
      <c r="F78" s="4"/>
      <c r="I78" s="167" t="s">
        <v>602</v>
      </c>
      <c r="J78" s="168" t="s">
        <v>597</v>
      </c>
      <c r="K78" s="168" t="s">
        <v>599</v>
      </c>
    </row>
    <row r="79" spans="3:12">
      <c r="C79" s="4"/>
      <c r="D79" s="4"/>
      <c r="E79" s="4"/>
      <c r="F79" s="4"/>
      <c r="I79" s="140" t="str">
        <f>C4</f>
        <v>1. GIVING</v>
      </c>
      <c r="J79" s="141">
        <f>SUM(m1c1a)</f>
        <v>0</v>
      </c>
      <c r="K79" s="142" t="str">
        <f>IF($J$94=0,"",J79/$J$94)</f>
        <v/>
      </c>
    </row>
    <row r="80" spans="3:12">
      <c r="C80" s="4"/>
      <c r="D80" s="4"/>
      <c r="E80" s="4"/>
      <c r="F80" s="4"/>
      <c r="I80" s="140" t="str">
        <f>I4</f>
        <v>2. TAXES</v>
      </c>
      <c r="J80" s="141">
        <f>SUM(m1c2a)</f>
        <v>0</v>
      </c>
      <c r="K80" s="142" t="str">
        <f t="shared" ref="K80:K93" si="30">IF($J$94=0,"",J80/$J$94)</f>
        <v/>
      </c>
    </row>
    <row r="81" spans="3:12">
      <c r="C81" s="4"/>
      <c r="D81" s="4"/>
      <c r="E81" s="4"/>
      <c r="F81" s="4"/>
      <c r="I81" s="140" t="str">
        <f>C13</f>
        <v>3. SAVINGS</v>
      </c>
      <c r="J81" s="141">
        <f>SUM(m1c3a)</f>
        <v>0</v>
      </c>
      <c r="K81" s="142" t="str">
        <f t="shared" si="30"/>
        <v/>
      </c>
    </row>
    <row r="82" spans="3:12">
      <c r="C82" s="4"/>
      <c r="D82" s="4"/>
      <c r="E82" s="4"/>
      <c r="F82" s="4"/>
      <c r="I82" s="140" t="str">
        <f>I13</f>
        <v>4. FOOD</v>
      </c>
      <c r="J82" s="141">
        <f>SUM(m1c4a)</f>
        <v>0</v>
      </c>
      <c r="K82" s="142" t="str">
        <f t="shared" si="30"/>
        <v/>
      </c>
    </row>
    <row r="83" spans="3:12">
      <c r="C83" s="4"/>
      <c r="D83" s="4"/>
      <c r="E83" s="4"/>
      <c r="F83" s="4"/>
      <c r="I83" s="140" t="str">
        <f>C22</f>
        <v>5. CLOTHING</v>
      </c>
      <c r="J83" s="141">
        <f>SUM(m1c5a)</f>
        <v>0</v>
      </c>
      <c r="K83" s="142" t="str">
        <f t="shared" si="30"/>
        <v/>
      </c>
    </row>
    <row r="84" spans="3:12">
      <c r="C84" s="4"/>
      <c r="D84" s="4"/>
      <c r="E84" s="4"/>
      <c r="F84" s="4"/>
      <c r="G84" s="4"/>
      <c r="H84" s="4"/>
      <c r="I84" s="140" t="str">
        <f>I22</f>
        <v>6. CHILD CARE</v>
      </c>
      <c r="J84" s="141">
        <f>SUM(m1c6a)</f>
        <v>0</v>
      </c>
      <c r="K84" s="142" t="str">
        <f t="shared" si="30"/>
        <v/>
      </c>
    </row>
    <row r="85" spans="3:12">
      <c r="C85" s="4"/>
      <c r="D85" s="4"/>
      <c r="E85" s="4"/>
      <c r="F85" s="4"/>
      <c r="G85" s="4"/>
      <c r="H85" s="4"/>
      <c r="I85" s="140" t="str">
        <f>C31</f>
        <v>7. HEALTH</v>
      </c>
      <c r="J85" s="141">
        <f>SUM(m1c7a)</f>
        <v>0</v>
      </c>
      <c r="K85" s="142" t="str">
        <f t="shared" si="30"/>
        <v/>
      </c>
    </row>
    <row r="86" spans="3:12">
      <c r="C86" s="4"/>
      <c r="D86" s="4"/>
      <c r="E86" s="4"/>
      <c r="F86" s="4"/>
      <c r="G86" s="4"/>
      <c r="H86" s="4"/>
      <c r="I86" s="140" t="str">
        <f>I31</f>
        <v>8. HOUSING</v>
      </c>
      <c r="J86" s="141">
        <f>SUM(m1c8a)</f>
        <v>0</v>
      </c>
      <c r="K86" s="142" t="str">
        <f t="shared" si="30"/>
        <v/>
      </c>
    </row>
    <row r="87" spans="3:12">
      <c r="C87" s="4"/>
      <c r="D87" s="4"/>
      <c r="E87" s="4"/>
      <c r="F87" s="4"/>
      <c r="G87" s="4"/>
      <c r="H87" s="4"/>
      <c r="I87" s="140" t="str">
        <f>C40</f>
        <v>9. UTILITIES</v>
      </c>
      <c r="J87" s="141">
        <f>SUM(m1c9a)</f>
        <v>0</v>
      </c>
      <c r="K87" s="142" t="str">
        <f t="shared" si="30"/>
        <v/>
      </c>
    </row>
    <row r="88" spans="3:12">
      <c r="C88" s="4"/>
      <c r="D88" s="4"/>
      <c r="E88" s="4"/>
      <c r="F88" s="4"/>
      <c r="G88" s="4"/>
      <c r="H88" s="4"/>
      <c r="I88" s="140" t="str">
        <f>I40</f>
        <v>10. HOUSEHOLD</v>
      </c>
      <c r="J88" s="141">
        <f>SUM(m1c10a)</f>
        <v>0</v>
      </c>
      <c r="K88" s="142" t="str">
        <f t="shared" si="30"/>
        <v/>
      </c>
    </row>
    <row r="89" spans="3:12">
      <c r="C89" s="4"/>
      <c r="D89" s="4"/>
      <c r="E89" s="4"/>
      <c r="F89" s="4"/>
      <c r="G89" s="4"/>
      <c r="H89" s="4"/>
      <c r="I89" s="140" t="str">
        <f>C49</f>
        <v>11. ENTERTAINMENT</v>
      </c>
      <c r="J89" s="141">
        <f>SUM(m1c11a)</f>
        <v>0</v>
      </c>
      <c r="K89" s="142" t="str">
        <f t="shared" si="30"/>
        <v/>
      </c>
    </row>
    <row r="90" spans="3:12">
      <c r="C90" s="4"/>
      <c r="D90" s="4"/>
      <c r="E90" s="4"/>
      <c r="F90" s="4"/>
      <c r="G90" s="4"/>
      <c r="H90" s="4"/>
      <c r="I90" s="140" t="str">
        <f>I49</f>
        <v>12. TRANSPORTATION</v>
      </c>
      <c r="J90" s="141">
        <f>SUM(m1c12a)</f>
        <v>0</v>
      </c>
      <c r="K90" s="142" t="str">
        <f t="shared" si="30"/>
        <v/>
      </c>
    </row>
    <row r="91" spans="3:12">
      <c r="C91" s="4"/>
      <c r="D91" s="4"/>
      <c r="E91" s="4"/>
      <c r="F91" s="4"/>
      <c r="G91" s="4"/>
      <c r="H91" s="4"/>
      <c r="I91" s="140" t="str">
        <f>C58</f>
        <v>13. INSURANCE</v>
      </c>
      <c r="J91" s="141">
        <f>SUM(m1c13a)</f>
        <v>0</v>
      </c>
      <c r="K91" s="142" t="str">
        <f t="shared" si="30"/>
        <v/>
      </c>
    </row>
    <row r="92" spans="3:12">
      <c r="C92" s="4"/>
      <c r="D92" s="4"/>
      <c r="E92" s="4"/>
      <c r="F92" s="4"/>
      <c r="G92" s="4"/>
      <c r="H92" s="4"/>
      <c r="I92" s="140" t="str">
        <f>I58</f>
        <v>14. INVESTMENTS</v>
      </c>
      <c r="J92" s="141">
        <f>SUM(m1c14a)</f>
        <v>0</v>
      </c>
      <c r="K92" s="142" t="str">
        <f t="shared" si="30"/>
        <v/>
      </c>
    </row>
    <row r="93" spans="3:12" ht="14" thickBot="1">
      <c r="G93" s="4"/>
      <c r="H93" s="4"/>
      <c r="I93" s="162" t="str">
        <f>C67</f>
        <v>15. DEBT PAY</v>
      </c>
      <c r="J93" s="163">
        <f>SUM(m1c15a)</f>
        <v>0</v>
      </c>
      <c r="K93" s="164" t="str">
        <f t="shared" si="30"/>
        <v/>
      </c>
      <c r="L93" s="139"/>
    </row>
    <row r="94" spans="3:12">
      <c r="G94" s="4"/>
      <c r="H94" s="4"/>
      <c r="I94" s="167" t="s">
        <v>600</v>
      </c>
      <c r="J94" s="169">
        <f>SUM(J79:J93)</f>
        <v>0</v>
      </c>
      <c r="K94" s="170">
        <f>SUM(K79:K93)</f>
        <v>0</v>
      </c>
      <c r="L94" s="4"/>
    </row>
    <row r="95" spans="3:12">
      <c r="G95" s="4"/>
      <c r="H95" s="4"/>
      <c r="I95" s="4"/>
      <c r="J95" s="4"/>
      <c r="K95" s="4"/>
      <c r="L95" s="4"/>
    </row>
    <row r="97" spans="2:12">
      <c r="B97" s="126"/>
      <c r="C97" s="126"/>
      <c r="D97" s="126"/>
      <c r="E97" s="126"/>
      <c r="F97" s="126"/>
      <c r="G97" s="126"/>
      <c r="H97" s="126"/>
      <c r="I97" s="126"/>
      <c r="J97" s="126"/>
      <c r="K97" s="126"/>
      <c r="L97" s="126"/>
    </row>
    <row r="98" spans="2:12">
      <c r="B98" s="126"/>
      <c r="C98" s="126"/>
      <c r="D98" s="126"/>
      <c r="E98" s="126"/>
      <c r="F98" s="126"/>
      <c r="G98" s="126"/>
      <c r="H98" s="126"/>
      <c r="I98" s="126"/>
      <c r="J98" s="126"/>
      <c r="K98" s="126"/>
      <c r="L98" s="126"/>
    </row>
    <row r="99" spans="2:12">
      <c r="B99" s="126"/>
      <c r="C99" s="143"/>
      <c r="D99" s="144"/>
      <c r="E99" s="144"/>
      <c r="F99" s="145"/>
      <c r="G99" s="143"/>
      <c r="H99" s="143"/>
      <c r="I99" s="143"/>
      <c r="J99" s="144"/>
      <c r="K99" s="144"/>
      <c r="L99" s="145"/>
    </row>
    <row r="100" spans="2:12">
      <c r="B100" s="126"/>
      <c r="C100" s="146"/>
      <c r="D100" s="145"/>
      <c r="E100" s="145"/>
      <c r="F100" s="145"/>
      <c r="G100" s="143"/>
      <c r="H100" s="143"/>
      <c r="I100" s="146"/>
      <c r="J100" s="145"/>
      <c r="K100" s="145"/>
      <c r="L100" s="145"/>
    </row>
    <row r="101" spans="2:12">
      <c r="B101" s="126"/>
      <c r="C101" s="147"/>
      <c r="D101" s="148"/>
      <c r="E101" s="149"/>
      <c r="F101" s="149"/>
      <c r="G101" s="143"/>
      <c r="H101" s="143"/>
      <c r="I101" s="147"/>
      <c r="J101" s="148"/>
      <c r="K101" s="149"/>
      <c r="L101" s="149"/>
    </row>
    <row r="102" spans="2:12">
      <c r="B102" s="126"/>
      <c r="C102" s="147"/>
      <c r="D102" s="148"/>
      <c r="E102" s="149"/>
      <c r="F102" s="149"/>
      <c r="G102" s="143"/>
      <c r="H102" s="143"/>
      <c r="I102" s="147"/>
      <c r="J102" s="148"/>
      <c r="K102" s="149"/>
      <c r="L102" s="149"/>
    </row>
    <row r="103" spans="2:12">
      <c r="B103" s="126"/>
      <c r="C103" s="147"/>
      <c r="D103" s="149"/>
      <c r="E103" s="149"/>
      <c r="F103" s="149"/>
      <c r="G103" s="143"/>
      <c r="H103" s="143"/>
      <c r="I103" s="147"/>
      <c r="J103" s="148"/>
      <c r="K103" s="149"/>
      <c r="L103" s="149"/>
    </row>
    <row r="104" spans="2:12">
      <c r="B104" s="126"/>
      <c r="C104" s="126"/>
      <c r="D104" s="126"/>
      <c r="E104" s="126"/>
      <c r="F104" s="126"/>
      <c r="G104" s="143"/>
      <c r="H104" s="143"/>
      <c r="I104" s="147"/>
      <c r="J104" s="149"/>
      <c r="K104" s="149"/>
      <c r="L104" s="149"/>
    </row>
    <row r="105" spans="2:12">
      <c r="B105" s="126"/>
      <c r="C105" s="143"/>
      <c r="D105" s="144"/>
      <c r="E105" s="144"/>
      <c r="F105" s="145"/>
      <c r="G105" s="143"/>
      <c r="H105" s="143"/>
      <c r="I105" s="126"/>
      <c r="J105" s="126"/>
      <c r="K105" s="126"/>
      <c r="L105" s="126"/>
    </row>
    <row r="106" spans="2:12">
      <c r="B106" s="126"/>
      <c r="C106" s="146"/>
      <c r="D106" s="145"/>
      <c r="E106" s="145"/>
      <c r="F106" s="145"/>
      <c r="G106" s="143"/>
      <c r="H106" s="143"/>
      <c r="I106" s="143"/>
      <c r="J106" s="144"/>
      <c r="K106" s="144"/>
      <c r="L106" s="145"/>
    </row>
    <row r="107" spans="2:12">
      <c r="B107" s="126"/>
      <c r="C107" s="147"/>
      <c r="D107" s="148"/>
      <c r="E107" s="149"/>
      <c r="F107" s="149"/>
      <c r="G107" s="143"/>
      <c r="H107" s="143"/>
      <c r="I107" s="146"/>
      <c r="J107" s="145"/>
      <c r="K107" s="145"/>
      <c r="L107" s="145"/>
    </row>
    <row r="108" spans="2:12">
      <c r="B108" s="126"/>
      <c r="C108" s="147"/>
      <c r="D108" s="148"/>
      <c r="E108" s="149"/>
      <c r="F108" s="149"/>
      <c r="G108" s="143"/>
      <c r="H108" s="143"/>
      <c r="I108" s="147"/>
      <c r="J108" s="148"/>
      <c r="K108" s="149"/>
      <c r="L108" s="149"/>
    </row>
    <row r="109" spans="2:12">
      <c r="B109" s="126"/>
      <c r="C109" s="147"/>
      <c r="D109" s="148"/>
      <c r="E109" s="149"/>
      <c r="F109" s="149"/>
      <c r="G109" s="143"/>
      <c r="H109" s="143"/>
      <c r="I109" s="147"/>
      <c r="J109" s="148"/>
      <c r="K109" s="149"/>
      <c r="L109" s="149"/>
    </row>
    <row r="110" spans="2:12">
      <c r="B110" s="126"/>
      <c r="C110" s="147"/>
      <c r="D110" s="148"/>
      <c r="E110" s="149"/>
      <c r="F110" s="149"/>
      <c r="G110" s="143"/>
      <c r="H110" s="143"/>
      <c r="I110" s="147"/>
      <c r="J110" s="148"/>
      <c r="K110" s="149"/>
      <c r="L110" s="149"/>
    </row>
    <row r="111" spans="2:12">
      <c r="B111" s="126"/>
      <c r="C111" s="147"/>
      <c r="D111" s="148"/>
      <c r="E111" s="149"/>
      <c r="F111" s="149"/>
      <c r="G111" s="143"/>
      <c r="H111" s="143"/>
      <c r="I111" s="147"/>
      <c r="J111" s="148"/>
      <c r="K111" s="149"/>
      <c r="L111" s="149"/>
    </row>
    <row r="112" spans="2:12">
      <c r="B112" s="126"/>
      <c r="C112" s="147"/>
      <c r="D112" s="149"/>
      <c r="E112" s="149"/>
      <c r="F112" s="149"/>
      <c r="G112" s="143"/>
      <c r="H112" s="143"/>
      <c r="I112" s="147"/>
      <c r="J112" s="148"/>
      <c r="K112" s="149"/>
      <c r="L112" s="149"/>
    </row>
    <row r="113" spans="2:12">
      <c r="B113" s="126"/>
      <c r="C113" s="126"/>
      <c r="D113" s="126"/>
      <c r="E113" s="126"/>
      <c r="F113" s="126"/>
      <c r="G113" s="143"/>
      <c r="H113" s="143"/>
      <c r="I113" s="147"/>
      <c r="J113" s="148"/>
      <c r="K113" s="149"/>
      <c r="L113" s="149"/>
    </row>
    <row r="114" spans="2:12">
      <c r="B114" s="126"/>
      <c r="C114" s="143"/>
      <c r="D114" s="144"/>
      <c r="E114" s="144"/>
      <c r="F114" s="145"/>
      <c r="G114" s="143"/>
      <c r="H114" s="143"/>
      <c r="I114" s="147"/>
      <c r="J114" s="148"/>
      <c r="K114" s="149"/>
      <c r="L114" s="149"/>
    </row>
    <row r="115" spans="2:12">
      <c r="B115" s="126"/>
      <c r="C115" s="146"/>
      <c r="D115" s="145"/>
      <c r="E115" s="145"/>
      <c r="F115" s="145"/>
      <c r="G115" s="143"/>
      <c r="H115" s="143"/>
      <c r="I115" s="147"/>
      <c r="J115" s="148"/>
      <c r="K115" s="149"/>
      <c r="L115" s="149"/>
    </row>
    <row r="116" spans="2:12">
      <c r="B116" s="126"/>
      <c r="C116" s="147"/>
      <c r="D116" s="148"/>
      <c r="E116" s="149"/>
      <c r="F116" s="149"/>
      <c r="G116" s="143"/>
      <c r="H116" s="143"/>
      <c r="I116" s="147"/>
      <c r="J116" s="148"/>
      <c r="K116" s="149"/>
      <c r="L116" s="149"/>
    </row>
    <row r="117" spans="2:12">
      <c r="B117" s="126"/>
      <c r="C117" s="147"/>
      <c r="D117" s="148"/>
      <c r="E117" s="149"/>
      <c r="F117" s="149"/>
      <c r="G117" s="143"/>
      <c r="H117" s="143"/>
      <c r="I117" s="147"/>
      <c r="J117" s="148"/>
      <c r="K117" s="149"/>
      <c r="L117" s="149"/>
    </row>
    <row r="118" spans="2:12">
      <c r="B118" s="126"/>
      <c r="C118" s="147"/>
      <c r="D118" s="148"/>
      <c r="E118" s="149"/>
      <c r="F118" s="149"/>
      <c r="G118" s="143"/>
      <c r="H118" s="143"/>
      <c r="I118" s="147"/>
      <c r="J118" s="148"/>
      <c r="K118" s="149"/>
      <c r="L118" s="149"/>
    </row>
    <row r="119" spans="2:12">
      <c r="B119" s="126"/>
      <c r="C119" s="147"/>
      <c r="D119" s="149"/>
      <c r="E119" s="149"/>
      <c r="F119" s="149"/>
      <c r="G119" s="143"/>
      <c r="H119" s="143"/>
      <c r="I119" s="147"/>
      <c r="J119" s="148"/>
      <c r="K119" s="149"/>
      <c r="L119" s="149"/>
    </row>
    <row r="120" spans="2:12">
      <c r="B120" s="126"/>
      <c r="C120" s="126"/>
      <c r="D120" s="126"/>
      <c r="E120" s="126"/>
      <c r="F120" s="126"/>
      <c r="G120" s="143"/>
      <c r="H120" s="143"/>
      <c r="I120" s="147"/>
      <c r="J120" s="148"/>
      <c r="K120" s="149"/>
      <c r="L120" s="149"/>
    </row>
    <row r="121" spans="2:12">
      <c r="B121" s="126"/>
      <c r="C121" s="143"/>
      <c r="D121" s="144"/>
      <c r="E121" s="144"/>
      <c r="F121" s="145"/>
      <c r="G121" s="143"/>
      <c r="H121" s="143"/>
      <c r="I121" s="147"/>
      <c r="J121" s="148"/>
      <c r="K121" s="149"/>
      <c r="L121" s="149"/>
    </row>
    <row r="122" spans="2:12">
      <c r="B122" s="126"/>
      <c r="C122" s="146"/>
      <c r="D122" s="145"/>
      <c r="E122" s="145"/>
      <c r="F122" s="145"/>
      <c r="G122" s="143"/>
      <c r="H122" s="143"/>
      <c r="I122" s="147"/>
      <c r="J122" s="148"/>
      <c r="K122" s="149"/>
      <c r="L122" s="149"/>
    </row>
    <row r="123" spans="2:12">
      <c r="B123" s="126"/>
      <c r="C123" s="147"/>
      <c r="D123" s="148"/>
      <c r="E123" s="149"/>
      <c r="F123" s="149"/>
      <c r="G123" s="143"/>
      <c r="H123" s="143"/>
      <c r="I123" s="147"/>
      <c r="J123" s="148"/>
      <c r="K123" s="149"/>
      <c r="L123" s="149"/>
    </row>
    <row r="124" spans="2:12">
      <c r="B124" s="126"/>
      <c r="C124" s="147"/>
      <c r="D124" s="148"/>
      <c r="E124" s="149"/>
      <c r="F124" s="149"/>
      <c r="G124" s="143"/>
      <c r="H124" s="143"/>
      <c r="I124" s="147"/>
      <c r="J124" s="148"/>
      <c r="K124" s="149"/>
      <c r="L124" s="149"/>
    </row>
    <row r="125" spans="2:12">
      <c r="B125" s="126"/>
      <c r="C125" s="147"/>
      <c r="D125" s="148"/>
      <c r="E125" s="149"/>
      <c r="F125" s="149"/>
      <c r="G125" s="143"/>
      <c r="H125" s="143"/>
      <c r="I125" s="147"/>
      <c r="J125" s="149"/>
      <c r="K125" s="149"/>
      <c r="L125" s="149"/>
    </row>
    <row r="126" spans="2:12">
      <c r="B126" s="126"/>
      <c r="C126" s="147"/>
      <c r="D126" s="148"/>
      <c r="E126" s="149"/>
      <c r="F126" s="149"/>
      <c r="G126" s="143"/>
      <c r="H126" s="143"/>
      <c r="I126" s="126"/>
      <c r="J126" s="126"/>
      <c r="K126" s="126"/>
      <c r="L126" s="126"/>
    </row>
    <row r="127" spans="2:12">
      <c r="B127" s="126"/>
      <c r="C127" s="147"/>
      <c r="D127" s="149"/>
      <c r="E127" s="149"/>
      <c r="F127" s="149"/>
      <c r="G127" s="143"/>
      <c r="H127" s="143"/>
      <c r="I127" s="126"/>
      <c r="J127" s="126"/>
      <c r="K127" s="126"/>
      <c r="L127" s="126"/>
    </row>
    <row r="128" spans="2:12">
      <c r="B128" s="126"/>
      <c r="C128" s="126"/>
      <c r="D128" s="126"/>
      <c r="E128" s="126"/>
      <c r="F128" s="126"/>
      <c r="G128" s="143"/>
      <c r="H128" s="143"/>
      <c r="L128" s="126"/>
    </row>
    <row r="129" spans="2:12">
      <c r="B129" s="126"/>
      <c r="C129" s="143"/>
      <c r="D129" s="144"/>
      <c r="E129" s="144"/>
      <c r="F129" s="145"/>
      <c r="G129" s="143"/>
      <c r="H129" s="143"/>
      <c r="L129" s="145"/>
    </row>
    <row r="130" spans="2:12">
      <c r="B130" s="126"/>
      <c r="C130" s="146"/>
      <c r="D130" s="145"/>
      <c r="E130" s="145"/>
      <c r="F130" s="145"/>
      <c r="G130" s="143"/>
      <c r="H130" s="143"/>
      <c r="L130" s="145"/>
    </row>
    <row r="131" spans="2:12">
      <c r="B131" s="126"/>
      <c r="C131" s="147"/>
      <c r="D131" s="148"/>
      <c r="E131" s="149"/>
      <c r="F131" s="149"/>
      <c r="G131" s="143"/>
      <c r="H131" s="143"/>
      <c r="L131" s="149"/>
    </row>
    <row r="132" spans="2:12">
      <c r="B132" s="126"/>
      <c r="C132" s="147"/>
      <c r="D132" s="148"/>
      <c r="E132" s="149"/>
      <c r="F132" s="149"/>
      <c r="G132" s="143"/>
      <c r="H132" s="143"/>
      <c r="L132" s="149"/>
    </row>
    <row r="133" spans="2:12">
      <c r="B133" s="126"/>
      <c r="C133" s="147"/>
      <c r="D133" s="148"/>
      <c r="E133" s="149"/>
      <c r="F133" s="149"/>
      <c r="G133" s="143"/>
      <c r="H133" s="143"/>
      <c r="L133" s="149"/>
    </row>
    <row r="134" spans="2:12">
      <c r="B134" s="126"/>
      <c r="C134" s="147"/>
      <c r="D134" s="148"/>
      <c r="E134" s="149"/>
      <c r="F134" s="149"/>
      <c r="G134" s="143"/>
      <c r="H134" s="143"/>
      <c r="L134" s="149"/>
    </row>
    <row r="135" spans="2:12">
      <c r="B135" s="126"/>
      <c r="C135" s="147"/>
      <c r="D135" s="148"/>
      <c r="E135" s="149"/>
      <c r="F135" s="149"/>
      <c r="G135" s="143"/>
      <c r="H135" s="143"/>
      <c r="L135" s="149"/>
    </row>
    <row r="136" spans="2:12">
      <c r="B136" s="126"/>
      <c r="C136" s="147"/>
      <c r="D136" s="148"/>
      <c r="E136" s="149"/>
      <c r="F136" s="149"/>
      <c r="G136" s="143"/>
      <c r="H136" s="143"/>
      <c r="L136" s="149"/>
    </row>
    <row r="137" spans="2:12">
      <c r="B137" s="126"/>
      <c r="C137" s="147"/>
      <c r="D137" s="148"/>
      <c r="E137" s="149"/>
      <c r="F137" s="149"/>
      <c r="G137" s="143"/>
      <c r="H137" s="143"/>
      <c r="L137" s="126"/>
    </row>
    <row r="138" spans="2:12">
      <c r="B138" s="126"/>
      <c r="C138" s="147"/>
      <c r="D138" s="148"/>
      <c r="E138" s="149"/>
      <c r="F138" s="149"/>
      <c r="G138" s="143"/>
      <c r="H138" s="143"/>
      <c r="L138" s="145"/>
    </row>
    <row r="139" spans="2:12">
      <c r="B139" s="126"/>
      <c r="C139" s="147"/>
      <c r="D139" s="148"/>
      <c r="E139" s="149"/>
      <c r="F139" s="149"/>
      <c r="G139" s="143"/>
      <c r="H139" s="143"/>
      <c r="L139" s="145"/>
    </row>
    <row r="140" spans="2:12">
      <c r="B140" s="126"/>
      <c r="C140" s="147"/>
      <c r="D140" s="148"/>
      <c r="E140" s="149"/>
      <c r="F140" s="149"/>
      <c r="G140" s="143"/>
      <c r="H140" s="143"/>
      <c r="L140" s="149"/>
    </row>
    <row r="141" spans="2:12">
      <c r="B141" s="126"/>
      <c r="C141" s="147"/>
      <c r="D141" s="149"/>
      <c r="E141" s="149"/>
      <c r="F141" s="149"/>
      <c r="G141" s="143"/>
      <c r="H141" s="143"/>
      <c r="L141" s="149"/>
    </row>
    <row r="142" spans="2:12">
      <c r="B142" s="126"/>
      <c r="C142" s="126"/>
      <c r="D142" s="126"/>
      <c r="E142" s="126"/>
      <c r="F142" s="126"/>
      <c r="G142" s="143"/>
      <c r="H142" s="143"/>
      <c r="L142" s="149"/>
    </row>
    <row r="143" spans="2:12">
      <c r="B143" s="126"/>
      <c r="C143" s="126"/>
      <c r="D143" s="126"/>
      <c r="E143" s="126"/>
      <c r="F143" s="126"/>
      <c r="G143" s="143"/>
      <c r="H143" s="143"/>
      <c r="L143" s="149"/>
    </row>
    <row r="144" spans="2:12">
      <c r="C144" s="143"/>
      <c r="D144" s="144"/>
      <c r="E144" s="144"/>
      <c r="F144" s="145"/>
      <c r="G144" s="139"/>
      <c r="H144" s="139"/>
      <c r="L144" s="6"/>
    </row>
    <row r="145" spans="3:12">
      <c r="C145" s="146"/>
      <c r="D145" s="145"/>
      <c r="E145" s="145"/>
      <c r="F145" s="145"/>
      <c r="G145" s="139"/>
      <c r="H145" s="139"/>
      <c r="L145" s="139"/>
    </row>
    <row r="146" spans="3:12">
      <c r="C146" s="147"/>
      <c r="D146" s="148"/>
      <c r="E146" s="149"/>
      <c r="F146" s="149"/>
      <c r="G146" s="139"/>
      <c r="H146" s="139"/>
      <c r="L146" s="6"/>
    </row>
    <row r="147" spans="3:12">
      <c r="C147" s="147"/>
      <c r="D147" s="148"/>
      <c r="E147" s="149"/>
      <c r="F147" s="149"/>
      <c r="G147" s="139"/>
      <c r="H147" s="139"/>
      <c r="L147" s="6"/>
    </row>
    <row r="148" spans="3:12">
      <c r="C148" s="147"/>
      <c r="D148" s="148"/>
      <c r="E148" s="149"/>
      <c r="F148" s="149"/>
      <c r="G148" s="139"/>
      <c r="H148" s="139"/>
      <c r="L148" s="6"/>
    </row>
    <row r="149" spans="3:12">
      <c r="C149" s="147"/>
      <c r="D149" s="148"/>
      <c r="E149" s="149"/>
      <c r="F149" s="149"/>
      <c r="G149" s="139"/>
      <c r="H149" s="139"/>
      <c r="L149" s="6"/>
    </row>
    <row r="150" spans="3:12">
      <c r="C150" s="147"/>
      <c r="D150" s="148"/>
      <c r="E150" s="149"/>
      <c r="F150" s="149"/>
      <c r="G150" s="139"/>
      <c r="H150" s="139"/>
      <c r="L150" s="6"/>
    </row>
    <row r="151" spans="3:12">
      <c r="C151" s="147"/>
      <c r="D151" s="148"/>
      <c r="E151" s="149"/>
      <c r="F151" s="149"/>
      <c r="G151" s="139"/>
      <c r="H151" s="139"/>
      <c r="L151" s="6"/>
    </row>
    <row r="152" spans="3:12">
      <c r="C152" s="147"/>
      <c r="D152" s="148"/>
      <c r="E152" s="149"/>
      <c r="F152" s="149"/>
      <c r="G152" s="139"/>
      <c r="H152" s="139"/>
      <c r="L152" s="6"/>
    </row>
    <row r="153" spans="3:12">
      <c r="C153" s="147"/>
      <c r="D153" s="149"/>
      <c r="E153" s="149"/>
      <c r="F153" s="149"/>
      <c r="G153" s="139"/>
      <c r="H153" s="139"/>
      <c r="L153" s="6"/>
    </row>
    <row r="154" spans="3:12">
      <c r="C154" s="126"/>
      <c r="D154" s="126"/>
      <c r="E154" s="126"/>
      <c r="F154" s="126"/>
      <c r="G154" s="139"/>
      <c r="H154" s="139"/>
      <c r="L154" s="139"/>
    </row>
    <row r="155" spans="3:12">
      <c r="C155" s="143"/>
      <c r="D155" s="144"/>
      <c r="E155" s="144"/>
      <c r="F155" s="145"/>
      <c r="G155" s="139"/>
      <c r="H155" s="139"/>
      <c r="L155" s="139"/>
    </row>
    <row r="156" spans="3:12">
      <c r="C156" s="146"/>
      <c r="D156" s="145"/>
      <c r="E156" s="145"/>
      <c r="F156" s="145"/>
      <c r="G156" s="139"/>
      <c r="H156" s="139"/>
      <c r="L156" s="139"/>
    </row>
    <row r="157" spans="3:12">
      <c r="C157" s="147"/>
      <c r="D157" s="148"/>
      <c r="E157" s="149"/>
      <c r="F157" s="149"/>
      <c r="G157" s="139"/>
      <c r="H157" s="139"/>
      <c r="L157" s="139"/>
    </row>
    <row r="158" spans="3:12">
      <c r="C158" s="147"/>
      <c r="D158" s="148"/>
      <c r="E158" s="149"/>
      <c r="F158" s="149"/>
      <c r="G158" s="139"/>
      <c r="H158" s="139"/>
      <c r="L158" s="139"/>
    </row>
    <row r="159" spans="3:12">
      <c r="C159" s="147"/>
      <c r="D159" s="148"/>
      <c r="E159" s="149"/>
      <c r="F159" s="149"/>
      <c r="G159" s="139"/>
      <c r="H159" s="139"/>
      <c r="L159" s="139"/>
    </row>
    <row r="160" spans="3:12">
      <c r="C160" s="147"/>
      <c r="D160" s="148"/>
      <c r="E160" s="149"/>
      <c r="F160" s="149"/>
      <c r="G160" s="139"/>
      <c r="H160" s="139"/>
      <c r="L160" s="139"/>
    </row>
    <row r="161" spans="3:12">
      <c r="C161" s="147"/>
      <c r="D161" s="148"/>
      <c r="E161" s="149"/>
      <c r="F161" s="149"/>
      <c r="G161" s="139"/>
      <c r="H161" s="139"/>
      <c r="L161" s="139"/>
    </row>
    <row r="162" spans="3:12">
      <c r="C162" s="147"/>
      <c r="D162" s="148"/>
      <c r="E162" s="149"/>
      <c r="F162" s="149"/>
      <c r="G162" s="139"/>
      <c r="H162" s="139"/>
      <c r="L162" s="139"/>
    </row>
    <row r="163" spans="3:12">
      <c r="C163" s="147"/>
      <c r="D163" s="149"/>
      <c r="E163" s="149"/>
      <c r="F163" s="149"/>
      <c r="G163" s="139"/>
      <c r="H163" s="139"/>
      <c r="I163" s="6"/>
      <c r="J163" s="6"/>
      <c r="K163" s="6"/>
      <c r="L163" s="139"/>
    </row>
    <row r="164" spans="3:12">
      <c r="C164" s="126"/>
      <c r="D164" s="126"/>
      <c r="E164" s="126"/>
      <c r="F164" s="126"/>
      <c r="G164" s="139"/>
      <c r="H164" s="139"/>
      <c r="I164" s="6"/>
      <c r="J164" s="6"/>
      <c r="K164" s="6"/>
      <c r="L164" s="6"/>
    </row>
    <row r="165" spans="3:12">
      <c r="C165" s="143"/>
      <c r="D165" s="144"/>
      <c r="E165" s="144"/>
      <c r="F165" s="145"/>
      <c r="G165" s="139"/>
      <c r="H165" s="139"/>
      <c r="I165" s="6"/>
      <c r="J165" s="6"/>
      <c r="K165" s="6"/>
      <c r="L165" s="6"/>
    </row>
    <row r="166" spans="3:12">
      <c r="C166" s="146"/>
      <c r="D166" s="145"/>
      <c r="E166" s="145"/>
      <c r="F166" s="145"/>
      <c r="G166" s="139"/>
      <c r="H166" s="139"/>
      <c r="I166" s="6"/>
      <c r="J166" s="6"/>
      <c r="K166" s="6"/>
      <c r="L166" s="6"/>
    </row>
    <row r="167" spans="3:12">
      <c r="C167" s="147"/>
      <c r="D167" s="148"/>
      <c r="E167" s="149"/>
      <c r="F167" s="149"/>
      <c r="G167" s="139"/>
      <c r="H167" s="139"/>
      <c r="I167" s="6"/>
      <c r="J167" s="6"/>
      <c r="K167" s="6"/>
      <c r="L167" s="6"/>
    </row>
    <row r="168" spans="3:12">
      <c r="C168" s="147"/>
      <c r="D168" s="148"/>
      <c r="E168" s="149"/>
      <c r="F168" s="149"/>
      <c r="G168" s="6"/>
      <c r="H168" s="6"/>
      <c r="I168" s="6"/>
      <c r="J168" s="6"/>
      <c r="K168" s="6"/>
      <c r="L168" s="6"/>
    </row>
    <row r="169" spans="3:12">
      <c r="C169" s="147"/>
      <c r="D169" s="149"/>
      <c r="E169" s="149"/>
      <c r="F169" s="149"/>
      <c r="G169" s="6"/>
      <c r="H169" s="6"/>
      <c r="I169" s="6"/>
      <c r="J169" s="6"/>
      <c r="K169" s="6"/>
      <c r="L169" s="6"/>
    </row>
  </sheetData>
  <sheetProtection password="D20A" sheet="1" objects="1" scenarios="1"/>
  <customSheetViews>
    <customSheetView guid="{43ADE452-16C1-48AF-BAAE-CBF08858B664}" scale="120" showGridLines="0" showRowCol="0">
      <pane xSplit="2" ySplit="1" topLeftCell="C2" activePane="bottomRight" state="frozenSplit"/>
      <selection pane="bottomRight"/>
      <pageMargins left="0.37" right="0.17" top="0" bottom="0.55000000000000004" header="0" footer="0"/>
      <pageSetup orientation="landscape" r:id="rId1"/>
      <headerFooter alignWithMargins="0"/>
    </customSheetView>
    <customSheetView guid="{3D49E59F-0664-4008-BC41-60EB5048CD87}" scale="120" showGridLines="0" showRowCol="0">
      <pane xSplit="2" ySplit="1" topLeftCell="C2" activePane="bottomRight" state="frozenSplit"/>
      <selection pane="bottomRight"/>
      <pageMargins left="0.37" right="0.17" top="0" bottom="0.55000000000000004" header="0" footer="0"/>
      <pageSetup orientation="landscape" r:id="rId2"/>
      <headerFooter alignWithMargins="0"/>
    </customSheetView>
    <customSheetView guid="{9611838A-1C53-47F1-8140-A6F69DDCF4B6}" scale="120" showGridLines="0" showRowCol="0">
      <pane xSplit="2" ySplit="1" topLeftCell="C2" activePane="bottomRight" state="frozenSplit"/>
      <selection pane="bottomRight"/>
      <pageMargins left="0.37" right="0.17" top="0" bottom="0.55000000000000004" header="0" footer="0"/>
      <pageSetup orientation="landscape" r:id="rId3"/>
      <headerFooter alignWithMargins="0"/>
    </customSheetView>
  </customSheetViews>
  <mergeCells count="3">
    <mergeCell ref="I76:K76"/>
    <mergeCell ref="C76:D76"/>
    <mergeCell ref="E76:F76"/>
  </mergeCells>
  <conditionalFormatting sqref="F116:F119 F131:F141 F123:F127 F107:F112 L101:L104 L140:L143 L131:L136 F157:F163 F146:F153 L108:L125 F101 F103 F167:F169">
    <cfRule type="expression" dxfId="67" priority="18" stopIfTrue="1">
      <formula>F101&lt;0</formula>
    </cfRule>
  </conditionalFormatting>
  <conditionalFormatting sqref="F102">
    <cfRule type="expression" dxfId="66" priority="17" stopIfTrue="1">
      <formula>F102&lt;0</formula>
    </cfRule>
  </conditionalFormatting>
  <conditionalFormatting sqref="L4:L10">
    <cfRule type="expression" dxfId="65" priority="15" stopIfTrue="1">
      <formula>L4&lt;0</formula>
    </cfRule>
  </conditionalFormatting>
  <conditionalFormatting sqref="F4:F10">
    <cfRule type="expression" dxfId="64" priority="16" stopIfTrue="1">
      <formula>F4&lt;0</formula>
    </cfRule>
  </conditionalFormatting>
  <conditionalFormatting sqref="L67:L73">
    <cfRule type="expression" dxfId="63" priority="1" stopIfTrue="1">
      <formula>L67&lt;0</formula>
    </cfRule>
  </conditionalFormatting>
  <conditionalFormatting sqref="F67:F73">
    <cfRule type="expression" dxfId="62" priority="2" stopIfTrue="1">
      <formula>F67&lt;0</formula>
    </cfRule>
  </conditionalFormatting>
  <conditionalFormatting sqref="F13:F19">
    <cfRule type="expression" dxfId="61" priority="14" stopIfTrue="1">
      <formula>F13&lt;0</formula>
    </cfRule>
  </conditionalFormatting>
  <conditionalFormatting sqref="L13:L19">
    <cfRule type="expression" dxfId="60" priority="13" stopIfTrue="1">
      <formula>L13&lt;0</formula>
    </cfRule>
  </conditionalFormatting>
  <conditionalFormatting sqref="F22:F28">
    <cfRule type="expression" dxfId="59" priority="12" stopIfTrue="1">
      <formula>F22&lt;0</formula>
    </cfRule>
  </conditionalFormatting>
  <conditionalFormatting sqref="L22:L28">
    <cfRule type="expression" dxfId="58" priority="11" stopIfTrue="1">
      <formula>L22&lt;0</formula>
    </cfRule>
  </conditionalFormatting>
  <conditionalFormatting sqref="F31:F37">
    <cfRule type="expression" dxfId="57" priority="10" stopIfTrue="1">
      <formula>F31&lt;0</formula>
    </cfRule>
  </conditionalFormatting>
  <conditionalFormatting sqref="L31:L37">
    <cfRule type="expression" dxfId="56" priority="9" stopIfTrue="1">
      <formula>L31&lt;0</formula>
    </cfRule>
  </conditionalFormatting>
  <conditionalFormatting sqref="F40:F46">
    <cfRule type="expression" dxfId="55" priority="8" stopIfTrue="1">
      <formula>F40&lt;0</formula>
    </cfRule>
  </conditionalFormatting>
  <conditionalFormatting sqref="L40:L46">
    <cfRule type="expression" dxfId="54" priority="7" stopIfTrue="1">
      <formula>L40&lt;0</formula>
    </cfRule>
  </conditionalFormatting>
  <conditionalFormatting sqref="F49:F55">
    <cfRule type="expression" dxfId="53" priority="6" stopIfTrue="1">
      <formula>F49&lt;0</formula>
    </cfRule>
  </conditionalFormatting>
  <conditionalFormatting sqref="L49:L55">
    <cfRule type="expression" dxfId="52" priority="5" stopIfTrue="1">
      <formula>L49&lt;0</formula>
    </cfRule>
  </conditionalFormatting>
  <conditionalFormatting sqref="F58:F64">
    <cfRule type="expression" dxfId="51" priority="4" stopIfTrue="1">
      <formula>F58&lt;0</formula>
    </cfRule>
  </conditionalFormatting>
  <conditionalFormatting sqref="L58:L64">
    <cfRule type="expression" dxfId="50" priority="3" stopIfTrue="1">
      <formula>L58&lt;0</formula>
    </cfRule>
  </conditionalFormatting>
  <pageMargins left="0.37" right="0.17" top="0" bottom="0.55000000000000004" header="0" footer="0"/>
  <pageSetup scale="94" orientation="landscape" r:id="rId4"/>
  <headerFooter alignWithMargins="0"/>
  <rowBreaks count="1" manualBreakCount="1">
    <brk id="37" max="11" man="1"/>
  </rowBreaks>
  <drawing r:id="rId5"/>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outlinePr summaryBelow="0" summaryRight="0"/>
    <pageSetUpPr autoPageBreaks="0"/>
  </sheetPr>
  <dimension ref="A1:JV132"/>
  <sheetViews>
    <sheetView showGridLines="0" topLeftCell="D1" zoomScale="120" zoomScaleNormal="120" zoomScaleSheetLayoutView="100" zoomScalePageLayoutView="120" workbookViewId="0">
      <pane xSplit="1" ySplit="6" topLeftCell="E7" activePane="bottomRight" state="frozen"/>
      <selection activeCell="D1" sqref="D1"/>
      <selection pane="topRight" activeCell="E1" sqref="E1"/>
      <selection pane="bottomLeft" activeCell="D7" sqref="D7"/>
      <selection pane="bottomRight" activeCell="E12" sqref="E12:G12"/>
    </sheetView>
  </sheetViews>
  <sheetFormatPr baseColWidth="10" defaultColWidth="9.1640625" defaultRowHeight="14"/>
  <cols>
    <col min="1" max="1" width="3.33203125" style="174" hidden="1" customWidth="1"/>
    <col min="2" max="2" width="11.6640625" style="174" hidden="1" customWidth="1"/>
    <col min="3" max="3" width="9.1640625" style="174" hidden="1" customWidth="1"/>
    <col min="4" max="4" width="2.6640625" style="174" customWidth="1"/>
    <col min="5" max="7" width="9.1640625" style="174" customWidth="1"/>
    <col min="8" max="12" width="10.6640625" style="174" customWidth="1"/>
    <col min="13" max="13" width="2.6640625" style="174" customWidth="1"/>
    <col min="14" max="14" width="11.83203125" style="174" customWidth="1"/>
    <col min="15" max="15" width="10.1640625" style="532" customWidth="1"/>
    <col min="16" max="16" width="7.6640625" style="174" customWidth="1"/>
    <col min="17" max="17" width="8.6640625" style="174" customWidth="1"/>
    <col min="18" max="18" width="4.1640625" style="174" hidden="1" customWidth="1"/>
    <col min="19" max="19" width="20" style="174" hidden="1" customWidth="1"/>
    <col min="20" max="20" width="11.1640625" style="174" hidden="1" customWidth="1"/>
    <col min="21" max="22" width="9.1640625" style="174" hidden="1" customWidth="1"/>
    <col min="23" max="23" width="10.6640625" style="174" hidden="1" customWidth="1"/>
    <col min="24" max="24" width="8.83203125" style="533" hidden="1" customWidth="1"/>
    <col min="25" max="25" width="8.83203125" style="174" hidden="1" customWidth="1"/>
    <col min="26" max="26" width="8.83203125" style="533" hidden="1" customWidth="1"/>
    <col min="27" max="27" width="8.83203125" style="174" hidden="1" customWidth="1"/>
    <col min="28" max="28" width="8.83203125" style="533" hidden="1" customWidth="1"/>
    <col min="29" max="29" width="8.83203125" style="174" hidden="1" customWidth="1"/>
    <col min="30" max="30" width="8.83203125" style="533" hidden="1" customWidth="1"/>
    <col min="31" max="31" width="8.83203125" style="174" hidden="1" customWidth="1"/>
    <col min="32" max="32" width="8.83203125" style="533" hidden="1" customWidth="1"/>
    <col min="33" max="33" width="8.83203125" style="174" hidden="1" customWidth="1"/>
    <col min="34" max="34" width="8.83203125" style="533" hidden="1" customWidth="1"/>
    <col min="35" max="35" width="8.83203125" style="174" hidden="1" customWidth="1"/>
    <col min="36" max="36" width="8.83203125" style="533" hidden="1" customWidth="1"/>
    <col min="37" max="37" width="8.83203125" style="174" hidden="1" customWidth="1"/>
    <col min="38" max="38" width="8.83203125" style="533" hidden="1" customWidth="1"/>
    <col min="39" max="39" width="8.83203125" style="183" hidden="1" customWidth="1"/>
    <col min="40" max="40" width="8.83203125" style="533" hidden="1" customWidth="1"/>
    <col min="41" max="41" width="8.83203125" style="183" hidden="1" customWidth="1"/>
    <col min="42" max="42" width="8.83203125" style="533" hidden="1" customWidth="1"/>
    <col min="43" max="43" width="8.83203125" style="183" hidden="1" customWidth="1"/>
    <col min="44" max="44" width="8.83203125" style="533" hidden="1" customWidth="1"/>
    <col min="45" max="45" width="8.83203125" style="183" hidden="1" customWidth="1"/>
    <col min="46" max="46" width="8.83203125" style="533" hidden="1" customWidth="1"/>
    <col min="47" max="47" width="8.83203125" style="183" hidden="1" customWidth="1"/>
    <col min="48" max="48" width="8.83203125" style="533" hidden="1" customWidth="1"/>
    <col min="49" max="49" width="8.83203125" style="183" hidden="1" customWidth="1"/>
    <col min="50" max="50" width="8.83203125" style="533" hidden="1" customWidth="1"/>
    <col min="51" max="51" width="8.83203125" style="174" hidden="1" customWidth="1"/>
    <col min="52" max="52" width="8.83203125" style="533" hidden="1" customWidth="1"/>
    <col min="53" max="53" width="8.83203125" style="183" hidden="1" customWidth="1"/>
    <col min="54" max="54" width="8.83203125" style="533" hidden="1" customWidth="1"/>
    <col min="55" max="55" width="8.83203125" style="183" hidden="1" customWidth="1"/>
    <col min="56" max="56" width="8.83203125" style="533" hidden="1" customWidth="1"/>
    <col min="57" max="57" width="8.83203125" style="183" hidden="1" customWidth="1"/>
    <col min="58" max="58" width="8.83203125" style="533" hidden="1" customWidth="1"/>
    <col min="59" max="59" width="8.83203125" style="183" hidden="1" customWidth="1"/>
    <col min="60" max="60" width="8.83203125" style="533" hidden="1" customWidth="1"/>
    <col min="61" max="61" width="8.83203125" style="183" hidden="1" customWidth="1"/>
    <col min="62" max="62" width="8.83203125" style="533" hidden="1" customWidth="1"/>
    <col min="63" max="63" width="8.83203125" style="183" hidden="1" customWidth="1"/>
    <col min="64" max="64" width="8.83203125" style="533" hidden="1" customWidth="1"/>
    <col min="65" max="65" width="8.83203125" style="174" hidden="1" customWidth="1"/>
    <col min="66" max="66" width="8.83203125" style="533" hidden="1" customWidth="1"/>
    <col min="67" max="67" width="8.83203125" style="174" hidden="1" customWidth="1"/>
    <col min="68" max="68" width="8.83203125" style="533" hidden="1" customWidth="1"/>
    <col min="69" max="69" width="8.83203125" style="174" hidden="1" customWidth="1"/>
    <col min="70" max="70" width="8.83203125" style="533" hidden="1" customWidth="1"/>
    <col min="71" max="71" width="8.83203125" style="174" hidden="1" customWidth="1"/>
    <col min="72" max="72" width="8.83203125" style="533" hidden="1" customWidth="1"/>
    <col min="73" max="73" width="8.83203125" style="174" hidden="1" customWidth="1"/>
    <col min="74" max="74" width="8.83203125" style="533" hidden="1" customWidth="1"/>
    <col min="75" max="75" width="8.83203125" style="174" hidden="1" customWidth="1"/>
    <col min="76" max="76" width="8.83203125" style="533" hidden="1" customWidth="1"/>
    <col min="77" max="77" width="8.83203125" style="174" hidden="1" customWidth="1"/>
    <col min="78" max="78" width="8.83203125" style="533" hidden="1" customWidth="1"/>
    <col min="79" max="79" width="8.83203125" style="174" hidden="1" customWidth="1"/>
    <col min="80" max="80" width="8.83203125" style="533" hidden="1" customWidth="1"/>
    <col min="81" max="81" width="8.83203125" style="174" hidden="1" customWidth="1"/>
    <col min="82" max="82" width="8.83203125" style="533" hidden="1" customWidth="1"/>
    <col min="83" max="83" width="8.83203125" style="174" hidden="1" customWidth="1"/>
    <col min="84" max="84" width="8.83203125" style="533" hidden="1" customWidth="1"/>
    <col min="85" max="85" width="8.83203125" style="174" hidden="1" customWidth="1"/>
    <col min="86" max="86" width="8.83203125" style="533" hidden="1" customWidth="1"/>
    <col min="87" max="87" width="8.83203125" style="174" hidden="1" customWidth="1"/>
    <col min="88" max="88" width="8.83203125" style="533" hidden="1" customWidth="1"/>
    <col min="89" max="89" width="8.83203125" style="174" hidden="1" customWidth="1"/>
    <col min="90" max="90" width="8.83203125" style="533" hidden="1" customWidth="1"/>
    <col min="91" max="91" width="8.83203125" style="174" hidden="1" customWidth="1"/>
    <col min="92" max="92" width="8.83203125" style="533" hidden="1" customWidth="1"/>
    <col min="93" max="93" width="8.83203125" style="174" hidden="1" customWidth="1"/>
    <col min="94" max="94" width="8.83203125" style="533" hidden="1" customWidth="1"/>
    <col min="95" max="95" width="8.83203125" style="174" hidden="1" customWidth="1"/>
    <col min="96" max="96" width="8.83203125" style="533" hidden="1" customWidth="1"/>
    <col min="97" max="97" width="8.83203125" style="174" hidden="1" customWidth="1"/>
    <col min="98" max="98" width="8.83203125" style="533" hidden="1" customWidth="1"/>
    <col min="99" max="99" width="8.83203125" style="174" hidden="1" customWidth="1"/>
    <col min="100" max="100" width="8.83203125" style="533" hidden="1" customWidth="1"/>
    <col min="101" max="101" width="8.83203125" style="174" hidden="1" customWidth="1"/>
    <col min="102" max="102" width="8.83203125" style="533" hidden="1" customWidth="1"/>
    <col min="103" max="103" width="8.83203125" style="174" hidden="1" customWidth="1"/>
    <col min="104" max="104" width="8.83203125" style="533" hidden="1" customWidth="1"/>
    <col min="105" max="105" width="8.83203125" style="174" hidden="1" customWidth="1"/>
    <col min="106" max="106" width="8.83203125" style="533" hidden="1" customWidth="1"/>
    <col min="107" max="107" width="8.83203125" style="174" hidden="1" customWidth="1"/>
    <col min="108" max="108" width="8.83203125" style="533" hidden="1" customWidth="1"/>
    <col min="109" max="109" width="8.83203125" style="174" hidden="1" customWidth="1"/>
    <col min="110" max="110" width="8.83203125" style="533" hidden="1" customWidth="1"/>
    <col min="111" max="111" width="8.83203125" style="174" hidden="1" customWidth="1"/>
    <col min="112" max="112" width="8.83203125" style="533" hidden="1" customWidth="1"/>
    <col min="113" max="113" width="8.83203125" style="174" hidden="1" customWidth="1"/>
    <col min="114" max="114" width="8.83203125" style="533" hidden="1" customWidth="1"/>
    <col min="115" max="115" width="8.83203125" style="174" hidden="1" customWidth="1"/>
    <col min="116" max="116" width="8.83203125" style="533" hidden="1" customWidth="1"/>
    <col min="117" max="117" width="8.83203125" style="174" hidden="1" customWidth="1"/>
    <col min="118" max="118" width="8.83203125" style="533" hidden="1" customWidth="1"/>
    <col min="119" max="119" width="8.83203125" style="174" hidden="1" customWidth="1"/>
    <col min="120" max="120" width="8.83203125" style="533" hidden="1" customWidth="1"/>
    <col min="121" max="121" width="8.83203125" style="174" hidden="1" customWidth="1"/>
    <col min="122" max="122" width="8.83203125" style="533" hidden="1" customWidth="1"/>
    <col min="123" max="123" width="8.83203125" style="174" hidden="1" customWidth="1"/>
    <col min="124" max="124" width="8.83203125" style="533" hidden="1" customWidth="1"/>
    <col min="125" max="125" width="8.83203125" style="174" hidden="1" customWidth="1"/>
    <col min="126" max="126" width="8.83203125" style="533" hidden="1" customWidth="1"/>
    <col min="127" max="127" width="8.83203125" style="174" hidden="1" customWidth="1"/>
    <col min="128" max="128" width="8.83203125" style="533" hidden="1" customWidth="1"/>
    <col min="129" max="129" width="8.83203125" style="174" hidden="1" customWidth="1"/>
    <col min="130" max="130" width="8.83203125" style="533" hidden="1" customWidth="1"/>
    <col min="131" max="131" width="8.83203125" style="174" hidden="1" customWidth="1"/>
    <col min="132" max="132" width="8.83203125" style="533" hidden="1" customWidth="1"/>
    <col min="133" max="133" width="8.83203125" style="174" hidden="1" customWidth="1"/>
    <col min="134" max="134" width="8.83203125" style="533" hidden="1" customWidth="1"/>
    <col min="135" max="135" width="8.83203125" style="174" hidden="1" customWidth="1"/>
    <col min="136" max="136" width="8.83203125" style="533" hidden="1" customWidth="1"/>
    <col min="137" max="137" width="8.83203125" style="174" hidden="1" customWidth="1"/>
    <col min="138" max="138" width="8.83203125" style="533" hidden="1" customWidth="1"/>
    <col min="139" max="139" width="8.83203125" style="174" hidden="1" customWidth="1"/>
    <col min="140" max="140" width="8.83203125" style="533" hidden="1" customWidth="1"/>
    <col min="141" max="141" width="8.83203125" style="174" hidden="1" customWidth="1"/>
    <col min="142" max="142" width="8.83203125" style="533" hidden="1" customWidth="1"/>
    <col min="143" max="143" width="8.83203125" style="174" hidden="1" customWidth="1"/>
    <col min="144" max="144" width="8.83203125" style="533" hidden="1" customWidth="1"/>
    <col min="145" max="145" width="8.83203125" style="174" hidden="1" customWidth="1"/>
    <col min="146" max="146" width="8.83203125" style="533" hidden="1" customWidth="1"/>
    <col min="147" max="147" width="8.83203125" style="174" hidden="1" customWidth="1"/>
    <col min="148" max="148" width="8.83203125" style="533" hidden="1" customWidth="1"/>
    <col min="149" max="149" width="8.83203125" style="174" hidden="1" customWidth="1"/>
    <col min="150" max="150" width="8.83203125" style="533" hidden="1" customWidth="1"/>
    <col min="151" max="151" width="8.83203125" style="174" hidden="1" customWidth="1"/>
    <col min="152" max="152" width="8.83203125" style="533" hidden="1" customWidth="1"/>
    <col min="153" max="153" width="8.83203125" style="174" hidden="1" customWidth="1"/>
    <col min="154" max="154" width="8.83203125" style="533" hidden="1" customWidth="1"/>
    <col min="155" max="155" width="8.83203125" style="174" hidden="1" customWidth="1"/>
    <col min="156" max="156" width="8.83203125" style="533" hidden="1" customWidth="1"/>
    <col min="157" max="157" width="8.83203125" style="174" hidden="1" customWidth="1"/>
    <col min="158" max="158" width="8.83203125" style="533" hidden="1" customWidth="1"/>
    <col min="159" max="159" width="8.83203125" style="174" hidden="1" customWidth="1"/>
    <col min="160" max="160" width="8.83203125" style="533" hidden="1" customWidth="1"/>
    <col min="161" max="161" width="8.83203125" style="174" hidden="1" customWidth="1"/>
    <col min="162" max="162" width="8.83203125" style="533" hidden="1" customWidth="1"/>
    <col min="163" max="163" width="8.83203125" style="174" hidden="1" customWidth="1"/>
    <col min="164" max="164" width="8.83203125" style="533" hidden="1" customWidth="1"/>
    <col min="165" max="165" width="8.83203125" style="174" hidden="1" customWidth="1"/>
    <col min="166" max="166" width="8.83203125" style="533" hidden="1" customWidth="1"/>
    <col min="167" max="167" width="8.83203125" style="174" hidden="1" customWidth="1"/>
    <col min="168" max="168" width="8.83203125" style="533" hidden="1" customWidth="1"/>
    <col min="169" max="169" width="8.83203125" style="174" hidden="1" customWidth="1"/>
    <col min="170" max="170" width="8.83203125" style="533" hidden="1" customWidth="1"/>
    <col min="171" max="171" width="8.83203125" style="174" hidden="1" customWidth="1"/>
    <col min="172" max="172" width="8.83203125" style="533" hidden="1" customWidth="1"/>
    <col min="173" max="173" width="8.83203125" style="174" hidden="1" customWidth="1"/>
    <col min="174" max="174" width="8.83203125" style="533" hidden="1" customWidth="1"/>
    <col min="175" max="175" width="8.83203125" style="174" hidden="1" customWidth="1"/>
    <col min="176" max="176" width="8.83203125" style="533" hidden="1" customWidth="1"/>
    <col min="177" max="177" width="8.83203125" style="174" hidden="1" customWidth="1"/>
    <col min="178" max="178" width="8.83203125" style="533" hidden="1" customWidth="1"/>
    <col min="179" max="179" width="8.83203125" style="174" hidden="1" customWidth="1"/>
    <col min="180" max="180" width="8.83203125" style="533" hidden="1" customWidth="1"/>
    <col min="181" max="181" width="8.83203125" style="174" hidden="1" customWidth="1"/>
    <col min="182" max="182" width="8.83203125" style="533" hidden="1" customWidth="1"/>
    <col min="183" max="183" width="8.83203125" style="174" hidden="1" customWidth="1"/>
    <col min="184" max="184" width="8.83203125" style="533" hidden="1" customWidth="1"/>
    <col min="185" max="185" width="8.83203125" style="174" hidden="1" customWidth="1"/>
    <col min="186" max="186" width="8.83203125" style="533" hidden="1" customWidth="1"/>
    <col min="187" max="187" width="8.83203125" style="174" hidden="1" customWidth="1"/>
    <col min="188" max="188" width="8.83203125" style="533" hidden="1" customWidth="1"/>
    <col min="189" max="189" width="8.83203125" style="174" hidden="1" customWidth="1"/>
    <col min="190" max="190" width="8.83203125" style="533" hidden="1" customWidth="1"/>
    <col min="191" max="191" width="8.83203125" style="174" hidden="1" customWidth="1"/>
    <col min="192" max="192" width="8.83203125" style="533" hidden="1" customWidth="1"/>
    <col min="193" max="193" width="8.83203125" style="174" hidden="1" customWidth="1"/>
    <col min="194" max="194" width="8.83203125" style="533" hidden="1" customWidth="1"/>
    <col min="195" max="195" width="8.83203125" style="174" hidden="1" customWidth="1"/>
    <col min="196" max="196" width="8.83203125" style="533" hidden="1" customWidth="1"/>
    <col min="197" max="197" width="8.83203125" style="174" hidden="1" customWidth="1"/>
    <col min="198" max="198" width="8.83203125" style="533" hidden="1" customWidth="1"/>
    <col min="199" max="199" width="8.83203125" style="174" hidden="1" customWidth="1"/>
    <col min="200" max="200" width="8.83203125" style="533" hidden="1" customWidth="1"/>
    <col min="201" max="201" width="8.83203125" style="174" hidden="1" customWidth="1"/>
    <col min="202" max="202" width="8.83203125" style="533" hidden="1" customWidth="1"/>
    <col min="203" max="203" width="8.83203125" style="174" hidden="1" customWidth="1"/>
    <col min="204" max="204" width="8.83203125" style="533" hidden="1" customWidth="1"/>
    <col min="205" max="205" width="8.83203125" style="174" hidden="1" customWidth="1"/>
    <col min="206" max="206" width="8.83203125" style="533" hidden="1" customWidth="1"/>
    <col min="207" max="207" width="8.83203125" style="174" hidden="1" customWidth="1"/>
    <col min="208" max="208" width="8.83203125" style="533" hidden="1" customWidth="1"/>
    <col min="209" max="209" width="8.83203125" style="174" hidden="1" customWidth="1"/>
    <col min="210" max="210" width="8.83203125" style="533" hidden="1" customWidth="1"/>
    <col min="211" max="211" width="8.83203125" style="174" hidden="1" customWidth="1"/>
    <col min="212" max="212" width="8.83203125" style="533" hidden="1" customWidth="1"/>
    <col min="213" max="213" width="8.83203125" style="174" hidden="1" customWidth="1"/>
    <col min="214" max="214" width="8.83203125" style="533" hidden="1" customWidth="1"/>
    <col min="215" max="215" width="8.83203125" style="174" hidden="1" customWidth="1"/>
    <col min="216" max="216" width="8.83203125" style="533" hidden="1" customWidth="1"/>
    <col min="217" max="217" width="8.83203125" style="174" hidden="1" customWidth="1"/>
    <col min="218" max="218" width="8.83203125" style="533" hidden="1" customWidth="1"/>
    <col min="219" max="219" width="9.1640625" style="174" hidden="1" customWidth="1"/>
    <col min="220" max="220" width="9.1640625" style="533" hidden="1" customWidth="1"/>
    <col min="221" max="221" width="9.1640625" style="174" hidden="1" customWidth="1"/>
    <col min="222" max="222" width="9.1640625" style="533" hidden="1" customWidth="1"/>
    <col min="223" max="223" width="9.1640625" style="174" hidden="1" customWidth="1"/>
    <col min="224" max="224" width="9.1640625" style="533" hidden="1" customWidth="1"/>
    <col min="225" max="225" width="9.1640625" style="174" hidden="1" customWidth="1"/>
    <col min="226" max="226" width="9.1640625" style="533" hidden="1" customWidth="1"/>
    <col min="227" max="227" width="9.1640625" style="174" hidden="1" customWidth="1"/>
    <col min="228" max="228" width="9.1640625" style="533" hidden="1" customWidth="1"/>
    <col min="229" max="229" width="9.1640625" style="174" hidden="1" customWidth="1"/>
    <col min="230" max="230" width="9.1640625" style="533" hidden="1" customWidth="1"/>
    <col min="231" max="231" width="9.1640625" style="174" hidden="1" customWidth="1"/>
    <col min="232" max="232" width="9.1640625" style="533" hidden="1" customWidth="1"/>
    <col min="233" max="233" width="9.1640625" style="534" hidden="1" customWidth="1"/>
    <col min="234" max="241" width="9.1640625" style="174" hidden="1" customWidth="1"/>
    <col min="242" max="242" width="9.1640625" style="534" hidden="1" customWidth="1"/>
    <col min="243" max="243" width="9.1640625" style="174" hidden="1" customWidth="1"/>
    <col min="244" max="244" width="9.1640625" style="534" hidden="1" customWidth="1"/>
    <col min="245" max="245" width="9.1640625" style="174" hidden="1" customWidth="1"/>
    <col min="246" max="246" width="9.1640625" style="534" hidden="1" customWidth="1"/>
    <col min="247" max="282" width="9.1640625" style="174" hidden="1" customWidth="1"/>
    <col min="283" max="284" width="0" style="174" hidden="1" customWidth="1"/>
    <col min="285" max="16384" width="9.1640625" style="174"/>
  </cols>
  <sheetData>
    <row r="1" spans="4:23" ht="30" customHeight="1"/>
    <row r="2" spans="4:23" ht="30" customHeight="1">
      <c r="E2" s="21" t="s">
        <v>740</v>
      </c>
      <c r="I2" s="191"/>
      <c r="K2" s="356" t="str">
        <f>Intro!L3</f>
        <v>Version 4.0.9 Revised 2015-0128</v>
      </c>
      <c r="N2" s="523"/>
      <c r="O2" s="535"/>
    </row>
    <row r="3" spans="4:23" ht="10.5" customHeight="1">
      <c r="I3" s="191"/>
      <c r="L3" s="536" t="s">
        <v>659</v>
      </c>
    </row>
    <row r="4" spans="4:23" ht="25.5" customHeight="1">
      <c r="K4" s="537" t="s">
        <v>621</v>
      </c>
      <c r="L4" s="788">
        <v>1</v>
      </c>
      <c r="M4" s="1014">
        <f>IF(L4="","&lt;== Select Month",VLOOKUP(L4,U5:V16,2))</f>
        <v>43101</v>
      </c>
      <c r="N4" s="1014"/>
      <c r="O4" s="1014"/>
      <c r="P4" s="1014"/>
    </row>
    <row r="5" spans="4:23" ht="19" customHeight="1">
      <c r="E5" s="174" t="s">
        <v>413</v>
      </c>
      <c r="I5" s="189"/>
      <c r="N5" s="183"/>
      <c r="U5" s="174">
        <f>'Tab-03_AD_index'!W10</f>
        <v>1</v>
      </c>
      <c r="V5" s="385">
        <f>'Tab-03_AD_index'!U10</f>
        <v>43101</v>
      </c>
      <c r="W5" s="385">
        <f>'Tab-03_AD_index'!V10</f>
        <v>43131</v>
      </c>
    </row>
    <row r="6" spans="4:23" ht="30">
      <c r="E6" s="538"/>
      <c r="F6" s="539" t="s">
        <v>621</v>
      </c>
      <c r="G6" s="540">
        <f>L4</f>
        <v>1</v>
      </c>
      <c r="H6" s="541" t="s">
        <v>580</v>
      </c>
      <c r="I6" s="542" t="s">
        <v>702</v>
      </c>
      <c r="J6" s="542" t="s">
        <v>703</v>
      </c>
      <c r="K6" s="543" t="s">
        <v>54</v>
      </c>
      <c r="L6" s="543" t="s">
        <v>55</v>
      </c>
      <c r="M6" s="544"/>
      <c r="N6" s="545" t="s">
        <v>66</v>
      </c>
      <c r="O6" s="545" t="s">
        <v>617</v>
      </c>
      <c r="P6" s="546" t="s">
        <v>418</v>
      </c>
      <c r="Q6" s="546" t="s">
        <v>417</v>
      </c>
      <c r="R6" s="547"/>
      <c r="U6" s="174">
        <f>'Tab-03_AD_index'!W11</f>
        <v>2</v>
      </c>
      <c r="V6" s="385">
        <f>'Tab-03_AD_index'!U11</f>
        <v>43132</v>
      </c>
      <c r="W6" s="385">
        <f>'Tab-03_AD_index'!V11</f>
        <v>43159</v>
      </c>
    </row>
    <row r="7" spans="4:23">
      <c r="D7" s="548"/>
      <c r="E7" s="1016" t="s">
        <v>53</v>
      </c>
      <c r="F7" s="1017"/>
      <c r="G7" s="1018"/>
      <c r="H7" s="341"/>
      <c r="I7" s="549"/>
      <c r="J7" s="341"/>
      <c r="K7" s="341"/>
      <c r="L7" s="341"/>
      <c r="M7" s="523"/>
      <c r="N7" s="341"/>
      <c r="U7" s="174">
        <f>'Tab-03_AD_index'!W12</f>
        <v>3</v>
      </c>
      <c r="V7" s="385">
        <f>'Tab-03_AD_index'!U12</f>
        <v>43160</v>
      </c>
      <c r="W7" s="385">
        <f>'Tab-03_AD_index'!V12</f>
        <v>43190</v>
      </c>
    </row>
    <row r="8" spans="4:23" ht="26" customHeight="1">
      <c r="D8" s="1015" t="s">
        <v>448</v>
      </c>
      <c r="E8" s="1019" t="s">
        <v>216</v>
      </c>
      <c r="F8" s="1020"/>
      <c r="G8" s="1021"/>
      <c r="H8" s="550"/>
      <c r="I8" s="550"/>
      <c r="J8" s="551"/>
      <c r="K8" s="551"/>
      <c r="L8" s="550"/>
      <c r="M8" s="552"/>
      <c r="N8" s="553">
        <f>H8*52+I8*26+((J8*24)+(K8*12)+L8)</f>
        <v>0</v>
      </c>
      <c r="O8" s="554"/>
      <c r="U8" s="174">
        <f>'Tab-03_AD_index'!W13</f>
        <v>4</v>
      </c>
      <c r="V8" s="385">
        <f>'Tab-03_AD_index'!U13</f>
        <v>43191</v>
      </c>
      <c r="W8" s="385">
        <f>'Tab-03_AD_index'!V13</f>
        <v>43220</v>
      </c>
    </row>
    <row r="9" spans="4:23" ht="26" customHeight="1">
      <c r="D9" s="1015"/>
      <c r="E9" s="1022" t="s">
        <v>217</v>
      </c>
      <c r="F9" s="1023"/>
      <c r="G9" s="1024"/>
      <c r="H9" s="550"/>
      <c r="I9" s="550"/>
      <c r="J9" s="551"/>
      <c r="K9" s="551"/>
      <c r="L9" s="550"/>
      <c r="M9" s="552"/>
      <c r="N9" s="553">
        <f t="shared" ref="N9:N14" si="0">H9*52+I9*26+((J9*24)+(K9*12)+L9)</f>
        <v>0</v>
      </c>
      <c r="O9" s="554"/>
      <c r="U9" s="174">
        <f>'Tab-03_AD_index'!W14</f>
        <v>5</v>
      </c>
      <c r="V9" s="385">
        <f>'Tab-03_AD_index'!U14</f>
        <v>43221</v>
      </c>
      <c r="W9" s="385">
        <f>'Tab-03_AD_index'!V14</f>
        <v>43251</v>
      </c>
    </row>
    <row r="10" spans="4:23" ht="26" customHeight="1">
      <c r="D10" s="1015"/>
      <c r="E10" s="1022" t="s">
        <v>787</v>
      </c>
      <c r="F10" s="1023"/>
      <c r="G10" s="1024"/>
      <c r="H10" s="550"/>
      <c r="I10" s="550"/>
      <c r="J10" s="550"/>
      <c r="K10" s="550"/>
      <c r="L10" s="550"/>
      <c r="M10" s="552"/>
      <c r="N10" s="553">
        <f t="shared" si="0"/>
        <v>0</v>
      </c>
      <c r="O10" s="554"/>
      <c r="U10" s="174">
        <f>'Tab-03_AD_index'!W15</f>
        <v>6</v>
      </c>
      <c r="V10" s="385">
        <f>'Tab-03_AD_index'!U15</f>
        <v>43252</v>
      </c>
      <c r="W10" s="385">
        <f>'Tab-03_AD_index'!V15</f>
        <v>43281</v>
      </c>
    </row>
    <row r="11" spans="4:23" ht="26" customHeight="1">
      <c r="D11" s="555"/>
      <c r="E11" s="1022" t="s">
        <v>788</v>
      </c>
      <c r="F11" s="1023"/>
      <c r="G11" s="1024"/>
      <c r="H11" s="550"/>
      <c r="I11" s="550"/>
      <c r="J11" s="550"/>
      <c r="K11" s="550"/>
      <c r="L11" s="550"/>
      <c r="M11" s="552"/>
      <c r="N11" s="553">
        <f t="shared" si="0"/>
        <v>0</v>
      </c>
      <c r="O11" s="554"/>
      <c r="U11" s="174">
        <f>'Tab-03_AD_index'!W16</f>
        <v>7</v>
      </c>
      <c r="V11" s="385">
        <f>'Tab-03_AD_index'!U16</f>
        <v>43282</v>
      </c>
      <c r="W11" s="385">
        <f>'Tab-03_AD_index'!V16</f>
        <v>43312</v>
      </c>
    </row>
    <row r="12" spans="4:23" ht="26" customHeight="1">
      <c r="D12" s="555"/>
      <c r="E12" s="1022" t="s">
        <v>776</v>
      </c>
      <c r="F12" s="1023"/>
      <c r="G12" s="1024"/>
      <c r="H12" s="550"/>
      <c r="I12" s="550"/>
      <c r="J12" s="550"/>
      <c r="K12" s="550"/>
      <c r="L12" s="550"/>
      <c r="M12" s="552"/>
      <c r="N12" s="553">
        <f t="shared" si="0"/>
        <v>0</v>
      </c>
      <c r="O12" s="554"/>
      <c r="U12" s="174">
        <f>'Tab-03_AD_index'!W17</f>
        <v>8</v>
      </c>
      <c r="V12" s="385">
        <f>'Tab-03_AD_index'!U17</f>
        <v>43313</v>
      </c>
      <c r="W12" s="385">
        <f>'Tab-03_AD_index'!V17</f>
        <v>43343</v>
      </c>
    </row>
    <row r="13" spans="4:23" ht="26" customHeight="1">
      <c r="D13" s="1015" t="s">
        <v>448</v>
      </c>
      <c r="E13" s="1022" t="s">
        <v>56</v>
      </c>
      <c r="F13" s="1023"/>
      <c r="G13" s="1024"/>
      <c r="H13" s="550"/>
      <c r="I13" s="550"/>
      <c r="J13" s="550"/>
      <c r="K13" s="550"/>
      <c r="L13" s="550"/>
      <c r="M13" s="552"/>
      <c r="N13" s="553">
        <f t="shared" si="0"/>
        <v>0</v>
      </c>
      <c r="O13" s="554"/>
      <c r="U13" s="174">
        <f>'Tab-03_AD_index'!W18</f>
        <v>9</v>
      </c>
      <c r="V13" s="385">
        <f>'Tab-03_AD_index'!U18</f>
        <v>43344</v>
      </c>
      <c r="W13" s="385">
        <f>'Tab-03_AD_index'!V18</f>
        <v>43373</v>
      </c>
    </row>
    <row r="14" spans="4:23" ht="26" customHeight="1">
      <c r="D14" s="1015"/>
      <c r="E14" s="1022" t="s">
        <v>581</v>
      </c>
      <c r="F14" s="1023"/>
      <c r="G14" s="1024"/>
      <c r="H14" s="550"/>
      <c r="I14" s="550"/>
      <c r="J14" s="550"/>
      <c r="K14" s="550"/>
      <c r="L14" s="550"/>
      <c r="M14" s="552"/>
      <c r="N14" s="553">
        <f t="shared" si="0"/>
        <v>0</v>
      </c>
      <c r="O14" s="554"/>
      <c r="U14" s="174">
        <f>'Tab-03_AD_index'!W19</f>
        <v>10</v>
      </c>
      <c r="V14" s="385">
        <f>'Tab-03_AD_index'!U19</f>
        <v>43374</v>
      </c>
      <c r="W14" s="385">
        <f>'Tab-03_AD_index'!V19</f>
        <v>43404</v>
      </c>
    </row>
    <row r="15" spans="4:23" ht="27" customHeight="1">
      <c r="D15" s="1015"/>
      <c r="E15" s="1025" t="s">
        <v>627</v>
      </c>
      <c r="F15" s="1026"/>
      <c r="G15" s="1027"/>
      <c r="H15" s="556">
        <f>SUM(H8:H14)</f>
        <v>0</v>
      </c>
      <c r="I15" s="556">
        <f>SUM(I8:I14)</f>
        <v>0</v>
      </c>
      <c r="J15" s="556">
        <f>SUM(J8:J14)</f>
        <v>0</v>
      </c>
      <c r="K15" s="556">
        <f>SUM(K8:K14)</f>
        <v>0</v>
      </c>
      <c r="L15" s="556">
        <f>SUM(L8:L14)</f>
        <v>0</v>
      </c>
      <c r="M15" s="553"/>
      <c r="N15" s="556">
        <f>SUM(N8:N14)</f>
        <v>0</v>
      </c>
      <c r="O15" s="557">
        <f>N15/12</f>
        <v>0</v>
      </c>
      <c r="U15" s="174">
        <f>'Tab-03_AD_index'!W20</f>
        <v>11</v>
      </c>
      <c r="V15" s="385">
        <f>'Tab-03_AD_index'!U20</f>
        <v>43405</v>
      </c>
      <c r="W15" s="385">
        <f>'Tab-03_AD_index'!V20</f>
        <v>43434</v>
      </c>
    </row>
    <row r="16" spans="4:23" ht="39" customHeight="1" thickBot="1">
      <c r="D16" s="1028" t="s">
        <v>609</v>
      </c>
      <c r="E16" s="1034" t="s">
        <v>608</v>
      </c>
      <c r="F16" s="1034"/>
      <c r="G16" s="1034"/>
      <c r="H16" s="1032"/>
      <c r="I16" s="1033"/>
      <c r="J16" s="558"/>
      <c r="K16" s="558"/>
      <c r="L16" s="558"/>
      <c r="M16" s="558"/>
      <c r="N16" s="559" t="s">
        <v>618</v>
      </c>
      <c r="O16" s="560" t="s">
        <v>54</v>
      </c>
      <c r="P16" s="561" t="s">
        <v>418</v>
      </c>
      <c r="Q16" s="561" t="s">
        <v>620</v>
      </c>
      <c r="U16" s="174">
        <f>'Tab-03_AD_index'!W21</f>
        <v>12</v>
      </c>
      <c r="V16" s="385">
        <f>'Tab-03_AD_index'!U21</f>
        <v>43435</v>
      </c>
      <c r="W16" s="385">
        <f>'Tab-03_AD_index'!V21</f>
        <v>43465</v>
      </c>
    </row>
    <row r="17" spans="2:242" ht="36.75" customHeight="1">
      <c r="D17" s="1028"/>
      <c r="E17" s="1038" t="s">
        <v>416</v>
      </c>
      <c r="F17" s="1039"/>
      <c r="G17" s="1040"/>
      <c r="H17" s="562" t="s">
        <v>619</v>
      </c>
      <c r="I17" s="563"/>
      <c r="J17" s="563"/>
      <c r="K17" s="563"/>
      <c r="L17" s="564"/>
      <c r="M17" s="565"/>
      <c r="N17" s="566">
        <f>N15-N18-N19</f>
        <v>0</v>
      </c>
      <c r="O17" s="567">
        <f t="shared" ref="O17:O62" si="1">N17/12</f>
        <v>0</v>
      </c>
      <c r="P17" s="568"/>
      <c r="Q17" s="569"/>
      <c r="W17" s="570">
        <v>1</v>
      </c>
      <c r="X17" s="571">
        <f t="shared" ref="X17:AJ17" si="2">W17</f>
        <v>1</v>
      </c>
      <c r="Y17" s="571">
        <f t="shared" si="2"/>
        <v>1</v>
      </c>
      <c r="Z17" s="571">
        <f t="shared" si="2"/>
        <v>1</v>
      </c>
      <c r="AA17" s="571">
        <f t="shared" si="2"/>
        <v>1</v>
      </c>
      <c r="AB17" s="571">
        <f t="shared" si="2"/>
        <v>1</v>
      </c>
      <c r="AC17" s="571">
        <f t="shared" si="2"/>
        <v>1</v>
      </c>
      <c r="AD17" s="571">
        <f t="shared" si="2"/>
        <v>1</v>
      </c>
      <c r="AE17" s="571">
        <f t="shared" si="2"/>
        <v>1</v>
      </c>
      <c r="AF17" s="571">
        <f t="shared" si="2"/>
        <v>1</v>
      </c>
      <c r="AG17" s="571">
        <f t="shared" si="2"/>
        <v>1</v>
      </c>
      <c r="AH17" s="571">
        <f t="shared" si="2"/>
        <v>1</v>
      </c>
      <c r="AI17" s="571">
        <f t="shared" si="2"/>
        <v>1</v>
      </c>
      <c r="AJ17" s="571">
        <f t="shared" si="2"/>
        <v>1</v>
      </c>
      <c r="AK17" s="570">
        <v>2</v>
      </c>
      <c r="AL17" s="571">
        <f t="shared" ref="AL17:AX17" si="3">AK17</f>
        <v>2</v>
      </c>
      <c r="AM17" s="572">
        <f t="shared" si="3"/>
        <v>2</v>
      </c>
      <c r="AN17" s="571">
        <f t="shared" si="3"/>
        <v>2</v>
      </c>
      <c r="AO17" s="572">
        <f t="shared" si="3"/>
        <v>2</v>
      </c>
      <c r="AP17" s="571">
        <f t="shared" si="3"/>
        <v>2</v>
      </c>
      <c r="AQ17" s="572">
        <f t="shared" si="3"/>
        <v>2</v>
      </c>
      <c r="AR17" s="571">
        <f t="shared" si="3"/>
        <v>2</v>
      </c>
      <c r="AS17" s="572">
        <f t="shared" si="3"/>
        <v>2</v>
      </c>
      <c r="AT17" s="571">
        <f t="shared" si="3"/>
        <v>2</v>
      </c>
      <c r="AU17" s="572">
        <f t="shared" si="3"/>
        <v>2</v>
      </c>
      <c r="AV17" s="571">
        <f t="shared" si="3"/>
        <v>2</v>
      </c>
      <c r="AW17" s="572">
        <f t="shared" si="3"/>
        <v>2</v>
      </c>
      <c r="AX17" s="571">
        <f t="shared" si="3"/>
        <v>2</v>
      </c>
      <c r="AY17" s="570">
        <f>AX17+1</f>
        <v>3</v>
      </c>
      <c r="AZ17" s="571">
        <f t="shared" ref="AZ17:BL17" si="4">AY17</f>
        <v>3</v>
      </c>
      <c r="BA17" s="572">
        <f t="shared" si="4"/>
        <v>3</v>
      </c>
      <c r="BB17" s="571">
        <f t="shared" si="4"/>
        <v>3</v>
      </c>
      <c r="BC17" s="572">
        <f t="shared" si="4"/>
        <v>3</v>
      </c>
      <c r="BD17" s="571">
        <f t="shared" si="4"/>
        <v>3</v>
      </c>
      <c r="BE17" s="572">
        <f t="shared" si="4"/>
        <v>3</v>
      </c>
      <c r="BF17" s="571">
        <f t="shared" si="4"/>
        <v>3</v>
      </c>
      <c r="BG17" s="572">
        <f t="shared" si="4"/>
        <v>3</v>
      </c>
      <c r="BH17" s="571">
        <f t="shared" si="4"/>
        <v>3</v>
      </c>
      <c r="BI17" s="572">
        <f t="shared" si="4"/>
        <v>3</v>
      </c>
      <c r="BJ17" s="571">
        <f t="shared" si="4"/>
        <v>3</v>
      </c>
      <c r="BK17" s="572">
        <f t="shared" si="4"/>
        <v>3</v>
      </c>
      <c r="BL17" s="571">
        <f t="shared" si="4"/>
        <v>3</v>
      </c>
      <c r="BM17" s="570">
        <f>BL17+1</f>
        <v>4</v>
      </c>
      <c r="BN17" s="571">
        <f t="shared" ref="BN17:BZ17" si="5">BM17</f>
        <v>4</v>
      </c>
      <c r="BO17" s="572">
        <f t="shared" si="5"/>
        <v>4</v>
      </c>
      <c r="BP17" s="571">
        <f t="shared" si="5"/>
        <v>4</v>
      </c>
      <c r="BQ17" s="572">
        <f t="shared" si="5"/>
        <v>4</v>
      </c>
      <c r="BR17" s="571">
        <f t="shared" si="5"/>
        <v>4</v>
      </c>
      <c r="BS17" s="572">
        <f t="shared" si="5"/>
        <v>4</v>
      </c>
      <c r="BT17" s="571">
        <f t="shared" si="5"/>
        <v>4</v>
      </c>
      <c r="BU17" s="572">
        <f t="shared" si="5"/>
        <v>4</v>
      </c>
      <c r="BV17" s="571">
        <f t="shared" si="5"/>
        <v>4</v>
      </c>
      <c r="BW17" s="572">
        <f t="shared" si="5"/>
        <v>4</v>
      </c>
      <c r="BX17" s="571">
        <f t="shared" si="5"/>
        <v>4</v>
      </c>
      <c r="BY17" s="572">
        <f t="shared" si="5"/>
        <v>4</v>
      </c>
      <c r="BZ17" s="571">
        <f t="shared" si="5"/>
        <v>4</v>
      </c>
      <c r="CA17" s="570">
        <f>BZ17+1</f>
        <v>5</v>
      </c>
      <c r="CB17" s="571">
        <f t="shared" ref="CB17:CN17" si="6">CA17</f>
        <v>5</v>
      </c>
      <c r="CC17" s="572">
        <f t="shared" si="6"/>
        <v>5</v>
      </c>
      <c r="CD17" s="571">
        <f t="shared" si="6"/>
        <v>5</v>
      </c>
      <c r="CE17" s="572">
        <f t="shared" si="6"/>
        <v>5</v>
      </c>
      <c r="CF17" s="571">
        <f t="shared" si="6"/>
        <v>5</v>
      </c>
      <c r="CG17" s="572">
        <f t="shared" si="6"/>
        <v>5</v>
      </c>
      <c r="CH17" s="571">
        <f t="shared" si="6"/>
        <v>5</v>
      </c>
      <c r="CI17" s="572">
        <f t="shared" si="6"/>
        <v>5</v>
      </c>
      <c r="CJ17" s="571">
        <f t="shared" si="6"/>
        <v>5</v>
      </c>
      <c r="CK17" s="572">
        <f t="shared" si="6"/>
        <v>5</v>
      </c>
      <c r="CL17" s="571">
        <f t="shared" si="6"/>
        <v>5</v>
      </c>
      <c r="CM17" s="572">
        <f t="shared" si="6"/>
        <v>5</v>
      </c>
      <c r="CN17" s="571">
        <f t="shared" si="6"/>
        <v>5</v>
      </c>
      <c r="CO17" s="570">
        <f>CN17+1</f>
        <v>6</v>
      </c>
      <c r="CP17" s="571">
        <f t="shared" ref="CP17:DB17" si="7">CO17</f>
        <v>6</v>
      </c>
      <c r="CQ17" s="572">
        <f t="shared" si="7"/>
        <v>6</v>
      </c>
      <c r="CR17" s="571">
        <f t="shared" si="7"/>
        <v>6</v>
      </c>
      <c r="CS17" s="572">
        <f t="shared" si="7"/>
        <v>6</v>
      </c>
      <c r="CT17" s="571">
        <f t="shared" si="7"/>
        <v>6</v>
      </c>
      <c r="CU17" s="572">
        <f t="shared" si="7"/>
        <v>6</v>
      </c>
      <c r="CV17" s="571">
        <f t="shared" si="7"/>
        <v>6</v>
      </c>
      <c r="CW17" s="572">
        <f t="shared" si="7"/>
        <v>6</v>
      </c>
      <c r="CX17" s="571">
        <f t="shared" si="7"/>
        <v>6</v>
      </c>
      <c r="CY17" s="572">
        <f t="shared" si="7"/>
        <v>6</v>
      </c>
      <c r="CZ17" s="571">
        <f t="shared" si="7"/>
        <v>6</v>
      </c>
      <c r="DA17" s="572">
        <f t="shared" si="7"/>
        <v>6</v>
      </c>
      <c r="DB17" s="571">
        <f t="shared" si="7"/>
        <v>6</v>
      </c>
      <c r="DC17" s="570">
        <f>DB17+1</f>
        <v>7</v>
      </c>
      <c r="DD17" s="571">
        <f t="shared" ref="DD17:DP17" si="8">DC17</f>
        <v>7</v>
      </c>
      <c r="DE17" s="572">
        <f t="shared" si="8"/>
        <v>7</v>
      </c>
      <c r="DF17" s="571">
        <f t="shared" si="8"/>
        <v>7</v>
      </c>
      <c r="DG17" s="572">
        <f t="shared" si="8"/>
        <v>7</v>
      </c>
      <c r="DH17" s="571">
        <f t="shared" si="8"/>
        <v>7</v>
      </c>
      <c r="DI17" s="572">
        <f t="shared" si="8"/>
        <v>7</v>
      </c>
      <c r="DJ17" s="571">
        <f t="shared" si="8"/>
        <v>7</v>
      </c>
      <c r="DK17" s="572">
        <f t="shared" si="8"/>
        <v>7</v>
      </c>
      <c r="DL17" s="571">
        <f t="shared" si="8"/>
        <v>7</v>
      </c>
      <c r="DM17" s="572">
        <f t="shared" si="8"/>
        <v>7</v>
      </c>
      <c r="DN17" s="571">
        <f t="shared" si="8"/>
        <v>7</v>
      </c>
      <c r="DO17" s="572">
        <f t="shared" si="8"/>
        <v>7</v>
      </c>
      <c r="DP17" s="571">
        <f t="shared" si="8"/>
        <v>7</v>
      </c>
      <c r="DQ17" s="570">
        <f>DP17+1</f>
        <v>8</v>
      </c>
      <c r="DR17" s="571">
        <f t="shared" ref="DR17:ED17" si="9">DQ17</f>
        <v>8</v>
      </c>
      <c r="DS17" s="572">
        <f t="shared" si="9"/>
        <v>8</v>
      </c>
      <c r="DT17" s="571">
        <f t="shared" si="9"/>
        <v>8</v>
      </c>
      <c r="DU17" s="572">
        <f t="shared" si="9"/>
        <v>8</v>
      </c>
      <c r="DV17" s="571">
        <f t="shared" si="9"/>
        <v>8</v>
      </c>
      <c r="DW17" s="572">
        <f t="shared" si="9"/>
        <v>8</v>
      </c>
      <c r="DX17" s="571">
        <f t="shared" si="9"/>
        <v>8</v>
      </c>
      <c r="DY17" s="572">
        <f t="shared" si="9"/>
        <v>8</v>
      </c>
      <c r="DZ17" s="571">
        <f t="shared" si="9"/>
        <v>8</v>
      </c>
      <c r="EA17" s="572">
        <f t="shared" si="9"/>
        <v>8</v>
      </c>
      <c r="EB17" s="571">
        <f t="shared" si="9"/>
        <v>8</v>
      </c>
      <c r="EC17" s="572">
        <f t="shared" si="9"/>
        <v>8</v>
      </c>
      <c r="ED17" s="571">
        <f t="shared" si="9"/>
        <v>8</v>
      </c>
      <c r="EE17" s="570">
        <f>ED17+1</f>
        <v>9</v>
      </c>
      <c r="EF17" s="571">
        <f t="shared" ref="EF17:ER17" si="10">EE17</f>
        <v>9</v>
      </c>
      <c r="EG17" s="572">
        <f t="shared" si="10"/>
        <v>9</v>
      </c>
      <c r="EH17" s="571">
        <f t="shared" si="10"/>
        <v>9</v>
      </c>
      <c r="EI17" s="572">
        <f t="shared" si="10"/>
        <v>9</v>
      </c>
      <c r="EJ17" s="571">
        <f t="shared" si="10"/>
        <v>9</v>
      </c>
      <c r="EK17" s="572">
        <f t="shared" si="10"/>
        <v>9</v>
      </c>
      <c r="EL17" s="571">
        <f t="shared" si="10"/>
        <v>9</v>
      </c>
      <c r="EM17" s="572">
        <f t="shared" si="10"/>
        <v>9</v>
      </c>
      <c r="EN17" s="571">
        <f t="shared" si="10"/>
        <v>9</v>
      </c>
      <c r="EO17" s="572">
        <f t="shared" si="10"/>
        <v>9</v>
      </c>
      <c r="EP17" s="571">
        <f t="shared" si="10"/>
        <v>9</v>
      </c>
      <c r="EQ17" s="572">
        <f t="shared" si="10"/>
        <v>9</v>
      </c>
      <c r="ER17" s="571">
        <f t="shared" si="10"/>
        <v>9</v>
      </c>
      <c r="ES17" s="570">
        <f>ER17+1</f>
        <v>10</v>
      </c>
      <c r="ET17" s="571">
        <f t="shared" ref="ET17:FF17" si="11">ES17</f>
        <v>10</v>
      </c>
      <c r="EU17" s="572">
        <f t="shared" si="11"/>
        <v>10</v>
      </c>
      <c r="EV17" s="571">
        <f t="shared" si="11"/>
        <v>10</v>
      </c>
      <c r="EW17" s="572">
        <f t="shared" si="11"/>
        <v>10</v>
      </c>
      <c r="EX17" s="571">
        <f t="shared" si="11"/>
        <v>10</v>
      </c>
      <c r="EY17" s="572">
        <f t="shared" si="11"/>
        <v>10</v>
      </c>
      <c r="EZ17" s="571">
        <f t="shared" si="11"/>
        <v>10</v>
      </c>
      <c r="FA17" s="572">
        <f t="shared" si="11"/>
        <v>10</v>
      </c>
      <c r="FB17" s="571">
        <f t="shared" si="11"/>
        <v>10</v>
      </c>
      <c r="FC17" s="572">
        <f t="shared" si="11"/>
        <v>10</v>
      </c>
      <c r="FD17" s="571">
        <f t="shared" si="11"/>
        <v>10</v>
      </c>
      <c r="FE17" s="572">
        <f t="shared" si="11"/>
        <v>10</v>
      </c>
      <c r="FF17" s="571">
        <f t="shared" si="11"/>
        <v>10</v>
      </c>
      <c r="FG17" s="570">
        <f>FF17+1</f>
        <v>11</v>
      </c>
      <c r="FH17" s="571">
        <f t="shared" ref="FH17:FT17" si="12">FG17</f>
        <v>11</v>
      </c>
      <c r="FI17" s="572">
        <f t="shared" si="12"/>
        <v>11</v>
      </c>
      <c r="FJ17" s="571">
        <f t="shared" si="12"/>
        <v>11</v>
      </c>
      <c r="FK17" s="572">
        <f t="shared" si="12"/>
        <v>11</v>
      </c>
      <c r="FL17" s="571">
        <f t="shared" si="12"/>
        <v>11</v>
      </c>
      <c r="FM17" s="572">
        <f t="shared" si="12"/>
        <v>11</v>
      </c>
      <c r="FN17" s="571">
        <f t="shared" si="12"/>
        <v>11</v>
      </c>
      <c r="FO17" s="572">
        <f t="shared" si="12"/>
        <v>11</v>
      </c>
      <c r="FP17" s="571">
        <f t="shared" si="12"/>
        <v>11</v>
      </c>
      <c r="FQ17" s="572">
        <f t="shared" si="12"/>
        <v>11</v>
      </c>
      <c r="FR17" s="571">
        <f t="shared" si="12"/>
        <v>11</v>
      </c>
      <c r="FS17" s="572">
        <f t="shared" si="12"/>
        <v>11</v>
      </c>
      <c r="FT17" s="571">
        <f t="shared" si="12"/>
        <v>11</v>
      </c>
      <c r="FU17" s="570">
        <f>FT17+1</f>
        <v>12</v>
      </c>
      <c r="FV17" s="571">
        <f t="shared" ref="FV17:GH17" si="13">FU17</f>
        <v>12</v>
      </c>
      <c r="FW17" s="572">
        <f t="shared" si="13"/>
        <v>12</v>
      </c>
      <c r="FX17" s="571">
        <f t="shared" si="13"/>
        <v>12</v>
      </c>
      <c r="FY17" s="572">
        <f t="shared" si="13"/>
        <v>12</v>
      </c>
      <c r="FZ17" s="571">
        <f t="shared" si="13"/>
        <v>12</v>
      </c>
      <c r="GA17" s="572">
        <f t="shared" si="13"/>
        <v>12</v>
      </c>
      <c r="GB17" s="571">
        <f t="shared" si="13"/>
        <v>12</v>
      </c>
      <c r="GC17" s="572">
        <f t="shared" si="13"/>
        <v>12</v>
      </c>
      <c r="GD17" s="571">
        <f t="shared" si="13"/>
        <v>12</v>
      </c>
      <c r="GE17" s="572">
        <f t="shared" si="13"/>
        <v>12</v>
      </c>
      <c r="GF17" s="571">
        <f t="shared" si="13"/>
        <v>12</v>
      </c>
      <c r="GG17" s="572">
        <f t="shared" si="13"/>
        <v>12</v>
      </c>
      <c r="GH17" s="571">
        <f t="shared" si="13"/>
        <v>12</v>
      </c>
      <c r="GI17" s="570">
        <f>GH17+1</f>
        <v>13</v>
      </c>
      <c r="GJ17" s="571">
        <f t="shared" ref="GJ17:GV17" si="14">GI17</f>
        <v>13</v>
      </c>
      <c r="GK17" s="572">
        <f t="shared" si="14"/>
        <v>13</v>
      </c>
      <c r="GL17" s="571">
        <f t="shared" si="14"/>
        <v>13</v>
      </c>
      <c r="GM17" s="572">
        <f t="shared" si="14"/>
        <v>13</v>
      </c>
      <c r="GN17" s="571">
        <f t="shared" si="14"/>
        <v>13</v>
      </c>
      <c r="GO17" s="572">
        <f t="shared" si="14"/>
        <v>13</v>
      </c>
      <c r="GP17" s="571">
        <f t="shared" si="14"/>
        <v>13</v>
      </c>
      <c r="GQ17" s="572">
        <f t="shared" si="14"/>
        <v>13</v>
      </c>
      <c r="GR17" s="571">
        <f t="shared" si="14"/>
        <v>13</v>
      </c>
      <c r="GS17" s="572">
        <f t="shared" si="14"/>
        <v>13</v>
      </c>
      <c r="GT17" s="571">
        <f t="shared" si="14"/>
        <v>13</v>
      </c>
      <c r="GU17" s="572">
        <f t="shared" si="14"/>
        <v>13</v>
      </c>
      <c r="GV17" s="571">
        <f t="shared" si="14"/>
        <v>13</v>
      </c>
      <c r="GW17" s="570">
        <f>GV17+1</f>
        <v>14</v>
      </c>
      <c r="GX17" s="571">
        <f t="shared" ref="GX17:HJ17" si="15">GW17</f>
        <v>14</v>
      </c>
      <c r="GY17" s="572">
        <f t="shared" si="15"/>
        <v>14</v>
      </c>
      <c r="GZ17" s="571">
        <f t="shared" si="15"/>
        <v>14</v>
      </c>
      <c r="HA17" s="572">
        <f t="shared" si="15"/>
        <v>14</v>
      </c>
      <c r="HB17" s="571">
        <f t="shared" si="15"/>
        <v>14</v>
      </c>
      <c r="HC17" s="572">
        <f t="shared" si="15"/>
        <v>14</v>
      </c>
      <c r="HD17" s="571">
        <f t="shared" si="15"/>
        <v>14</v>
      </c>
      <c r="HE17" s="572">
        <f t="shared" si="15"/>
        <v>14</v>
      </c>
      <c r="HF17" s="571">
        <f t="shared" si="15"/>
        <v>14</v>
      </c>
      <c r="HG17" s="572">
        <f t="shared" si="15"/>
        <v>14</v>
      </c>
      <c r="HH17" s="571">
        <f t="shared" si="15"/>
        <v>14</v>
      </c>
      <c r="HI17" s="572">
        <f t="shared" si="15"/>
        <v>14</v>
      </c>
      <c r="HJ17" s="571">
        <f t="shared" si="15"/>
        <v>14</v>
      </c>
      <c r="HK17" s="570"/>
      <c r="HL17" s="571">
        <v>1</v>
      </c>
      <c r="HM17" s="572">
        <v>2</v>
      </c>
      <c r="HN17" s="571">
        <v>3</v>
      </c>
      <c r="HO17" s="572">
        <v>4</v>
      </c>
      <c r="HP17" s="571">
        <v>5</v>
      </c>
      <c r="HQ17" s="572">
        <v>6</v>
      </c>
      <c r="HR17" s="571">
        <v>7</v>
      </c>
      <c r="HS17" s="572">
        <v>8</v>
      </c>
      <c r="HT17" s="571">
        <v>9</v>
      </c>
      <c r="HU17" s="572">
        <v>10</v>
      </c>
      <c r="HV17" s="571">
        <v>11</v>
      </c>
      <c r="HW17" s="572">
        <v>12</v>
      </c>
      <c r="HX17" s="571"/>
    </row>
    <row r="18" spans="2:242" ht="25.5" customHeight="1" thickBot="1">
      <c r="B18" s="174" t="str">
        <f t="shared" ref="B18:B61" si="16">E18</f>
        <v>Tithe</v>
      </c>
      <c r="D18" s="1028"/>
      <c r="E18" s="1029" t="s">
        <v>415</v>
      </c>
      <c r="F18" s="1030"/>
      <c r="G18" s="1031"/>
      <c r="H18" s="811"/>
      <c r="I18" s="811"/>
      <c r="J18" s="573"/>
      <c r="K18" s="573"/>
      <c r="L18" s="811"/>
      <c r="M18" s="565"/>
      <c r="N18" s="553">
        <f>((H18*52)+(I18*26)+(J18*24)+(K18*12)+L18)</f>
        <v>0</v>
      </c>
      <c r="O18" s="557">
        <f t="shared" si="1"/>
        <v>0</v>
      </c>
      <c r="P18" s="574" t="str">
        <f t="shared" ref="P18:P61" si="17">IF(N18=0,"",(O18*12/$N$15))</f>
        <v/>
      </c>
      <c r="Q18" s="735"/>
      <c r="W18" s="575" t="str">
        <f>Setup!$B$10</f>
        <v>1. GIVING</v>
      </c>
      <c r="X18" s="576">
        <f t="shared" ref="X18:X61" si="18">SUMIF($E18,W18,$N18)</f>
        <v>0</v>
      </c>
      <c r="Y18" s="575" t="str">
        <f>Setup!$B$11</f>
        <v>Tithe</v>
      </c>
      <c r="Z18" s="576">
        <f t="shared" ref="Z18:Z61" si="19">SUMIF($E18,Y18,$N18)</f>
        <v>0</v>
      </c>
      <c r="AA18" s="575" t="str">
        <f>Setup!$B$12</f>
        <v>Offering</v>
      </c>
      <c r="AB18" s="576">
        <f t="shared" ref="AB18:AB61" si="20">SUMIF($E18,AA18,$N18)</f>
        <v>0</v>
      </c>
      <c r="AC18" s="575" t="str">
        <f>Setup!$B$13</f>
        <v>Alms</v>
      </c>
      <c r="AD18" s="576">
        <f t="shared" ref="AD18:AD61" si="21">SUMIF($E18,AC18,$N18)</f>
        <v>0</v>
      </c>
      <c r="AE18" s="575" t="str">
        <f>Setup!$B$14</f>
        <v>Gifts</v>
      </c>
      <c r="AF18" s="576">
        <f t="shared" ref="AF18:AF61" si="22">SUMIF($E18,AE18,$N18)</f>
        <v>0</v>
      </c>
      <c r="AG18" s="575" t="str">
        <f>Setup!$B$15</f>
        <v>Outreaches</v>
      </c>
      <c r="AH18" s="576">
        <f t="shared" ref="AH18:AH61" si="23">SUMIF($E18,AG18,$N18)</f>
        <v>0</v>
      </c>
      <c r="AI18" s="575" t="str">
        <f>Setup!$B$16</f>
        <v>Other Giving</v>
      </c>
      <c r="AJ18" s="576">
        <f t="shared" ref="AJ18:AJ61" si="24">SUMIF($E18,AI18,$N18)</f>
        <v>0</v>
      </c>
      <c r="AK18" s="575" t="str">
        <f>Setup!$C$10</f>
        <v>2. TAXES</v>
      </c>
      <c r="AL18" s="576">
        <f t="shared" ref="AL18:AL61" si="25">SUMIF($E18,AK18,$N18)</f>
        <v>0</v>
      </c>
      <c r="AM18" s="577" t="str">
        <f>Setup!$C$11</f>
        <v>Taxes - Fed. S.S., Medicare</v>
      </c>
      <c r="AN18" s="576">
        <f t="shared" ref="AN18:AN61" si="26">SUMIF($E18,AM18,$N18)</f>
        <v>0</v>
      </c>
      <c r="AO18" s="577" t="str">
        <f>Setup!$C$12</f>
        <v>State Taxes</v>
      </c>
      <c r="AP18" s="576">
        <f t="shared" ref="AP18:AP61" si="27">SUMIF($E18,AO18,$N18)</f>
        <v>0</v>
      </c>
      <c r="AQ18" s="577" t="str">
        <f>Setup!$C$13</f>
        <v>Property Taxes</v>
      </c>
      <c r="AR18" s="576">
        <f t="shared" ref="AR18:AR61" si="28">SUMIF($E18,AQ18,$N18)</f>
        <v>0</v>
      </c>
      <c r="AS18" s="577" t="str">
        <f>Setup!$C$14</f>
        <v>Other Taxes</v>
      </c>
      <c r="AT18" s="576">
        <f t="shared" ref="AT18:AT61" si="29">SUMIF($E18,AS18,$N18)</f>
        <v>0</v>
      </c>
      <c r="AU18" s="577" t="str">
        <f>Setup!$C$15</f>
        <v>Other Taxes</v>
      </c>
      <c r="AV18" s="576">
        <f t="shared" ref="AV18:AV61" si="30">SUMIF($E18,AU18,$N18)</f>
        <v>0</v>
      </c>
      <c r="AW18" s="577" t="str">
        <f>Setup!$C$16</f>
        <v>Other Taxes</v>
      </c>
      <c r="AX18" s="576">
        <f t="shared" ref="AX18:AX61" si="31">SUMIF($E18,AW18,$N18)</f>
        <v>0</v>
      </c>
      <c r="AY18" s="575" t="str">
        <f>Setup!$D$10</f>
        <v>3. SAVINGS</v>
      </c>
      <c r="AZ18" s="576">
        <f t="shared" ref="AZ18:AZ61" si="32">SUMIF($E18,AY18,$N18)</f>
        <v>0</v>
      </c>
      <c r="BA18" s="575" t="str">
        <f>Setup!$D$11</f>
        <v>Emergency Fund</v>
      </c>
      <c r="BB18" s="576">
        <f t="shared" ref="BB18:BB61" si="33">SUMIF($E18,BA18,$N18)</f>
        <v>0</v>
      </c>
      <c r="BC18" s="575" t="str">
        <f>Setup!$D$12</f>
        <v>Retirement</v>
      </c>
      <c r="BD18" s="576">
        <f t="shared" ref="BD18:BD61" si="34">SUMIF($E18,BC18,$N18)</f>
        <v>0</v>
      </c>
      <c r="BE18" s="575" t="str">
        <f>Setup!$D$13</f>
        <v>Storehouse</v>
      </c>
      <c r="BF18" s="576">
        <f t="shared" ref="BF18:BF61" si="35">SUMIF($E18,BE18,$N18)</f>
        <v>0</v>
      </c>
      <c r="BG18" s="575" t="str">
        <f>Setup!D14</f>
        <v>Christmas Fund</v>
      </c>
      <c r="BH18" s="576">
        <f t="shared" ref="BH18:BH61" si="36">SUMIF($E18,BG18,$N18)</f>
        <v>0</v>
      </c>
      <c r="BI18" s="575" t="str">
        <f>Setup!D15</f>
        <v>Car Fund</v>
      </c>
      <c r="BJ18" s="576">
        <f t="shared" ref="BJ18:BJ61" si="37">SUMIF($E18,BI18,$N18)</f>
        <v>0</v>
      </c>
      <c r="BK18" s="575" t="str">
        <f>Setup!D16</f>
        <v>Home Down Pay Fund</v>
      </c>
      <c r="BL18" s="576">
        <f t="shared" ref="BL18:BL61" si="38">SUMIF($E18,BK18,$N18)</f>
        <v>0</v>
      </c>
      <c r="BM18" s="575" t="str">
        <f>Setup!E10</f>
        <v>4. FOOD</v>
      </c>
      <c r="BN18" s="576">
        <f t="shared" ref="BN18:BN61" si="39">SUMIF($E18,BM18,$N18)</f>
        <v>0</v>
      </c>
      <c r="BO18" s="575" t="str">
        <f>Setup!E11</f>
        <v>Groceries</v>
      </c>
      <c r="BP18" s="576">
        <f t="shared" ref="BP18:BP61" si="40">SUMIF($E18,BO18,$N18)</f>
        <v>0</v>
      </c>
      <c r="BQ18" s="575" t="str">
        <f>Setup!E12</f>
        <v>Dining Out</v>
      </c>
      <c r="BR18" s="576">
        <f t="shared" ref="BR18:BR61" si="41">SUMIF($E18,BQ18,$N18)</f>
        <v>0</v>
      </c>
      <c r="BS18" s="575" t="str">
        <f>Setup!E13</f>
        <v>School Lunches</v>
      </c>
      <c r="BT18" s="576">
        <f t="shared" ref="BT18:BT61" si="42">SUMIF($E18,BS18,$N18)</f>
        <v>0</v>
      </c>
      <c r="BU18" s="575" t="str">
        <f>Setup!E14</f>
        <v>Pet Food</v>
      </c>
      <c r="BV18" s="576">
        <f t="shared" ref="BV18:BV61" si="43">SUMIF($E18,BU18,$N18)</f>
        <v>0</v>
      </c>
      <c r="BW18" s="575" t="str">
        <f>Setup!E15</f>
        <v>Other Food</v>
      </c>
      <c r="BX18" s="576">
        <f t="shared" ref="BX18:BX61" si="44">SUMIF($E18,BW18,$N18)</f>
        <v>0</v>
      </c>
      <c r="BY18" s="575" t="str">
        <f>Setup!E16</f>
        <v>Other Food</v>
      </c>
      <c r="BZ18" s="576">
        <f t="shared" ref="BZ18:BZ61" si="45">SUMIF($E18,BY18,$N18)</f>
        <v>0</v>
      </c>
      <c r="CA18" s="575" t="str">
        <f>Setup!B18</f>
        <v>5. CLOTHING</v>
      </c>
      <c r="CB18" s="576">
        <f t="shared" ref="CB18:CB61" si="46">SUMIF($E18,CA18,$N18)</f>
        <v>0</v>
      </c>
      <c r="CC18" s="575" t="str">
        <f>Setup!B19</f>
        <v>New Clothes</v>
      </c>
      <c r="CD18" s="576">
        <f t="shared" ref="CD18:CD61" si="47">SUMIF($E18,CC18,$N18)</f>
        <v>0</v>
      </c>
      <c r="CE18" s="575" t="str">
        <f>Setup!B20</f>
        <v>Dry Cleaning</v>
      </c>
      <c r="CF18" s="576">
        <f t="shared" ref="CF18:CF61" si="48">SUMIF($E18,CE18,$N18)</f>
        <v>0</v>
      </c>
      <c r="CG18" s="575" t="str">
        <f>Setup!B21</f>
        <v>Laundry</v>
      </c>
      <c r="CH18" s="576">
        <f t="shared" ref="CH18:CH61" si="49">SUMIF($E18,CG18,$N18)</f>
        <v>0</v>
      </c>
      <c r="CI18" s="575" t="str">
        <f>Setup!B22</f>
        <v>Other Clothing</v>
      </c>
      <c r="CJ18" s="576">
        <f t="shared" ref="CJ18:CJ61" si="50">SUMIF($E18,CI18,$N18)</f>
        <v>0</v>
      </c>
      <c r="CK18" s="575" t="str">
        <f>Setup!B23</f>
        <v>Other Clothing</v>
      </c>
      <c r="CL18" s="576">
        <f t="shared" ref="CL18:CL61" si="51">SUMIF($E18,CK18,$N18)</f>
        <v>0</v>
      </c>
      <c r="CM18" s="575" t="str">
        <f>Setup!B24</f>
        <v>Other Clothing</v>
      </c>
      <c r="CN18" s="576">
        <f t="shared" ref="CN18:CN61" si="52">SUMIF($E18,CM18,$N18)</f>
        <v>0</v>
      </c>
      <c r="CO18" s="575" t="str">
        <f>Setup!C18</f>
        <v>6. CHILD CARE</v>
      </c>
      <c r="CP18" s="576">
        <f t="shared" ref="CP18:CP61" si="53">SUMIF($E18,CO18,$N18)</f>
        <v>0</v>
      </c>
      <c r="CQ18" s="575" t="str">
        <f>Setup!C19</f>
        <v>School Tuition</v>
      </c>
      <c r="CR18" s="576">
        <f t="shared" ref="CR18:CR61" si="54">SUMIF($E18,CQ18,$N18)</f>
        <v>0</v>
      </c>
      <c r="CS18" s="575" t="str">
        <f>Setup!C20</f>
        <v>Day Care</v>
      </c>
      <c r="CT18" s="576">
        <f t="shared" ref="CT18:CT61" si="55">SUMIF($E18,CS18,$N18)</f>
        <v>0</v>
      </c>
      <c r="CU18" s="575" t="str">
        <f>Setup!C21</f>
        <v>Child Support</v>
      </c>
      <c r="CV18" s="576">
        <f t="shared" ref="CV18:CV61" si="56">SUMIF($E18,CU18,$N18)</f>
        <v>0</v>
      </c>
      <c r="CW18" s="575" t="str">
        <f>Setup!C22</f>
        <v>Other Child Care</v>
      </c>
      <c r="CX18" s="576">
        <f t="shared" ref="CX18:CX61" si="57">SUMIF($E18,CW18,$N18)</f>
        <v>0</v>
      </c>
      <c r="CY18" s="575" t="str">
        <f>Setup!C23</f>
        <v>Other Child Care</v>
      </c>
      <c r="CZ18" s="576">
        <f t="shared" ref="CZ18:CZ61" si="58">SUMIF($E18,CY18,$N18)</f>
        <v>0</v>
      </c>
      <c r="DA18" s="575" t="str">
        <f>Setup!C24</f>
        <v>Other Child Care</v>
      </c>
      <c r="DB18" s="576">
        <f t="shared" ref="DB18:DB61" si="59">SUMIF($E18,DA18,$N18)</f>
        <v>0</v>
      </c>
      <c r="DC18" s="575" t="str">
        <f>Setup!D18</f>
        <v>7. HEALTH</v>
      </c>
      <c r="DD18" s="576">
        <f t="shared" ref="DD18:DD61" si="60">SUMIF($E18,DC18,$N18)</f>
        <v>0</v>
      </c>
      <c r="DE18" s="575" t="str">
        <f>Setup!D19</f>
        <v>Doctor</v>
      </c>
      <c r="DF18" s="576">
        <f t="shared" ref="DF18:DF61" si="61">SUMIF($E18,DE18,$N18)</f>
        <v>0</v>
      </c>
      <c r="DG18" s="575" t="str">
        <f>Setup!D20</f>
        <v>Dentist</v>
      </c>
      <c r="DH18" s="576">
        <f t="shared" ref="DH18:DH61" si="62">SUMIF($E18,DG18,$N18)</f>
        <v>0</v>
      </c>
      <c r="DI18" s="575" t="str">
        <f>Setup!D21</f>
        <v>Prescriptions</v>
      </c>
      <c r="DJ18" s="576">
        <f t="shared" ref="DJ18:DJ61" si="63">SUMIF($E18,DI18,$N18)</f>
        <v>0</v>
      </c>
      <c r="DK18" s="575" t="str">
        <f>Setup!D22</f>
        <v>Health &amp; Fitness</v>
      </c>
      <c r="DL18" s="576">
        <f t="shared" ref="DL18:DL61" si="64">SUMIF($E18,DK18,$N18)</f>
        <v>0</v>
      </c>
      <c r="DM18" s="575" t="str">
        <f>Setup!D23</f>
        <v>Personal Grooming</v>
      </c>
      <c r="DN18" s="576">
        <f t="shared" ref="DN18:DN61" si="65">SUMIF($E18,DM18,$N18)</f>
        <v>0</v>
      </c>
      <c r="DO18" s="575" t="str">
        <f>Setup!D24</f>
        <v>Other Medical</v>
      </c>
      <c r="DP18" s="576">
        <f t="shared" ref="DP18:DP61" si="66">SUMIF($E18,DO18,$N18)</f>
        <v>0</v>
      </c>
      <c r="DQ18" s="575" t="str">
        <f>Setup!E18</f>
        <v>8. HOUSING</v>
      </c>
      <c r="DR18" s="576">
        <f t="shared" ref="DR18:DR61" si="67">SUMIF($E18,DQ18,$N18)</f>
        <v>0</v>
      </c>
      <c r="DS18" s="575" t="str">
        <f>Setup!E19</f>
        <v>Mortgage Loan Payment</v>
      </c>
      <c r="DT18" s="576">
        <f t="shared" ref="DT18:DT61" si="68">SUMIF($E18,DS18,$N18)</f>
        <v>0</v>
      </c>
      <c r="DU18" s="575" t="str">
        <f>Setup!E20</f>
        <v>Rent</v>
      </c>
      <c r="DV18" s="576">
        <f t="shared" ref="DV18:DV61" si="69">SUMIF($E18,DU18,$N18)</f>
        <v>0</v>
      </c>
      <c r="DW18" s="575" t="str">
        <f>Setup!E21</f>
        <v>Escrow</v>
      </c>
      <c r="DX18" s="576">
        <f t="shared" ref="DX18:DX61" si="70">SUMIF($E18,DW18,$N18)</f>
        <v>0</v>
      </c>
      <c r="DY18" s="575" t="str">
        <f>Setup!E22</f>
        <v>HOA / Dues</v>
      </c>
      <c r="DZ18" s="576">
        <f t="shared" ref="DZ18:DZ61" si="71">SUMIF($E18,DY18,$N18)</f>
        <v>0</v>
      </c>
      <c r="EA18" s="575" t="str">
        <f>Setup!E23</f>
        <v>Home Improvement</v>
      </c>
      <c r="EB18" s="576">
        <f t="shared" ref="EB18:EB61" si="72">SUMIF($E18,EA18,$N18)</f>
        <v>0</v>
      </c>
      <c r="EC18" s="575" t="str">
        <f>Setup!E24</f>
        <v>Other Housing</v>
      </c>
      <c r="ED18" s="576">
        <f t="shared" ref="ED18:ED61" si="73">SUMIF($E18,EC18,$N18)</f>
        <v>0</v>
      </c>
      <c r="EE18" s="575" t="str">
        <f>Setup!B26</f>
        <v>9. UTILITIES</v>
      </c>
      <c r="EF18" s="576">
        <f t="shared" ref="EF18:EF61" si="74">SUMIF($E18,EE18,$N18)</f>
        <v>0</v>
      </c>
      <c r="EG18" s="575" t="str">
        <f>Setup!B27</f>
        <v>Electricity</v>
      </c>
      <c r="EH18" s="576">
        <f t="shared" ref="EH18:EH61" si="75">SUMIF($E18,EG18,$N18)</f>
        <v>0</v>
      </c>
      <c r="EI18" s="575" t="str">
        <f>Setup!B28</f>
        <v>Natural Gas</v>
      </c>
      <c r="EJ18" s="576">
        <f t="shared" ref="EJ18:EJ61" si="76">SUMIF($E18,EI18,$N18)</f>
        <v>0</v>
      </c>
      <c r="EK18" s="575" t="str">
        <f>Setup!B29</f>
        <v>Water</v>
      </c>
      <c r="EL18" s="576">
        <f t="shared" ref="EL18:EL61" si="77">SUMIF($E18,EK18,$N18)</f>
        <v>0</v>
      </c>
      <c r="EM18" s="575" t="str">
        <f>Setup!B30</f>
        <v>Trash Pick-up</v>
      </c>
      <c r="EN18" s="576">
        <f t="shared" ref="EN18:EN61" si="78">SUMIF($E18,EM18,$N18)</f>
        <v>0</v>
      </c>
      <c r="EO18" s="575" t="str">
        <f>Setup!B31</f>
        <v>Other Utilities</v>
      </c>
      <c r="EP18" s="576">
        <f t="shared" ref="EP18:EP61" si="79">SUMIF($E18,EO18,$N18)</f>
        <v>0</v>
      </c>
      <c r="EQ18" s="575" t="str">
        <f>Setup!B32</f>
        <v>Other Utilities</v>
      </c>
      <c r="ER18" s="576">
        <f t="shared" ref="ER18:ER61" si="80">SUMIF($E18,EQ18,$N18)</f>
        <v>0</v>
      </c>
      <c r="ES18" s="575" t="str">
        <f>Setup!C26</f>
        <v>10. HOUSEHOLD</v>
      </c>
      <c r="ET18" s="576">
        <f t="shared" ref="ET18:ET61" si="81">SUMIF($E18,ES18,$N18)</f>
        <v>0</v>
      </c>
      <c r="EU18" s="575" t="str">
        <f>Setup!C27</f>
        <v>Home Phone</v>
      </c>
      <c r="EV18" s="576">
        <f t="shared" ref="EV18:EV61" si="82">SUMIF($E18,EU18,$N18)</f>
        <v>0</v>
      </c>
      <c r="EW18" s="575" t="str">
        <f>Setup!C28</f>
        <v>Cell Phone</v>
      </c>
      <c r="EX18" s="576">
        <f t="shared" ref="EX18:EX61" si="83">SUMIF($E18,EW18,$N18)</f>
        <v>0</v>
      </c>
      <c r="EY18" s="575" t="str">
        <f>Setup!C29</f>
        <v>Internet Service</v>
      </c>
      <c r="EZ18" s="576">
        <f t="shared" ref="EZ18:EZ61" si="84">SUMIF($E18,EY18,$N18)</f>
        <v>0</v>
      </c>
      <c r="FA18" s="575" t="str">
        <f>Setup!C30</f>
        <v>Other Household</v>
      </c>
      <c r="FB18" s="576">
        <f t="shared" ref="FB18:FB61" si="85">SUMIF($E18,FA18,$N18)</f>
        <v>0</v>
      </c>
      <c r="FC18" s="575" t="str">
        <f>Setup!C31</f>
        <v>Other Household</v>
      </c>
      <c r="FD18" s="576">
        <f t="shared" ref="FD18:FD61" si="86">SUMIF($E18,FC18,$N18)</f>
        <v>0</v>
      </c>
      <c r="FE18" s="575" t="str">
        <f>Setup!C32</f>
        <v>Other Household</v>
      </c>
      <c r="FF18" s="576">
        <f t="shared" ref="FF18:FF61" si="87">SUMIF($E18,FE18,$N18)</f>
        <v>0</v>
      </c>
      <c r="FG18" s="575" t="str">
        <f>Setup!D26</f>
        <v>11. ENTERTAINMENT</v>
      </c>
      <c r="FH18" s="576">
        <f t="shared" ref="FH18:FH61" si="88">SUMIF($E18,FG18,$N18)</f>
        <v>0</v>
      </c>
      <c r="FI18" s="575" t="str">
        <f>Setup!D27</f>
        <v>Cable TV</v>
      </c>
      <c r="FJ18" s="576">
        <f t="shared" ref="FJ18:FJ61" si="89">SUMIF($E18,FI18,$N18)</f>
        <v>0</v>
      </c>
      <c r="FK18" s="575" t="str">
        <f>Setup!D28</f>
        <v>Movies / Books</v>
      </c>
      <c r="FL18" s="576">
        <f t="shared" ref="FL18:FL61" si="90">SUMIF($E18,FK18,$N18)</f>
        <v>0</v>
      </c>
      <c r="FM18" s="575" t="str">
        <f>Setup!D29</f>
        <v>Babysitter</v>
      </c>
      <c r="FN18" s="576">
        <f t="shared" ref="FN18:FN61" si="91">SUMIF($E18,FM18,$N18)</f>
        <v>0</v>
      </c>
      <c r="FO18" s="575" t="str">
        <f>Setup!D30</f>
        <v>Vacation</v>
      </c>
      <c r="FP18" s="576">
        <f t="shared" ref="FP18:FP61" si="92">SUMIF($E18,FO18,$N18)</f>
        <v>0</v>
      </c>
      <c r="FQ18" s="575" t="str">
        <f>Setup!D31</f>
        <v>Music</v>
      </c>
      <c r="FR18" s="576">
        <f t="shared" ref="FR18:FR61" si="93">SUMIF($E18,FQ18,$N18)</f>
        <v>0</v>
      </c>
      <c r="FS18" s="575" t="str">
        <f>Setup!D32</f>
        <v>Other Entertainment</v>
      </c>
      <c r="FT18" s="576">
        <f t="shared" ref="FT18:FT61" si="94">SUMIF($E18,FS18,$N18)</f>
        <v>0</v>
      </c>
      <c r="FU18" s="575" t="str">
        <f>Setup!E26</f>
        <v>12. TRANSPORTATION</v>
      </c>
      <c r="FV18" s="576">
        <f t="shared" ref="FV18:FV61" si="95">SUMIF($E18,FU18,$N18)</f>
        <v>0</v>
      </c>
      <c r="FW18" s="575" t="str">
        <f>Setup!E27</f>
        <v>Auto Loan Payment</v>
      </c>
      <c r="FX18" s="576">
        <f t="shared" ref="FX18:FX61" si="96">SUMIF($E18,FW18,$N18)</f>
        <v>0</v>
      </c>
      <c r="FY18" s="575" t="str">
        <f>Setup!E28</f>
        <v>Fuel</v>
      </c>
      <c r="FZ18" s="576">
        <f t="shared" ref="FZ18:FZ61" si="97">SUMIF($E18,FY18,$N18)</f>
        <v>0</v>
      </c>
      <c r="GA18" s="575" t="str">
        <f>Setup!E29</f>
        <v>Maintenance</v>
      </c>
      <c r="GB18" s="576">
        <f t="shared" ref="GB18:GB61" si="98">SUMIF($E18,GA18,$N18)</f>
        <v>0</v>
      </c>
      <c r="GC18" s="575" t="str">
        <f>Setup!E30</f>
        <v>Unplanned Service / Repair</v>
      </c>
      <c r="GD18" s="576">
        <f t="shared" ref="GD18:GD61" si="99">SUMIF($E18,GC18,$N18)</f>
        <v>0</v>
      </c>
      <c r="GE18" s="575" t="str">
        <f>Setup!E31</f>
        <v>Registration / Inspection</v>
      </c>
      <c r="GF18" s="576">
        <f t="shared" ref="GF18:GF61" si="100">SUMIF($E18,GE18,$N18)</f>
        <v>0</v>
      </c>
      <c r="GG18" s="575" t="str">
        <f>Setup!E32</f>
        <v>Other Transportation</v>
      </c>
      <c r="GH18" s="576">
        <f t="shared" ref="GH18:GH61" si="101">SUMIF($E18,GG18,$N18)</f>
        <v>0</v>
      </c>
      <c r="GI18" s="575" t="str">
        <f>Setup!B34</f>
        <v>13. INSURANCE</v>
      </c>
      <c r="GJ18" s="576">
        <f t="shared" ref="GJ18:GJ61" si="102">SUMIF($E18,GI18,$N18)</f>
        <v>0</v>
      </c>
      <c r="GK18" s="575" t="str">
        <f>Setup!B35</f>
        <v>Home Insurance</v>
      </c>
      <c r="GL18" s="576">
        <f t="shared" ref="GL18:GL61" si="103">SUMIF($E18,GK18,$N18)</f>
        <v>0</v>
      </c>
      <c r="GM18" s="575" t="str">
        <f>Setup!B36</f>
        <v>Auto Insurance</v>
      </c>
      <c r="GN18" s="576">
        <f t="shared" ref="GN18:GN61" si="104">SUMIF($E18,GM18,$N18)</f>
        <v>0</v>
      </c>
      <c r="GO18" s="575" t="str">
        <f>Setup!B37</f>
        <v>Medical / Dental / Vision</v>
      </c>
      <c r="GP18" s="576">
        <f t="shared" ref="GP18:GP61" si="105">SUMIF($E18,GO18,$N18)</f>
        <v>0</v>
      </c>
      <c r="GQ18" s="575" t="str">
        <f>Setup!B38</f>
        <v>Life Insurance</v>
      </c>
      <c r="GR18" s="576">
        <f t="shared" ref="GR18:GR61" si="106">SUMIF($E18,GQ18,$N18)</f>
        <v>0</v>
      </c>
      <c r="GS18" s="575" t="str">
        <f>Setup!B39</f>
        <v>Disability</v>
      </c>
      <c r="GT18" s="576">
        <f t="shared" ref="GT18:GT61" si="107">SUMIF($E18,GS18,$N18)</f>
        <v>0</v>
      </c>
      <c r="GU18" s="575" t="str">
        <f>Setup!B40</f>
        <v>Other Insurance</v>
      </c>
      <c r="GV18" s="576">
        <f t="shared" ref="GV18:GV61" si="108">SUMIF($E18,GU18,$N18)</f>
        <v>0</v>
      </c>
      <c r="GW18" s="575" t="str">
        <f>Setup!C34</f>
        <v>14. INVESTMENTS</v>
      </c>
      <c r="GX18" s="576">
        <f t="shared" ref="GX18:GX61" si="109">SUMIF($E18,GW18,$N18)</f>
        <v>0</v>
      </c>
      <c r="GY18" s="575" t="str">
        <f>Setup!C35</f>
        <v>Business</v>
      </c>
      <c r="GZ18" s="576">
        <f t="shared" ref="GZ18:GZ61" si="110">SUMIF($E18,GY18,$N18)</f>
        <v>0</v>
      </c>
      <c r="HA18" s="575" t="str">
        <f>Setup!C36</f>
        <v>Real Estate</v>
      </c>
      <c r="HB18" s="576">
        <f t="shared" ref="HB18:HB61" si="111">SUMIF($E18,HA18,$N18)</f>
        <v>0</v>
      </c>
      <c r="HC18" s="575" t="str">
        <f>Setup!C37</f>
        <v>Other Investments</v>
      </c>
      <c r="HD18" s="576">
        <f t="shared" ref="HD18:HD61" si="112">SUMIF($E18,HC18,$N18)</f>
        <v>0</v>
      </c>
      <c r="HE18" s="575" t="str">
        <f>Setup!C38</f>
        <v>Other Investments</v>
      </c>
      <c r="HF18" s="576">
        <f t="shared" ref="HF18:HF61" si="113">SUMIF($E18,HE18,$N18)</f>
        <v>0</v>
      </c>
      <c r="HG18" s="575" t="str">
        <f>Setup!C39</f>
        <v>Other Investments</v>
      </c>
      <c r="HH18" s="576">
        <f t="shared" ref="HH18:HH61" si="114">SUMIF($E18,HG18,$N18)</f>
        <v>0</v>
      </c>
      <c r="HI18" s="575" t="str">
        <f>Setup!C40</f>
        <v>Other Investments</v>
      </c>
      <c r="HJ18" s="576">
        <f t="shared" ref="HJ18:HJ61" si="115">SUMIF($E18,HI18,$N18)</f>
        <v>0</v>
      </c>
      <c r="HK18" s="575" t="str">
        <f>Setup!D34</f>
        <v>15. DEBT PAY</v>
      </c>
      <c r="HL18" s="578">
        <f>'Tab-03_AD-M01'!E70</f>
        <v>0</v>
      </c>
      <c r="HM18" s="579">
        <f>'Tab-03_AD-M02'!E70</f>
        <v>0</v>
      </c>
      <c r="HN18" s="578">
        <f>'Tab-03_AD-M03'!E70</f>
        <v>0</v>
      </c>
      <c r="HO18" s="579">
        <f>'Tab-03_AD-M04'!E70</f>
        <v>0</v>
      </c>
      <c r="HP18" s="578">
        <f>'Tab-03_AD-M05'!E70</f>
        <v>0</v>
      </c>
      <c r="HQ18" s="579">
        <f>'Tab-03_AD-M06'!E70</f>
        <v>0</v>
      </c>
      <c r="HR18" s="578">
        <f>'Tab-03_AD-M07'!E70</f>
        <v>0</v>
      </c>
      <c r="HS18" s="579">
        <f>'Tab-03_AD-M08'!E70</f>
        <v>0</v>
      </c>
      <c r="HT18" s="578">
        <f>'Tab-03_AD-M09'!E70</f>
        <v>0</v>
      </c>
      <c r="HU18" s="579">
        <f>'Tab-03_AD-M10'!E70</f>
        <v>0</v>
      </c>
      <c r="HV18" s="578">
        <f>'Tab-03_AD-M11'!E70</f>
        <v>0</v>
      </c>
      <c r="HW18" s="579">
        <f>'Tab-03_AD-M12'!E70</f>
        <v>0</v>
      </c>
      <c r="HX18" s="578"/>
    </row>
    <row r="19" spans="2:242" ht="25.5" customHeight="1">
      <c r="B19" s="174" t="str">
        <f t="shared" si="16"/>
        <v>Taxes - Fed. S.S., Medicare</v>
      </c>
      <c r="D19" s="1028"/>
      <c r="E19" s="1029" t="s">
        <v>604</v>
      </c>
      <c r="F19" s="1030"/>
      <c r="G19" s="1031"/>
      <c r="H19" s="811"/>
      <c r="I19" s="811"/>
      <c r="J19" s="573"/>
      <c r="K19" s="573"/>
      <c r="L19" s="811"/>
      <c r="M19" s="565"/>
      <c r="N19" s="553">
        <f>((H19*52)+(I19*26)+(J19*24)+(K19*12)+L19)</f>
        <v>0</v>
      </c>
      <c r="O19" s="557">
        <f t="shared" si="1"/>
        <v>0</v>
      </c>
      <c r="P19" s="574" t="str">
        <f t="shared" si="17"/>
        <v/>
      </c>
      <c r="Q19" s="736"/>
      <c r="S19" s="174" t="str">
        <f>Setup!C46</f>
        <v>1. GIVING</v>
      </c>
      <c r="T19" s="174" t="s">
        <v>528</v>
      </c>
      <c r="U19" s="580" t="s">
        <v>530</v>
      </c>
      <c r="W19" s="581" t="str">
        <f t="shared" ref="W19:W62" si="116">W18</f>
        <v>1. GIVING</v>
      </c>
      <c r="X19" s="582">
        <f t="shared" si="18"/>
        <v>0</v>
      </c>
      <c r="Y19" s="581" t="str">
        <f t="shared" ref="Y19:Y61" si="117">Y18</f>
        <v>Tithe</v>
      </c>
      <c r="Z19" s="582">
        <f t="shared" si="19"/>
        <v>0</v>
      </c>
      <c r="AA19" s="581" t="str">
        <f t="shared" ref="AA19:AA61" si="118">AA18</f>
        <v>Offering</v>
      </c>
      <c r="AB19" s="582">
        <f t="shared" si="20"/>
        <v>0</v>
      </c>
      <c r="AC19" s="581" t="str">
        <f t="shared" ref="AC19:AC61" si="119">AC18</f>
        <v>Alms</v>
      </c>
      <c r="AD19" s="582">
        <f t="shared" si="21"/>
        <v>0</v>
      </c>
      <c r="AE19" s="581" t="str">
        <f t="shared" ref="AE19:AE61" si="120">AE18</f>
        <v>Gifts</v>
      </c>
      <c r="AF19" s="582">
        <f t="shared" si="22"/>
        <v>0</v>
      </c>
      <c r="AG19" s="581" t="str">
        <f t="shared" ref="AG19:AG61" si="121">AG18</f>
        <v>Outreaches</v>
      </c>
      <c r="AH19" s="582">
        <f t="shared" si="23"/>
        <v>0</v>
      </c>
      <c r="AI19" s="581" t="str">
        <f t="shared" ref="AI19:AI61" si="122">AI18</f>
        <v>Other Giving</v>
      </c>
      <c r="AJ19" s="582">
        <f t="shared" si="24"/>
        <v>0</v>
      </c>
      <c r="AK19" s="581" t="str">
        <f t="shared" ref="AK19:AK62" si="123">AK18</f>
        <v>2. TAXES</v>
      </c>
      <c r="AL19" s="582">
        <f t="shared" si="25"/>
        <v>0</v>
      </c>
      <c r="AM19" s="581" t="str">
        <f t="shared" ref="AM19:AM61" si="124">AM18</f>
        <v>Taxes - Fed. S.S., Medicare</v>
      </c>
      <c r="AN19" s="582">
        <f t="shared" si="26"/>
        <v>0</v>
      </c>
      <c r="AO19" s="581" t="str">
        <f t="shared" ref="AO19:AO61" si="125">AO18</f>
        <v>State Taxes</v>
      </c>
      <c r="AP19" s="582">
        <f t="shared" si="27"/>
        <v>0</v>
      </c>
      <c r="AQ19" s="581" t="str">
        <f t="shared" ref="AQ19:AQ61" si="126">AQ18</f>
        <v>Property Taxes</v>
      </c>
      <c r="AR19" s="582">
        <f t="shared" si="28"/>
        <v>0</v>
      </c>
      <c r="AS19" s="581" t="str">
        <f t="shared" ref="AS19:AS61" si="127">AS18</f>
        <v>Other Taxes</v>
      </c>
      <c r="AT19" s="582">
        <f t="shared" si="29"/>
        <v>0</v>
      </c>
      <c r="AU19" s="581" t="str">
        <f t="shared" ref="AU19:AU61" si="128">AU18</f>
        <v>Other Taxes</v>
      </c>
      <c r="AV19" s="582">
        <f t="shared" si="30"/>
        <v>0</v>
      </c>
      <c r="AW19" s="581" t="str">
        <f t="shared" ref="AW19:AW61" si="129">AW18</f>
        <v>Other Taxes</v>
      </c>
      <c r="AX19" s="582">
        <f t="shared" si="31"/>
        <v>0</v>
      </c>
      <c r="AY19" s="581" t="str">
        <f t="shared" ref="AY19:AY62" si="130">AY18</f>
        <v>3. SAVINGS</v>
      </c>
      <c r="AZ19" s="582">
        <f t="shared" si="32"/>
        <v>0</v>
      </c>
      <c r="BA19" s="581" t="str">
        <f t="shared" ref="BA19:BA61" si="131">BA18</f>
        <v>Emergency Fund</v>
      </c>
      <c r="BB19" s="582">
        <f t="shared" si="33"/>
        <v>0</v>
      </c>
      <c r="BC19" s="581" t="str">
        <f t="shared" ref="BC19:BC61" si="132">BC18</f>
        <v>Retirement</v>
      </c>
      <c r="BD19" s="582">
        <f t="shared" si="34"/>
        <v>0</v>
      </c>
      <c r="BE19" s="581" t="str">
        <f t="shared" ref="BE19:BE61" si="133">BE18</f>
        <v>Storehouse</v>
      </c>
      <c r="BF19" s="582">
        <f t="shared" si="35"/>
        <v>0</v>
      </c>
      <c r="BG19" s="581" t="str">
        <f t="shared" ref="BG19:BG61" si="134">BG18</f>
        <v>Christmas Fund</v>
      </c>
      <c r="BH19" s="582">
        <f t="shared" si="36"/>
        <v>0</v>
      </c>
      <c r="BI19" s="581" t="str">
        <f t="shared" ref="BI19:BI61" si="135">BI18</f>
        <v>Car Fund</v>
      </c>
      <c r="BJ19" s="582">
        <f t="shared" si="37"/>
        <v>0</v>
      </c>
      <c r="BK19" s="581" t="str">
        <f t="shared" ref="BK19:BK61" si="136">BK18</f>
        <v>Home Down Pay Fund</v>
      </c>
      <c r="BL19" s="582">
        <f t="shared" si="38"/>
        <v>0</v>
      </c>
      <c r="BM19" s="581" t="str">
        <f t="shared" ref="BM19:BM62" si="137">BM18</f>
        <v>4. FOOD</v>
      </c>
      <c r="BN19" s="582">
        <f t="shared" si="39"/>
        <v>0</v>
      </c>
      <c r="BO19" s="581" t="str">
        <f t="shared" ref="BO19:BO61" si="138">BO18</f>
        <v>Groceries</v>
      </c>
      <c r="BP19" s="582">
        <f t="shared" si="40"/>
        <v>0</v>
      </c>
      <c r="BQ19" s="581" t="str">
        <f t="shared" ref="BQ19:BQ61" si="139">BQ18</f>
        <v>Dining Out</v>
      </c>
      <c r="BR19" s="582">
        <f t="shared" si="41"/>
        <v>0</v>
      </c>
      <c r="BS19" s="581" t="str">
        <f t="shared" ref="BS19:BS61" si="140">BS18</f>
        <v>School Lunches</v>
      </c>
      <c r="BT19" s="582">
        <f t="shared" si="42"/>
        <v>0</v>
      </c>
      <c r="BU19" s="581" t="str">
        <f t="shared" ref="BU19:BU61" si="141">BU18</f>
        <v>Pet Food</v>
      </c>
      <c r="BV19" s="582">
        <f t="shared" si="43"/>
        <v>0</v>
      </c>
      <c r="BW19" s="581" t="str">
        <f t="shared" ref="BW19:BW61" si="142">BW18</f>
        <v>Other Food</v>
      </c>
      <c r="BX19" s="582">
        <f t="shared" si="44"/>
        <v>0</v>
      </c>
      <c r="BY19" s="581" t="str">
        <f t="shared" ref="BY19:BY61" si="143">BY18</f>
        <v>Other Food</v>
      </c>
      <c r="BZ19" s="582">
        <f t="shared" si="45"/>
        <v>0</v>
      </c>
      <c r="CA19" s="581" t="str">
        <f t="shared" ref="CA19:CA62" si="144">CA18</f>
        <v>5. CLOTHING</v>
      </c>
      <c r="CB19" s="582">
        <f t="shared" si="46"/>
        <v>0</v>
      </c>
      <c r="CC19" s="581" t="str">
        <f t="shared" ref="CC19:CC61" si="145">CC18</f>
        <v>New Clothes</v>
      </c>
      <c r="CD19" s="582">
        <f t="shared" si="47"/>
        <v>0</v>
      </c>
      <c r="CE19" s="581" t="str">
        <f t="shared" ref="CE19:CE61" si="146">CE18</f>
        <v>Dry Cleaning</v>
      </c>
      <c r="CF19" s="582">
        <f t="shared" si="48"/>
        <v>0</v>
      </c>
      <c r="CG19" s="581" t="str">
        <f t="shared" ref="CG19:CG61" si="147">CG18</f>
        <v>Laundry</v>
      </c>
      <c r="CH19" s="582">
        <f t="shared" si="49"/>
        <v>0</v>
      </c>
      <c r="CI19" s="581" t="str">
        <f t="shared" ref="CI19:CI61" si="148">CI18</f>
        <v>Other Clothing</v>
      </c>
      <c r="CJ19" s="582">
        <f t="shared" si="50"/>
        <v>0</v>
      </c>
      <c r="CK19" s="581" t="str">
        <f t="shared" ref="CK19:CK61" si="149">CK18</f>
        <v>Other Clothing</v>
      </c>
      <c r="CL19" s="582">
        <f t="shared" si="51"/>
        <v>0</v>
      </c>
      <c r="CM19" s="581" t="str">
        <f t="shared" ref="CM19:CM61" si="150">CM18</f>
        <v>Other Clothing</v>
      </c>
      <c r="CN19" s="582">
        <f t="shared" si="52"/>
        <v>0</v>
      </c>
      <c r="CO19" s="581" t="str">
        <f t="shared" ref="CO19:CO62" si="151">CO18</f>
        <v>6. CHILD CARE</v>
      </c>
      <c r="CP19" s="582">
        <f t="shared" si="53"/>
        <v>0</v>
      </c>
      <c r="CQ19" s="581" t="str">
        <f t="shared" ref="CQ19:CQ61" si="152">CQ18</f>
        <v>School Tuition</v>
      </c>
      <c r="CR19" s="582">
        <f t="shared" si="54"/>
        <v>0</v>
      </c>
      <c r="CS19" s="581" t="str">
        <f t="shared" ref="CS19:CS61" si="153">CS18</f>
        <v>Day Care</v>
      </c>
      <c r="CT19" s="582">
        <f t="shared" si="55"/>
        <v>0</v>
      </c>
      <c r="CU19" s="581" t="str">
        <f t="shared" ref="CU19:CU61" si="154">CU18</f>
        <v>Child Support</v>
      </c>
      <c r="CV19" s="582">
        <f t="shared" si="56"/>
        <v>0</v>
      </c>
      <c r="CW19" s="581" t="str">
        <f t="shared" ref="CW19:CW61" si="155">CW18</f>
        <v>Other Child Care</v>
      </c>
      <c r="CX19" s="582">
        <f t="shared" si="57"/>
        <v>0</v>
      </c>
      <c r="CY19" s="581" t="str">
        <f t="shared" ref="CY19:CY61" si="156">CY18</f>
        <v>Other Child Care</v>
      </c>
      <c r="CZ19" s="582">
        <f t="shared" si="58"/>
        <v>0</v>
      </c>
      <c r="DA19" s="581" t="str">
        <f t="shared" ref="DA19:DA61" si="157">DA18</f>
        <v>Other Child Care</v>
      </c>
      <c r="DB19" s="582">
        <f t="shared" si="59"/>
        <v>0</v>
      </c>
      <c r="DC19" s="581" t="str">
        <f t="shared" ref="DC19:DC62" si="158">DC18</f>
        <v>7. HEALTH</v>
      </c>
      <c r="DD19" s="582">
        <f t="shared" si="60"/>
        <v>0</v>
      </c>
      <c r="DE19" s="581" t="str">
        <f t="shared" ref="DE19:DE61" si="159">DE18</f>
        <v>Doctor</v>
      </c>
      <c r="DF19" s="582">
        <f t="shared" si="61"/>
        <v>0</v>
      </c>
      <c r="DG19" s="581" t="str">
        <f t="shared" ref="DG19:DG61" si="160">DG18</f>
        <v>Dentist</v>
      </c>
      <c r="DH19" s="582">
        <f t="shared" si="62"/>
        <v>0</v>
      </c>
      <c r="DI19" s="581" t="str">
        <f t="shared" ref="DI19:DI61" si="161">DI18</f>
        <v>Prescriptions</v>
      </c>
      <c r="DJ19" s="582">
        <f t="shared" si="63"/>
        <v>0</v>
      </c>
      <c r="DK19" s="581" t="str">
        <f t="shared" ref="DK19:DK61" si="162">DK18</f>
        <v>Health &amp; Fitness</v>
      </c>
      <c r="DL19" s="582">
        <f t="shared" si="64"/>
        <v>0</v>
      </c>
      <c r="DM19" s="581" t="str">
        <f t="shared" ref="DM19:DM61" si="163">DM18</f>
        <v>Personal Grooming</v>
      </c>
      <c r="DN19" s="582">
        <f t="shared" si="65"/>
        <v>0</v>
      </c>
      <c r="DO19" s="581" t="str">
        <f t="shared" ref="DO19:DO61" si="164">DO18</f>
        <v>Other Medical</v>
      </c>
      <c r="DP19" s="582">
        <f t="shared" si="66"/>
        <v>0</v>
      </c>
      <c r="DQ19" s="581" t="str">
        <f t="shared" ref="DQ19:DQ62" si="165">DQ18</f>
        <v>8. HOUSING</v>
      </c>
      <c r="DR19" s="582">
        <f t="shared" si="67"/>
        <v>0</v>
      </c>
      <c r="DS19" s="581" t="str">
        <f t="shared" ref="DS19:DS61" si="166">DS18</f>
        <v>Mortgage Loan Payment</v>
      </c>
      <c r="DT19" s="582">
        <f t="shared" si="68"/>
        <v>0</v>
      </c>
      <c r="DU19" s="581" t="str">
        <f t="shared" ref="DU19:DU61" si="167">DU18</f>
        <v>Rent</v>
      </c>
      <c r="DV19" s="582">
        <f t="shared" si="69"/>
        <v>0</v>
      </c>
      <c r="DW19" s="581" t="str">
        <f t="shared" ref="DW19:DW61" si="168">DW18</f>
        <v>Escrow</v>
      </c>
      <c r="DX19" s="582">
        <f t="shared" si="70"/>
        <v>0</v>
      </c>
      <c r="DY19" s="581" t="str">
        <f t="shared" ref="DY19:DY61" si="169">DY18</f>
        <v>HOA / Dues</v>
      </c>
      <c r="DZ19" s="582">
        <f t="shared" si="71"/>
        <v>0</v>
      </c>
      <c r="EA19" s="581" t="str">
        <f t="shared" ref="EA19:EA61" si="170">EA18</f>
        <v>Home Improvement</v>
      </c>
      <c r="EB19" s="582">
        <f t="shared" si="72"/>
        <v>0</v>
      </c>
      <c r="EC19" s="581" t="str">
        <f t="shared" ref="EC19:EC61" si="171">EC18</f>
        <v>Other Housing</v>
      </c>
      <c r="ED19" s="582">
        <f t="shared" si="73"/>
        <v>0</v>
      </c>
      <c r="EE19" s="581" t="str">
        <f t="shared" ref="EE19:EE62" si="172">EE18</f>
        <v>9. UTILITIES</v>
      </c>
      <c r="EF19" s="582">
        <f t="shared" si="74"/>
        <v>0</v>
      </c>
      <c r="EG19" s="581" t="str">
        <f t="shared" ref="EG19:EG61" si="173">EG18</f>
        <v>Electricity</v>
      </c>
      <c r="EH19" s="582">
        <f t="shared" si="75"/>
        <v>0</v>
      </c>
      <c r="EI19" s="581" t="str">
        <f t="shared" ref="EI19:EI61" si="174">EI18</f>
        <v>Natural Gas</v>
      </c>
      <c r="EJ19" s="582">
        <f t="shared" si="76"/>
        <v>0</v>
      </c>
      <c r="EK19" s="581" t="str">
        <f t="shared" ref="EK19:EK61" si="175">EK18</f>
        <v>Water</v>
      </c>
      <c r="EL19" s="582">
        <f t="shared" si="77"/>
        <v>0</v>
      </c>
      <c r="EM19" s="581" t="str">
        <f t="shared" ref="EM19:EM61" si="176">EM18</f>
        <v>Trash Pick-up</v>
      </c>
      <c r="EN19" s="582">
        <f t="shared" si="78"/>
        <v>0</v>
      </c>
      <c r="EO19" s="581" t="str">
        <f t="shared" ref="EO19:EO61" si="177">EO18</f>
        <v>Other Utilities</v>
      </c>
      <c r="EP19" s="582">
        <f t="shared" si="79"/>
        <v>0</v>
      </c>
      <c r="EQ19" s="581" t="str">
        <f t="shared" ref="EQ19:EQ61" si="178">EQ18</f>
        <v>Other Utilities</v>
      </c>
      <c r="ER19" s="582">
        <f t="shared" si="80"/>
        <v>0</v>
      </c>
      <c r="ES19" s="581" t="str">
        <f t="shared" ref="ES19:ES62" si="179">ES18</f>
        <v>10. HOUSEHOLD</v>
      </c>
      <c r="ET19" s="582">
        <f t="shared" si="81"/>
        <v>0</v>
      </c>
      <c r="EU19" s="581" t="str">
        <f t="shared" ref="EU19:EU61" si="180">EU18</f>
        <v>Home Phone</v>
      </c>
      <c r="EV19" s="582">
        <f t="shared" si="82"/>
        <v>0</v>
      </c>
      <c r="EW19" s="581" t="str">
        <f t="shared" ref="EW19:EW61" si="181">EW18</f>
        <v>Cell Phone</v>
      </c>
      <c r="EX19" s="582">
        <f t="shared" si="83"/>
        <v>0</v>
      </c>
      <c r="EY19" s="581" t="str">
        <f t="shared" ref="EY19:EY61" si="182">EY18</f>
        <v>Internet Service</v>
      </c>
      <c r="EZ19" s="582">
        <f t="shared" si="84"/>
        <v>0</v>
      </c>
      <c r="FA19" s="581" t="str">
        <f t="shared" ref="FA19:FA61" si="183">FA18</f>
        <v>Other Household</v>
      </c>
      <c r="FB19" s="582">
        <f t="shared" si="85"/>
        <v>0</v>
      </c>
      <c r="FC19" s="581" t="str">
        <f t="shared" ref="FC19:FC61" si="184">FC18</f>
        <v>Other Household</v>
      </c>
      <c r="FD19" s="582">
        <f t="shared" si="86"/>
        <v>0</v>
      </c>
      <c r="FE19" s="581" t="str">
        <f t="shared" ref="FE19:FE61" si="185">FE18</f>
        <v>Other Household</v>
      </c>
      <c r="FF19" s="582">
        <f t="shared" si="87"/>
        <v>0</v>
      </c>
      <c r="FG19" s="581" t="str">
        <f t="shared" ref="FG19:FG62" si="186">FG18</f>
        <v>11. ENTERTAINMENT</v>
      </c>
      <c r="FH19" s="582">
        <f t="shared" si="88"/>
        <v>0</v>
      </c>
      <c r="FI19" s="581" t="str">
        <f t="shared" ref="FI19:FI61" si="187">FI18</f>
        <v>Cable TV</v>
      </c>
      <c r="FJ19" s="582">
        <f t="shared" si="89"/>
        <v>0</v>
      </c>
      <c r="FK19" s="581" t="str">
        <f t="shared" ref="FK19:FK61" si="188">FK18</f>
        <v>Movies / Books</v>
      </c>
      <c r="FL19" s="582">
        <f t="shared" si="90"/>
        <v>0</v>
      </c>
      <c r="FM19" s="581" t="str">
        <f t="shared" ref="FM19:FM61" si="189">FM18</f>
        <v>Babysitter</v>
      </c>
      <c r="FN19" s="582">
        <f t="shared" si="91"/>
        <v>0</v>
      </c>
      <c r="FO19" s="581" t="str">
        <f t="shared" ref="FO19:FO61" si="190">FO18</f>
        <v>Vacation</v>
      </c>
      <c r="FP19" s="582">
        <f t="shared" si="92"/>
        <v>0</v>
      </c>
      <c r="FQ19" s="581" t="str">
        <f t="shared" ref="FQ19:FQ61" si="191">FQ18</f>
        <v>Music</v>
      </c>
      <c r="FR19" s="582">
        <f t="shared" si="93"/>
        <v>0</v>
      </c>
      <c r="FS19" s="581" t="str">
        <f t="shared" ref="FS19:FS61" si="192">FS18</f>
        <v>Other Entertainment</v>
      </c>
      <c r="FT19" s="582">
        <f t="shared" si="94"/>
        <v>0</v>
      </c>
      <c r="FU19" s="581" t="str">
        <f t="shared" ref="FU19:FU62" si="193">FU18</f>
        <v>12. TRANSPORTATION</v>
      </c>
      <c r="FV19" s="582">
        <f t="shared" si="95"/>
        <v>0</v>
      </c>
      <c r="FW19" s="581" t="str">
        <f t="shared" ref="FW19:FW61" si="194">FW18</f>
        <v>Auto Loan Payment</v>
      </c>
      <c r="FX19" s="582">
        <f t="shared" si="96"/>
        <v>0</v>
      </c>
      <c r="FY19" s="581" t="str">
        <f t="shared" ref="FY19:FY61" si="195">FY18</f>
        <v>Fuel</v>
      </c>
      <c r="FZ19" s="582">
        <f t="shared" si="97"/>
        <v>0</v>
      </c>
      <c r="GA19" s="581" t="str">
        <f t="shared" ref="GA19:GA61" si="196">GA18</f>
        <v>Maintenance</v>
      </c>
      <c r="GB19" s="582">
        <f t="shared" si="98"/>
        <v>0</v>
      </c>
      <c r="GC19" s="581" t="str">
        <f t="shared" ref="GC19:GC61" si="197">GC18</f>
        <v>Unplanned Service / Repair</v>
      </c>
      <c r="GD19" s="582">
        <f t="shared" si="99"/>
        <v>0</v>
      </c>
      <c r="GE19" s="581" t="str">
        <f t="shared" ref="GE19:GE61" si="198">GE18</f>
        <v>Registration / Inspection</v>
      </c>
      <c r="GF19" s="582">
        <f t="shared" si="100"/>
        <v>0</v>
      </c>
      <c r="GG19" s="581" t="str">
        <f t="shared" ref="GG19:GG61" si="199">GG18</f>
        <v>Other Transportation</v>
      </c>
      <c r="GH19" s="582">
        <f t="shared" si="101"/>
        <v>0</v>
      </c>
      <c r="GI19" s="581" t="str">
        <f t="shared" ref="GI19:GI62" si="200">GI18</f>
        <v>13. INSURANCE</v>
      </c>
      <c r="GJ19" s="582">
        <f t="shared" si="102"/>
        <v>0</v>
      </c>
      <c r="GK19" s="581" t="str">
        <f t="shared" ref="GK19:GK61" si="201">GK18</f>
        <v>Home Insurance</v>
      </c>
      <c r="GL19" s="582">
        <f t="shared" si="103"/>
        <v>0</v>
      </c>
      <c r="GM19" s="581" t="str">
        <f t="shared" ref="GM19:GM61" si="202">GM18</f>
        <v>Auto Insurance</v>
      </c>
      <c r="GN19" s="582">
        <f t="shared" si="104"/>
        <v>0</v>
      </c>
      <c r="GO19" s="581" t="str">
        <f t="shared" ref="GO19:GO61" si="203">GO18</f>
        <v>Medical / Dental / Vision</v>
      </c>
      <c r="GP19" s="582">
        <f t="shared" si="105"/>
        <v>0</v>
      </c>
      <c r="GQ19" s="581" t="str">
        <f t="shared" ref="GQ19:GQ61" si="204">GQ18</f>
        <v>Life Insurance</v>
      </c>
      <c r="GR19" s="582">
        <f t="shared" si="106"/>
        <v>0</v>
      </c>
      <c r="GS19" s="581" t="str">
        <f t="shared" ref="GS19:GS61" si="205">GS18</f>
        <v>Disability</v>
      </c>
      <c r="GT19" s="582">
        <f t="shared" si="107"/>
        <v>0</v>
      </c>
      <c r="GU19" s="581" t="str">
        <f t="shared" ref="GU19:GU61" si="206">GU18</f>
        <v>Other Insurance</v>
      </c>
      <c r="GV19" s="582">
        <f t="shared" si="108"/>
        <v>0</v>
      </c>
      <c r="GW19" s="581" t="str">
        <f t="shared" ref="GW19:GW62" si="207">GW18</f>
        <v>14. INVESTMENTS</v>
      </c>
      <c r="GX19" s="582">
        <f t="shared" si="109"/>
        <v>0</v>
      </c>
      <c r="GY19" s="581" t="str">
        <f t="shared" ref="GY19:GY61" si="208">GY18</f>
        <v>Business</v>
      </c>
      <c r="GZ19" s="582">
        <f t="shared" si="110"/>
        <v>0</v>
      </c>
      <c r="HA19" s="581" t="str">
        <f t="shared" ref="HA19:HA61" si="209">HA18</f>
        <v>Real Estate</v>
      </c>
      <c r="HB19" s="582">
        <f t="shared" si="111"/>
        <v>0</v>
      </c>
      <c r="HC19" s="581" t="str">
        <f t="shared" ref="HC19:HC61" si="210">HC18</f>
        <v>Other Investments</v>
      </c>
      <c r="HD19" s="582">
        <f t="shared" si="112"/>
        <v>0</v>
      </c>
      <c r="HE19" s="581" t="str">
        <f t="shared" ref="HE19:HE61" si="211">HE18</f>
        <v>Other Investments</v>
      </c>
      <c r="HF19" s="582">
        <f t="shared" si="113"/>
        <v>0</v>
      </c>
      <c r="HG19" s="581" t="str">
        <f t="shared" ref="HG19:HG61" si="212">HG18</f>
        <v>Other Investments</v>
      </c>
      <c r="HH19" s="582">
        <f t="shared" si="114"/>
        <v>0</v>
      </c>
      <c r="HI19" s="581" t="str">
        <f t="shared" ref="HI19:HI61" si="213">HI18</f>
        <v>Other Investments</v>
      </c>
      <c r="HJ19" s="582">
        <f t="shared" si="115"/>
        <v>0</v>
      </c>
      <c r="HK19" s="583"/>
      <c r="HL19" s="582"/>
      <c r="HM19" s="581"/>
      <c r="HN19" s="582"/>
      <c r="HO19" s="581"/>
      <c r="HP19" s="582"/>
      <c r="HQ19" s="581"/>
      <c r="HR19" s="582"/>
      <c r="HS19" s="581"/>
      <c r="HT19" s="582"/>
      <c r="HU19" s="581"/>
      <c r="HV19" s="582"/>
      <c r="HW19" s="581"/>
      <c r="HX19" s="584"/>
    </row>
    <row r="20" spans="2:242" ht="26" customHeight="1">
      <c r="B20" s="174" t="str">
        <f t="shared" si="16"/>
        <v>Retirement</v>
      </c>
      <c r="D20" s="585"/>
      <c r="E20" s="1011" t="s">
        <v>538</v>
      </c>
      <c r="F20" s="1012"/>
      <c r="G20" s="1013"/>
      <c r="H20" s="811"/>
      <c r="I20" s="811"/>
      <c r="J20" s="573"/>
      <c r="K20" s="573"/>
      <c r="L20" s="811"/>
      <c r="M20" s="586"/>
      <c r="N20" s="553">
        <f>((H20*52)+(I20*26)+(J20*24)+(K20*12)+L20)</f>
        <v>0</v>
      </c>
      <c r="O20" s="557">
        <f t="shared" si="1"/>
        <v>0</v>
      </c>
      <c r="P20" s="574" t="str">
        <f t="shared" si="17"/>
        <v/>
      </c>
      <c r="Q20" s="574" t="str">
        <f t="shared" ref="Q20:Q61" si="214">IF(N20=0,"",O20*12/$N$17)</f>
        <v/>
      </c>
      <c r="S20" s="174" t="str">
        <f>Setup!C47</f>
        <v>Tithe</v>
      </c>
      <c r="W20" s="579" t="str">
        <f t="shared" si="116"/>
        <v>1. GIVING</v>
      </c>
      <c r="X20" s="578">
        <f t="shared" si="18"/>
        <v>0</v>
      </c>
      <c r="Y20" s="579" t="str">
        <f t="shared" si="117"/>
        <v>Tithe</v>
      </c>
      <c r="Z20" s="578">
        <f t="shared" si="19"/>
        <v>0</v>
      </c>
      <c r="AA20" s="579" t="str">
        <f t="shared" si="118"/>
        <v>Offering</v>
      </c>
      <c r="AB20" s="578">
        <f t="shared" si="20"/>
        <v>0</v>
      </c>
      <c r="AC20" s="579" t="str">
        <f t="shared" si="119"/>
        <v>Alms</v>
      </c>
      <c r="AD20" s="578">
        <f t="shared" si="21"/>
        <v>0</v>
      </c>
      <c r="AE20" s="579" t="str">
        <f t="shared" si="120"/>
        <v>Gifts</v>
      </c>
      <c r="AF20" s="578">
        <f t="shared" si="22"/>
        <v>0</v>
      </c>
      <c r="AG20" s="579" t="str">
        <f t="shared" si="121"/>
        <v>Outreaches</v>
      </c>
      <c r="AH20" s="578">
        <f t="shared" si="23"/>
        <v>0</v>
      </c>
      <c r="AI20" s="579" t="str">
        <f t="shared" si="122"/>
        <v>Other Giving</v>
      </c>
      <c r="AJ20" s="578">
        <f t="shared" si="24"/>
        <v>0</v>
      </c>
      <c r="AK20" s="579" t="str">
        <f t="shared" si="123"/>
        <v>2. TAXES</v>
      </c>
      <c r="AL20" s="578">
        <f t="shared" si="25"/>
        <v>0</v>
      </c>
      <c r="AM20" s="579" t="str">
        <f t="shared" si="124"/>
        <v>Taxes - Fed. S.S., Medicare</v>
      </c>
      <c r="AN20" s="578">
        <f t="shared" si="26"/>
        <v>0</v>
      </c>
      <c r="AO20" s="579" t="str">
        <f t="shared" si="125"/>
        <v>State Taxes</v>
      </c>
      <c r="AP20" s="578">
        <f t="shared" si="27"/>
        <v>0</v>
      </c>
      <c r="AQ20" s="579" t="str">
        <f t="shared" si="126"/>
        <v>Property Taxes</v>
      </c>
      <c r="AR20" s="578">
        <f t="shared" si="28"/>
        <v>0</v>
      </c>
      <c r="AS20" s="579" t="str">
        <f t="shared" si="127"/>
        <v>Other Taxes</v>
      </c>
      <c r="AT20" s="578">
        <f t="shared" si="29"/>
        <v>0</v>
      </c>
      <c r="AU20" s="579" t="str">
        <f t="shared" si="128"/>
        <v>Other Taxes</v>
      </c>
      <c r="AV20" s="578">
        <f t="shared" si="30"/>
        <v>0</v>
      </c>
      <c r="AW20" s="579" t="str">
        <f t="shared" si="129"/>
        <v>Other Taxes</v>
      </c>
      <c r="AX20" s="578">
        <f t="shared" si="31"/>
        <v>0</v>
      </c>
      <c r="AY20" s="579" t="str">
        <f t="shared" si="130"/>
        <v>3. SAVINGS</v>
      </c>
      <c r="AZ20" s="578">
        <f t="shared" si="32"/>
        <v>0</v>
      </c>
      <c r="BA20" s="579" t="str">
        <f t="shared" si="131"/>
        <v>Emergency Fund</v>
      </c>
      <c r="BB20" s="578">
        <f t="shared" si="33"/>
        <v>0</v>
      </c>
      <c r="BC20" s="579" t="str">
        <f t="shared" si="132"/>
        <v>Retirement</v>
      </c>
      <c r="BD20" s="578">
        <f t="shared" si="34"/>
        <v>0</v>
      </c>
      <c r="BE20" s="579" t="str">
        <f t="shared" si="133"/>
        <v>Storehouse</v>
      </c>
      <c r="BF20" s="578">
        <f t="shared" si="35"/>
        <v>0</v>
      </c>
      <c r="BG20" s="579" t="str">
        <f t="shared" si="134"/>
        <v>Christmas Fund</v>
      </c>
      <c r="BH20" s="578">
        <f t="shared" si="36"/>
        <v>0</v>
      </c>
      <c r="BI20" s="579" t="str">
        <f t="shared" si="135"/>
        <v>Car Fund</v>
      </c>
      <c r="BJ20" s="578">
        <f t="shared" si="37"/>
        <v>0</v>
      </c>
      <c r="BK20" s="579" t="str">
        <f t="shared" si="136"/>
        <v>Home Down Pay Fund</v>
      </c>
      <c r="BL20" s="578">
        <f t="shared" si="38"/>
        <v>0</v>
      </c>
      <c r="BM20" s="579" t="str">
        <f t="shared" si="137"/>
        <v>4. FOOD</v>
      </c>
      <c r="BN20" s="578">
        <f t="shared" si="39"/>
        <v>0</v>
      </c>
      <c r="BO20" s="579" t="str">
        <f t="shared" si="138"/>
        <v>Groceries</v>
      </c>
      <c r="BP20" s="578">
        <f t="shared" si="40"/>
        <v>0</v>
      </c>
      <c r="BQ20" s="579" t="str">
        <f t="shared" si="139"/>
        <v>Dining Out</v>
      </c>
      <c r="BR20" s="578">
        <f t="shared" si="41"/>
        <v>0</v>
      </c>
      <c r="BS20" s="579" t="str">
        <f t="shared" si="140"/>
        <v>School Lunches</v>
      </c>
      <c r="BT20" s="578">
        <f t="shared" si="42"/>
        <v>0</v>
      </c>
      <c r="BU20" s="579" t="str">
        <f t="shared" si="141"/>
        <v>Pet Food</v>
      </c>
      <c r="BV20" s="578">
        <f t="shared" si="43"/>
        <v>0</v>
      </c>
      <c r="BW20" s="579" t="str">
        <f t="shared" si="142"/>
        <v>Other Food</v>
      </c>
      <c r="BX20" s="578">
        <f t="shared" si="44"/>
        <v>0</v>
      </c>
      <c r="BY20" s="579" t="str">
        <f t="shared" si="143"/>
        <v>Other Food</v>
      </c>
      <c r="BZ20" s="578">
        <f t="shared" si="45"/>
        <v>0</v>
      </c>
      <c r="CA20" s="579" t="str">
        <f t="shared" si="144"/>
        <v>5. CLOTHING</v>
      </c>
      <c r="CB20" s="578">
        <f t="shared" si="46"/>
        <v>0</v>
      </c>
      <c r="CC20" s="579" t="str">
        <f t="shared" si="145"/>
        <v>New Clothes</v>
      </c>
      <c r="CD20" s="578">
        <f t="shared" si="47"/>
        <v>0</v>
      </c>
      <c r="CE20" s="579" t="str">
        <f t="shared" si="146"/>
        <v>Dry Cleaning</v>
      </c>
      <c r="CF20" s="578">
        <f t="shared" si="48"/>
        <v>0</v>
      </c>
      <c r="CG20" s="579" t="str">
        <f t="shared" si="147"/>
        <v>Laundry</v>
      </c>
      <c r="CH20" s="578">
        <f t="shared" si="49"/>
        <v>0</v>
      </c>
      <c r="CI20" s="579" t="str">
        <f t="shared" si="148"/>
        <v>Other Clothing</v>
      </c>
      <c r="CJ20" s="578">
        <f t="shared" si="50"/>
        <v>0</v>
      </c>
      <c r="CK20" s="579" t="str">
        <f t="shared" si="149"/>
        <v>Other Clothing</v>
      </c>
      <c r="CL20" s="578">
        <f t="shared" si="51"/>
        <v>0</v>
      </c>
      <c r="CM20" s="579" t="str">
        <f t="shared" si="150"/>
        <v>Other Clothing</v>
      </c>
      <c r="CN20" s="578">
        <f t="shared" si="52"/>
        <v>0</v>
      </c>
      <c r="CO20" s="579" t="str">
        <f t="shared" si="151"/>
        <v>6. CHILD CARE</v>
      </c>
      <c r="CP20" s="578">
        <f t="shared" si="53"/>
        <v>0</v>
      </c>
      <c r="CQ20" s="579" t="str">
        <f t="shared" si="152"/>
        <v>School Tuition</v>
      </c>
      <c r="CR20" s="578">
        <f t="shared" si="54"/>
        <v>0</v>
      </c>
      <c r="CS20" s="579" t="str">
        <f t="shared" si="153"/>
        <v>Day Care</v>
      </c>
      <c r="CT20" s="578">
        <f t="shared" si="55"/>
        <v>0</v>
      </c>
      <c r="CU20" s="579" t="str">
        <f t="shared" si="154"/>
        <v>Child Support</v>
      </c>
      <c r="CV20" s="578">
        <f t="shared" si="56"/>
        <v>0</v>
      </c>
      <c r="CW20" s="579" t="str">
        <f t="shared" si="155"/>
        <v>Other Child Care</v>
      </c>
      <c r="CX20" s="578">
        <f t="shared" si="57"/>
        <v>0</v>
      </c>
      <c r="CY20" s="579" t="str">
        <f t="shared" si="156"/>
        <v>Other Child Care</v>
      </c>
      <c r="CZ20" s="578">
        <f t="shared" si="58"/>
        <v>0</v>
      </c>
      <c r="DA20" s="579" t="str">
        <f t="shared" si="157"/>
        <v>Other Child Care</v>
      </c>
      <c r="DB20" s="578">
        <f t="shared" si="59"/>
        <v>0</v>
      </c>
      <c r="DC20" s="579" t="str">
        <f t="shared" si="158"/>
        <v>7. HEALTH</v>
      </c>
      <c r="DD20" s="578">
        <f t="shared" si="60"/>
        <v>0</v>
      </c>
      <c r="DE20" s="579" t="str">
        <f t="shared" si="159"/>
        <v>Doctor</v>
      </c>
      <c r="DF20" s="578">
        <f t="shared" si="61"/>
        <v>0</v>
      </c>
      <c r="DG20" s="579" t="str">
        <f t="shared" si="160"/>
        <v>Dentist</v>
      </c>
      <c r="DH20" s="578">
        <f t="shared" si="62"/>
        <v>0</v>
      </c>
      <c r="DI20" s="579" t="str">
        <f t="shared" si="161"/>
        <v>Prescriptions</v>
      </c>
      <c r="DJ20" s="578">
        <f t="shared" si="63"/>
        <v>0</v>
      </c>
      <c r="DK20" s="579" t="str">
        <f t="shared" si="162"/>
        <v>Health &amp; Fitness</v>
      </c>
      <c r="DL20" s="578">
        <f t="shared" si="64"/>
        <v>0</v>
      </c>
      <c r="DM20" s="579" t="str">
        <f t="shared" si="163"/>
        <v>Personal Grooming</v>
      </c>
      <c r="DN20" s="578">
        <f t="shared" si="65"/>
        <v>0</v>
      </c>
      <c r="DO20" s="579" t="str">
        <f t="shared" si="164"/>
        <v>Other Medical</v>
      </c>
      <c r="DP20" s="578">
        <f t="shared" si="66"/>
        <v>0</v>
      </c>
      <c r="DQ20" s="579" t="str">
        <f t="shared" si="165"/>
        <v>8. HOUSING</v>
      </c>
      <c r="DR20" s="578">
        <f t="shared" si="67"/>
        <v>0</v>
      </c>
      <c r="DS20" s="579" t="str">
        <f t="shared" si="166"/>
        <v>Mortgage Loan Payment</v>
      </c>
      <c r="DT20" s="578">
        <f t="shared" si="68"/>
        <v>0</v>
      </c>
      <c r="DU20" s="579" t="str">
        <f t="shared" si="167"/>
        <v>Rent</v>
      </c>
      <c r="DV20" s="578">
        <f t="shared" si="69"/>
        <v>0</v>
      </c>
      <c r="DW20" s="579" t="str">
        <f t="shared" si="168"/>
        <v>Escrow</v>
      </c>
      <c r="DX20" s="578">
        <f t="shared" si="70"/>
        <v>0</v>
      </c>
      <c r="DY20" s="579" t="str">
        <f t="shared" si="169"/>
        <v>HOA / Dues</v>
      </c>
      <c r="DZ20" s="578">
        <f t="shared" si="71"/>
        <v>0</v>
      </c>
      <c r="EA20" s="579" t="str">
        <f t="shared" si="170"/>
        <v>Home Improvement</v>
      </c>
      <c r="EB20" s="578">
        <f t="shared" si="72"/>
        <v>0</v>
      </c>
      <c r="EC20" s="579" t="str">
        <f t="shared" si="171"/>
        <v>Other Housing</v>
      </c>
      <c r="ED20" s="578">
        <f t="shared" si="73"/>
        <v>0</v>
      </c>
      <c r="EE20" s="579" t="str">
        <f t="shared" si="172"/>
        <v>9. UTILITIES</v>
      </c>
      <c r="EF20" s="578">
        <f t="shared" si="74"/>
        <v>0</v>
      </c>
      <c r="EG20" s="579" t="str">
        <f t="shared" si="173"/>
        <v>Electricity</v>
      </c>
      <c r="EH20" s="578">
        <f t="shared" si="75"/>
        <v>0</v>
      </c>
      <c r="EI20" s="579" t="str">
        <f t="shared" si="174"/>
        <v>Natural Gas</v>
      </c>
      <c r="EJ20" s="578">
        <f t="shared" si="76"/>
        <v>0</v>
      </c>
      <c r="EK20" s="579" t="str">
        <f t="shared" si="175"/>
        <v>Water</v>
      </c>
      <c r="EL20" s="578">
        <f t="shared" si="77"/>
        <v>0</v>
      </c>
      <c r="EM20" s="579" t="str">
        <f t="shared" si="176"/>
        <v>Trash Pick-up</v>
      </c>
      <c r="EN20" s="578">
        <f t="shared" si="78"/>
        <v>0</v>
      </c>
      <c r="EO20" s="579" t="str">
        <f t="shared" si="177"/>
        <v>Other Utilities</v>
      </c>
      <c r="EP20" s="578">
        <f t="shared" si="79"/>
        <v>0</v>
      </c>
      <c r="EQ20" s="579" t="str">
        <f t="shared" si="178"/>
        <v>Other Utilities</v>
      </c>
      <c r="ER20" s="578">
        <f t="shared" si="80"/>
        <v>0</v>
      </c>
      <c r="ES20" s="579" t="str">
        <f t="shared" si="179"/>
        <v>10. HOUSEHOLD</v>
      </c>
      <c r="ET20" s="578">
        <f t="shared" si="81"/>
        <v>0</v>
      </c>
      <c r="EU20" s="579" t="str">
        <f t="shared" si="180"/>
        <v>Home Phone</v>
      </c>
      <c r="EV20" s="578">
        <f t="shared" si="82"/>
        <v>0</v>
      </c>
      <c r="EW20" s="579" t="str">
        <f t="shared" si="181"/>
        <v>Cell Phone</v>
      </c>
      <c r="EX20" s="578">
        <f t="shared" si="83"/>
        <v>0</v>
      </c>
      <c r="EY20" s="579" t="str">
        <f t="shared" si="182"/>
        <v>Internet Service</v>
      </c>
      <c r="EZ20" s="578">
        <f t="shared" si="84"/>
        <v>0</v>
      </c>
      <c r="FA20" s="579" t="str">
        <f t="shared" si="183"/>
        <v>Other Household</v>
      </c>
      <c r="FB20" s="578">
        <f t="shared" si="85"/>
        <v>0</v>
      </c>
      <c r="FC20" s="579" t="str">
        <f t="shared" si="184"/>
        <v>Other Household</v>
      </c>
      <c r="FD20" s="578">
        <f t="shared" si="86"/>
        <v>0</v>
      </c>
      <c r="FE20" s="579" t="str">
        <f t="shared" si="185"/>
        <v>Other Household</v>
      </c>
      <c r="FF20" s="578">
        <f t="shared" si="87"/>
        <v>0</v>
      </c>
      <c r="FG20" s="579" t="str">
        <f t="shared" si="186"/>
        <v>11. ENTERTAINMENT</v>
      </c>
      <c r="FH20" s="578">
        <f t="shared" si="88"/>
        <v>0</v>
      </c>
      <c r="FI20" s="579" t="str">
        <f t="shared" si="187"/>
        <v>Cable TV</v>
      </c>
      <c r="FJ20" s="578">
        <f t="shared" si="89"/>
        <v>0</v>
      </c>
      <c r="FK20" s="579" t="str">
        <f t="shared" si="188"/>
        <v>Movies / Books</v>
      </c>
      <c r="FL20" s="578">
        <f t="shared" si="90"/>
        <v>0</v>
      </c>
      <c r="FM20" s="579" t="str">
        <f t="shared" si="189"/>
        <v>Babysitter</v>
      </c>
      <c r="FN20" s="578">
        <f t="shared" si="91"/>
        <v>0</v>
      </c>
      <c r="FO20" s="579" t="str">
        <f t="shared" si="190"/>
        <v>Vacation</v>
      </c>
      <c r="FP20" s="578">
        <f t="shared" si="92"/>
        <v>0</v>
      </c>
      <c r="FQ20" s="579" t="str">
        <f t="shared" si="191"/>
        <v>Music</v>
      </c>
      <c r="FR20" s="578">
        <f t="shared" si="93"/>
        <v>0</v>
      </c>
      <c r="FS20" s="579" t="str">
        <f t="shared" si="192"/>
        <v>Other Entertainment</v>
      </c>
      <c r="FT20" s="578">
        <f t="shared" si="94"/>
        <v>0</v>
      </c>
      <c r="FU20" s="579" t="str">
        <f t="shared" si="193"/>
        <v>12. TRANSPORTATION</v>
      </c>
      <c r="FV20" s="578">
        <f t="shared" si="95"/>
        <v>0</v>
      </c>
      <c r="FW20" s="579" t="str">
        <f t="shared" si="194"/>
        <v>Auto Loan Payment</v>
      </c>
      <c r="FX20" s="578">
        <f t="shared" si="96"/>
        <v>0</v>
      </c>
      <c r="FY20" s="579" t="str">
        <f t="shared" si="195"/>
        <v>Fuel</v>
      </c>
      <c r="FZ20" s="578">
        <f t="shared" si="97"/>
        <v>0</v>
      </c>
      <c r="GA20" s="579" t="str">
        <f t="shared" si="196"/>
        <v>Maintenance</v>
      </c>
      <c r="GB20" s="578">
        <f t="shared" si="98"/>
        <v>0</v>
      </c>
      <c r="GC20" s="579" t="str">
        <f t="shared" si="197"/>
        <v>Unplanned Service / Repair</v>
      </c>
      <c r="GD20" s="578">
        <f t="shared" si="99"/>
        <v>0</v>
      </c>
      <c r="GE20" s="579" t="str">
        <f t="shared" si="198"/>
        <v>Registration / Inspection</v>
      </c>
      <c r="GF20" s="578">
        <f t="shared" si="100"/>
        <v>0</v>
      </c>
      <c r="GG20" s="579" t="str">
        <f t="shared" si="199"/>
        <v>Other Transportation</v>
      </c>
      <c r="GH20" s="578">
        <f t="shared" si="101"/>
        <v>0</v>
      </c>
      <c r="GI20" s="579" t="str">
        <f t="shared" si="200"/>
        <v>13. INSURANCE</v>
      </c>
      <c r="GJ20" s="578">
        <f t="shared" si="102"/>
        <v>0</v>
      </c>
      <c r="GK20" s="579" t="str">
        <f t="shared" si="201"/>
        <v>Home Insurance</v>
      </c>
      <c r="GL20" s="578">
        <f t="shared" si="103"/>
        <v>0</v>
      </c>
      <c r="GM20" s="579" t="str">
        <f t="shared" si="202"/>
        <v>Auto Insurance</v>
      </c>
      <c r="GN20" s="578">
        <f t="shared" si="104"/>
        <v>0</v>
      </c>
      <c r="GO20" s="579" t="str">
        <f t="shared" si="203"/>
        <v>Medical / Dental / Vision</v>
      </c>
      <c r="GP20" s="578">
        <f t="shared" si="105"/>
        <v>0</v>
      </c>
      <c r="GQ20" s="579" t="str">
        <f t="shared" si="204"/>
        <v>Life Insurance</v>
      </c>
      <c r="GR20" s="578">
        <f t="shared" si="106"/>
        <v>0</v>
      </c>
      <c r="GS20" s="579" t="str">
        <f t="shared" si="205"/>
        <v>Disability</v>
      </c>
      <c r="GT20" s="578">
        <f t="shared" si="107"/>
        <v>0</v>
      </c>
      <c r="GU20" s="579" t="str">
        <f t="shared" si="206"/>
        <v>Other Insurance</v>
      </c>
      <c r="GV20" s="578">
        <f t="shared" si="108"/>
        <v>0</v>
      </c>
      <c r="GW20" s="579" t="str">
        <f t="shared" si="207"/>
        <v>14. INVESTMENTS</v>
      </c>
      <c r="GX20" s="578">
        <f t="shared" si="109"/>
        <v>0</v>
      </c>
      <c r="GY20" s="579" t="str">
        <f t="shared" si="208"/>
        <v>Business</v>
      </c>
      <c r="GZ20" s="578">
        <f t="shared" si="110"/>
        <v>0</v>
      </c>
      <c r="HA20" s="579" t="str">
        <f t="shared" si="209"/>
        <v>Real Estate</v>
      </c>
      <c r="HB20" s="578">
        <f t="shared" si="111"/>
        <v>0</v>
      </c>
      <c r="HC20" s="579" t="str">
        <f t="shared" si="210"/>
        <v>Other Investments</v>
      </c>
      <c r="HD20" s="578">
        <f t="shared" si="112"/>
        <v>0</v>
      </c>
      <c r="HE20" s="579" t="str">
        <f t="shared" si="211"/>
        <v>Other Investments</v>
      </c>
      <c r="HF20" s="578">
        <f t="shared" si="113"/>
        <v>0</v>
      </c>
      <c r="HG20" s="579" t="str">
        <f t="shared" si="212"/>
        <v>Other Investments</v>
      </c>
      <c r="HH20" s="578">
        <f t="shared" si="114"/>
        <v>0</v>
      </c>
      <c r="HI20" s="579" t="str">
        <f t="shared" si="213"/>
        <v>Other Investments</v>
      </c>
      <c r="HJ20" s="578">
        <f t="shared" si="115"/>
        <v>0</v>
      </c>
      <c r="HK20" s="587"/>
      <c r="HL20" s="578"/>
      <c r="HM20" s="579"/>
      <c r="HN20" s="578"/>
      <c r="HO20" s="579"/>
      <c r="HP20" s="578"/>
      <c r="HQ20" s="579"/>
      <c r="HR20" s="578"/>
      <c r="HS20" s="579"/>
      <c r="HT20" s="578"/>
      <c r="HU20" s="579"/>
      <c r="HV20" s="578"/>
      <c r="HW20" s="579"/>
      <c r="HX20" s="588"/>
    </row>
    <row r="21" spans="2:242" ht="26" customHeight="1">
      <c r="B21" s="174" t="str">
        <f t="shared" si="16"/>
        <v>Home Down Pay Fund</v>
      </c>
      <c r="D21" s="1010" t="s">
        <v>449</v>
      </c>
      <c r="E21" s="1011" t="s">
        <v>756</v>
      </c>
      <c r="F21" s="1012"/>
      <c r="G21" s="1013"/>
      <c r="H21" s="811"/>
      <c r="I21" s="811"/>
      <c r="J21" s="811"/>
      <c r="K21" s="811"/>
      <c r="L21" s="811"/>
      <c r="M21" s="586"/>
      <c r="N21" s="553">
        <f t="shared" ref="N21:N61" si="215">H21*52+I21*26+((J21*24)+(K21*12)+L21)</f>
        <v>0</v>
      </c>
      <c r="O21" s="557">
        <f t="shared" si="1"/>
        <v>0</v>
      </c>
      <c r="P21" s="574" t="str">
        <f t="shared" si="17"/>
        <v/>
      </c>
      <c r="Q21" s="574" t="str">
        <f t="shared" si="214"/>
        <v/>
      </c>
      <c r="S21" s="174" t="str">
        <f>Setup!C48</f>
        <v>Offering</v>
      </c>
      <c r="T21" s="339" t="str">
        <f t="shared" ref="T21:T62" si="216">IF(U21="y",N21/12,"")</f>
        <v/>
      </c>
      <c r="W21" s="579" t="str">
        <f t="shared" si="116"/>
        <v>1. GIVING</v>
      </c>
      <c r="X21" s="578">
        <f t="shared" si="18"/>
        <v>0</v>
      </c>
      <c r="Y21" s="579" t="str">
        <f t="shared" si="117"/>
        <v>Tithe</v>
      </c>
      <c r="Z21" s="578">
        <f t="shared" si="19"/>
        <v>0</v>
      </c>
      <c r="AA21" s="579" t="str">
        <f t="shared" si="118"/>
        <v>Offering</v>
      </c>
      <c r="AB21" s="578">
        <f t="shared" si="20"/>
        <v>0</v>
      </c>
      <c r="AC21" s="579" t="str">
        <f t="shared" si="119"/>
        <v>Alms</v>
      </c>
      <c r="AD21" s="578">
        <f t="shared" si="21"/>
        <v>0</v>
      </c>
      <c r="AE21" s="579" t="str">
        <f t="shared" si="120"/>
        <v>Gifts</v>
      </c>
      <c r="AF21" s="578">
        <f t="shared" si="22"/>
        <v>0</v>
      </c>
      <c r="AG21" s="579" t="str">
        <f t="shared" si="121"/>
        <v>Outreaches</v>
      </c>
      <c r="AH21" s="578">
        <f t="shared" si="23"/>
        <v>0</v>
      </c>
      <c r="AI21" s="579" t="str">
        <f t="shared" si="122"/>
        <v>Other Giving</v>
      </c>
      <c r="AJ21" s="578">
        <f t="shared" si="24"/>
        <v>0</v>
      </c>
      <c r="AK21" s="579" t="str">
        <f t="shared" si="123"/>
        <v>2. TAXES</v>
      </c>
      <c r="AL21" s="578">
        <f t="shared" si="25"/>
        <v>0</v>
      </c>
      <c r="AM21" s="579" t="str">
        <f t="shared" si="124"/>
        <v>Taxes - Fed. S.S., Medicare</v>
      </c>
      <c r="AN21" s="578">
        <f t="shared" si="26"/>
        <v>0</v>
      </c>
      <c r="AO21" s="579" t="str">
        <f t="shared" si="125"/>
        <v>State Taxes</v>
      </c>
      <c r="AP21" s="578">
        <f t="shared" si="27"/>
        <v>0</v>
      </c>
      <c r="AQ21" s="579" t="str">
        <f t="shared" si="126"/>
        <v>Property Taxes</v>
      </c>
      <c r="AR21" s="578">
        <f t="shared" si="28"/>
        <v>0</v>
      </c>
      <c r="AS21" s="579" t="str">
        <f t="shared" si="127"/>
        <v>Other Taxes</v>
      </c>
      <c r="AT21" s="578">
        <f t="shared" si="29"/>
        <v>0</v>
      </c>
      <c r="AU21" s="579" t="str">
        <f t="shared" si="128"/>
        <v>Other Taxes</v>
      </c>
      <c r="AV21" s="578">
        <f t="shared" si="30"/>
        <v>0</v>
      </c>
      <c r="AW21" s="579" t="str">
        <f t="shared" si="129"/>
        <v>Other Taxes</v>
      </c>
      <c r="AX21" s="578">
        <f t="shared" si="31"/>
        <v>0</v>
      </c>
      <c r="AY21" s="579" t="str">
        <f t="shared" si="130"/>
        <v>3. SAVINGS</v>
      </c>
      <c r="AZ21" s="578">
        <f t="shared" si="32"/>
        <v>0</v>
      </c>
      <c r="BA21" s="579" t="str">
        <f t="shared" si="131"/>
        <v>Emergency Fund</v>
      </c>
      <c r="BB21" s="578">
        <f t="shared" si="33"/>
        <v>0</v>
      </c>
      <c r="BC21" s="579" t="str">
        <f t="shared" si="132"/>
        <v>Retirement</v>
      </c>
      <c r="BD21" s="578">
        <f t="shared" si="34"/>
        <v>0</v>
      </c>
      <c r="BE21" s="579" t="str">
        <f t="shared" si="133"/>
        <v>Storehouse</v>
      </c>
      <c r="BF21" s="578">
        <f t="shared" si="35"/>
        <v>0</v>
      </c>
      <c r="BG21" s="579" t="str">
        <f t="shared" si="134"/>
        <v>Christmas Fund</v>
      </c>
      <c r="BH21" s="578">
        <f t="shared" si="36"/>
        <v>0</v>
      </c>
      <c r="BI21" s="579" t="str">
        <f t="shared" si="135"/>
        <v>Car Fund</v>
      </c>
      <c r="BJ21" s="578">
        <f t="shared" si="37"/>
        <v>0</v>
      </c>
      <c r="BK21" s="579" t="str">
        <f t="shared" si="136"/>
        <v>Home Down Pay Fund</v>
      </c>
      <c r="BL21" s="578">
        <f t="shared" si="38"/>
        <v>0</v>
      </c>
      <c r="BM21" s="579" t="str">
        <f t="shared" si="137"/>
        <v>4. FOOD</v>
      </c>
      <c r="BN21" s="578">
        <f t="shared" si="39"/>
        <v>0</v>
      </c>
      <c r="BO21" s="579" t="str">
        <f t="shared" si="138"/>
        <v>Groceries</v>
      </c>
      <c r="BP21" s="578">
        <f t="shared" si="40"/>
        <v>0</v>
      </c>
      <c r="BQ21" s="579" t="str">
        <f t="shared" si="139"/>
        <v>Dining Out</v>
      </c>
      <c r="BR21" s="578">
        <f t="shared" si="41"/>
        <v>0</v>
      </c>
      <c r="BS21" s="579" t="str">
        <f t="shared" si="140"/>
        <v>School Lunches</v>
      </c>
      <c r="BT21" s="578">
        <f t="shared" si="42"/>
        <v>0</v>
      </c>
      <c r="BU21" s="579" t="str">
        <f t="shared" si="141"/>
        <v>Pet Food</v>
      </c>
      <c r="BV21" s="578">
        <f t="shared" si="43"/>
        <v>0</v>
      </c>
      <c r="BW21" s="579" t="str">
        <f t="shared" si="142"/>
        <v>Other Food</v>
      </c>
      <c r="BX21" s="578">
        <f t="shared" si="44"/>
        <v>0</v>
      </c>
      <c r="BY21" s="579" t="str">
        <f t="shared" si="143"/>
        <v>Other Food</v>
      </c>
      <c r="BZ21" s="578">
        <f t="shared" si="45"/>
        <v>0</v>
      </c>
      <c r="CA21" s="579" t="str">
        <f t="shared" si="144"/>
        <v>5. CLOTHING</v>
      </c>
      <c r="CB21" s="578">
        <f t="shared" si="46"/>
        <v>0</v>
      </c>
      <c r="CC21" s="579" t="str">
        <f t="shared" si="145"/>
        <v>New Clothes</v>
      </c>
      <c r="CD21" s="578">
        <f t="shared" si="47"/>
        <v>0</v>
      </c>
      <c r="CE21" s="579" t="str">
        <f t="shared" si="146"/>
        <v>Dry Cleaning</v>
      </c>
      <c r="CF21" s="578">
        <f t="shared" si="48"/>
        <v>0</v>
      </c>
      <c r="CG21" s="579" t="str">
        <f t="shared" si="147"/>
        <v>Laundry</v>
      </c>
      <c r="CH21" s="578">
        <f t="shared" si="49"/>
        <v>0</v>
      </c>
      <c r="CI21" s="579" t="str">
        <f t="shared" si="148"/>
        <v>Other Clothing</v>
      </c>
      <c r="CJ21" s="578">
        <f t="shared" si="50"/>
        <v>0</v>
      </c>
      <c r="CK21" s="579" t="str">
        <f t="shared" si="149"/>
        <v>Other Clothing</v>
      </c>
      <c r="CL21" s="578">
        <f t="shared" si="51"/>
        <v>0</v>
      </c>
      <c r="CM21" s="579" t="str">
        <f t="shared" si="150"/>
        <v>Other Clothing</v>
      </c>
      <c r="CN21" s="578">
        <f t="shared" si="52"/>
        <v>0</v>
      </c>
      <c r="CO21" s="579" t="str">
        <f t="shared" si="151"/>
        <v>6. CHILD CARE</v>
      </c>
      <c r="CP21" s="578">
        <f t="shared" si="53"/>
        <v>0</v>
      </c>
      <c r="CQ21" s="579" t="str">
        <f t="shared" si="152"/>
        <v>School Tuition</v>
      </c>
      <c r="CR21" s="578">
        <f t="shared" si="54"/>
        <v>0</v>
      </c>
      <c r="CS21" s="579" t="str">
        <f t="shared" si="153"/>
        <v>Day Care</v>
      </c>
      <c r="CT21" s="578">
        <f t="shared" si="55"/>
        <v>0</v>
      </c>
      <c r="CU21" s="579" t="str">
        <f t="shared" si="154"/>
        <v>Child Support</v>
      </c>
      <c r="CV21" s="578">
        <f t="shared" si="56"/>
        <v>0</v>
      </c>
      <c r="CW21" s="579" t="str">
        <f t="shared" si="155"/>
        <v>Other Child Care</v>
      </c>
      <c r="CX21" s="578">
        <f t="shared" si="57"/>
        <v>0</v>
      </c>
      <c r="CY21" s="579" t="str">
        <f t="shared" si="156"/>
        <v>Other Child Care</v>
      </c>
      <c r="CZ21" s="578">
        <f t="shared" si="58"/>
        <v>0</v>
      </c>
      <c r="DA21" s="579" t="str">
        <f t="shared" si="157"/>
        <v>Other Child Care</v>
      </c>
      <c r="DB21" s="578">
        <f t="shared" si="59"/>
        <v>0</v>
      </c>
      <c r="DC21" s="579" t="str">
        <f t="shared" si="158"/>
        <v>7. HEALTH</v>
      </c>
      <c r="DD21" s="578">
        <f t="shared" si="60"/>
        <v>0</v>
      </c>
      <c r="DE21" s="579" t="str">
        <f t="shared" si="159"/>
        <v>Doctor</v>
      </c>
      <c r="DF21" s="578">
        <f t="shared" si="61"/>
        <v>0</v>
      </c>
      <c r="DG21" s="579" t="str">
        <f t="shared" si="160"/>
        <v>Dentist</v>
      </c>
      <c r="DH21" s="578">
        <f t="shared" si="62"/>
        <v>0</v>
      </c>
      <c r="DI21" s="579" t="str">
        <f t="shared" si="161"/>
        <v>Prescriptions</v>
      </c>
      <c r="DJ21" s="578">
        <f t="shared" si="63"/>
        <v>0</v>
      </c>
      <c r="DK21" s="579" t="str">
        <f t="shared" si="162"/>
        <v>Health &amp; Fitness</v>
      </c>
      <c r="DL21" s="578">
        <f t="shared" si="64"/>
        <v>0</v>
      </c>
      <c r="DM21" s="579" t="str">
        <f t="shared" si="163"/>
        <v>Personal Grooming</v>
      </c>
      <c r="DN21" s="578">
        <f t="shared" si="65"/>
        <v>0</v>
      </c>
      <c r="DO21" s="579" t="str">
        <f t="shared" si="164"/>
        <v>Other Medical</v>
      </c>
      <c r="DP21" s="578">
        <f t="shared" si="66"/>
        <v>0</v>
      </c>
      <c r="DQ21" s="579" t="str">
        <f t="shared" si="165"/>
        <v>8. HOUSING</v>
      </c>
      <c r="DR21" s="578">
        <f t="shared" si="67"/>
        <v>0</v>
      </c>
      <c r="DS21" s="579" t="str">
        <f t="shared" si="166"/>
        <v>Mortgage Loan Payment</v>
      </c>
      <c r="DT21" s="578">
        <f t="shared" si="68"/>
        <v>0</v>
      </c>
      <c r="DU21" s="579" t="str">
        <f t="shared" si="167"/>
        <v>Rent</v>
      </c>
      <c r="DV21" s="578">
        <f t="shared" si="69"/>
        <v>0</v>
      </c>
      <c r="DW21" s="579" t="str">
        <f t="shared" si="168"/>
        <v>Escrow</v>
      </c>
      <c r="DX21" s="578">
        <f t="shared" si="70"/>
        <v>0</v>
      </c>
      <c r="DY21" s="579" t="str">
        <f t="shared" si="169"/>
        <v>HOA / Dues</v>
      </c>
      <c r="DZ21" s="578">
        <f t="shared" si="71"/>
        <v>0</v>
      </c>
      <c r="EA21" s="579" t="str">
        <f t="shared" si="170"/>
        <v>Home Improvement</v>
      </c>
      <c r="EB21" s="578">
        <f t="shared" si="72"/>
        <v>0</v>
      </c>
      <c r="EC21" s="579" t="str">
        <f t="shared" si="171"/>
        <v>Other Housing</v>
      </c>
      <c r="ED21" s="578">
        <f t="shared" si="73"/>
        <v>0</v>
      </c>
      <c r="EE21" s="579" t="str">
        <f t="shared" si="172"/>
        <v>9. UTILITIES</v>
      </c>
      <c r="EF21" s="578">
        <f t="shared" si="74"/>
        <v>0</v>
      </c>
      <c r="EG21" s="579" t="str">
        <f t="shared" si="173"/>
        <v>Electricity</v>
      </c>
      <c r="EH21" s="578">
        <f t="shared" si="75"/>
        <v>0</v>
      </c>
      <c r="EI21" s="579" t="str">
        <f t="shared" si="174"/>
        <v>Natural Gas</v>
      </c>
      <c r="EJ21" s="578">
        <f t="shared" si="76"/>
        <v>0</v>
      </c>
      <c r="EK21" s="579" t="str">
        <f t="shared" si="175"/>
        <v>Water</v>
      </c>
      <c r="EL21" s="578">
        <f t="shared" si="77"/>
        <v>0</v>
      </c>
      <c r="EM21" s="579" t="str">
        <f t="shared" si="176"/>
        <v>Trash Pick-up</v>
      </c>
      <c r="EN21" s="578">
        <f t="shared" si="78"/>
        <v>0</v>
      </c>
      <c r="EO21" s="579" t="str">
        <f t="shared" si="177"/>
        <v>Other Utilities</v>
      </c>
      <c r="EP21" s="578">
        <f t="shared" si="79"/>
        <v>0</v>
      </c>
      <c r="EQ21" s="579" t="str">
        <f t="shared" si="178"/>
        <v>Other Utilities</v>
      </c>
      <c r="ER21" s="578">
        <f t="shared" si="80"/>
        <v>0</v>
      </c>
      <c r="ES21" s="579" t="str">
        <f t="shared" si="179"/>
        <v>10. HOUSEHOLD</v>
      </c>
      <c r="ET21" s="578">
        <f t="shared" si="81"/>
        <v>0</v>
      </c>
      <c r="EU21" s="579" t="str">
        <f t="shared" si="180"/>
        <v>Home Phone</v>
      </c>
      <c r="EV21" s="578">
        <f t="shared" si="82"/>
        <v>0</v>
      </c>
      <c r="EW21" s="579" t="str">
        <f t="shared" si="181"/>
        <v>Cell Phone</v>
      </c>
      <c r="EX21" s="578">
        <f t="shared" si="83"/>
        <v>0</v>
      </c>
      <c r="EY21" s="579" t="str">
        <f t="shared" si="182"/>
        <v>Internet Service</v>
      </c>
      <c r="EZ21" s="578">
        <f t="shared" si="84"/>
        <v>0</v>
      </c>
      <c r="FA21" s="579" t="str">
        <f t="shared" si="183"/>
        <v>Other Household</v>
      </c>
      <c r="FB21" s="578">
        <f t="shared" si="85"/>
        <v>0</v>
      </c>
      <c r="FC21" s="579" t="str">
        <f t="shared" si="184"/>
        <v>Other Household</v>
      </c>
      <c r="FD21" s="578">
        <f t="shared" si="86"/>
        <v>0</v>
      </c>
      <c r="FE21" s="579" t="str">
        <f t="shared" si="185"/>
        <v>Other Household</v>
      </c>
      <c r="FF21" s="578">
        <f t="shared" si="87"/>
        <v>0</v>
      </c>
      <c r="FG21" s="579" t="str">
        <f t="shared" si="186"/>
        <v>11. ENTERTAINMENT</v>
      </c>
      <c r="FH21" s="578">
        <f t="shared" si="88"/>
        <v>0</v>
      </c>
      <c r="FI21" s="579" t="str">
        <f t="shared" si="187"/>
        <v>Cable TV</v>
      </c>
      <c r="FJ21" s="578">
        <f t="shared" si="89"/>
        <v>0</v>
      </c>
      <c r="FK21" s="579" t="str">
        <f t="shared" si="188"/>
        <v>Movies / Books</v>
      </c>
      <c r="FL21" s="578">
        <f t="shared" si="90"/>
        <v>0</v>
      </c>
      <c r="FM21" s="579" t="str">
        <f t="shared" si="189"/>
        <v>Babysitter</v>
      </c>
      <c r="FN21" s="578">
        <f t="shared" si="91"/>
        <v>0</v>
      </c>
      <c r="FO21" s="579" t="str">
        <f t="shared" si="190"/>
        <v>Vacation</v>
      </c>
      <c r="FP21" s="578">
        <f t="shared" si="92"/>
        <v>0</v>
      </c>
      <c r="FQ21" s="579" t="str">
        <f t="shared" si="191"/>
        <v>Music</v>
      </c>
      <c r="FR21" s="578">
        <f t="shared" si="93"/>
        <v>0</v>
      </c>
      <c r="FS21" s="579" t="str">
        <f t="shared" si="192"/>
        <v>Other Entertainment</v>
      </c>
      <c r="FT21" s="578">
        <f t="shared" si="94"/>
        <v>0</v>
      </c>
      <c r="FU21" s="579" t="str">
        <f t="shared" si="193"/>
        <v>12. TRANSPORTATION</v>
      </c>
      <c r="FV21" s="578">
        <f t="shared" si="95"/>
        <v>0</v>
      </c>
      <c r="FW21" s="579" t="str">
        <f t="shared" si="194"/>
        <v>Auto Loan Payment</v>
      </c>
      <c r="FX21" s="578">
        <f t="shared" si="96"/>
        <v>0</v>
      </c>
      <c r="FY21" s="579" t="str">
        <f t="shared" si="195"/>
        <v>Fuel</v>
      </c>
      <c r="FZ21" s="578">
        <f t="shared" si="97"/>
        <v>0</v>
      </c>
      <c r="GA21" s="579" t="str">
        <f t="shared" si="196"/>
        <v>Maintenance</v>
      </c>
      <c r="GB21" s="578">
        <f t="shared" si="98"/>
        <v>0</v>
      </c>
      <c r="GC21" s="579" t="str">
        <f t="shared" si="197"/>
        <v>Unplanned Service / Repair</v>
      </c>
      <c r="GD21" s="578">
        <f t="shared" si="99"/>
        <v>0</v>
      </c>
      <c r="GE21" s="579" t="str">
        <f t="shared" si="198"/>
        <v>Registration / Inspection</v>
      </c>
      <c r="GF21" s="578">
        <f t="shared" si="100"/>
        <v>0</v>
      </c>
      <c r="GG21" s="579" t="str">
        <f t="shared" si="199"/>
        <v>Other Transportation</v>
      </c>
      <c r="GH21" s="578">
        <f t="shared" si="101"/>
        <v>0</v>
      </c>
      <c r="GI21" s="579" t="str">
        <f t="shared" si="200"/>
        <v>13. INSURANCE</v>
      </c>
      <c r="GJ21" s="578">
        <f t="shared" si="102"/>
        <v>0</v>
      </c>
      <c r="GK21" s="579" t="str">
        <f t="shared" si="201"/>
        <v>Home Insurance</v>
      </c>
      <c r="GL21" s="578">
        <f t="shared" si="103"/>
        <v>0</v>
      </c>
      <c r="GM21" s="579" t="str">
        <f t="shared" si="202"/>
        <v>Auto Insurance</v>
      </c>
      <c r="GN21" s="578">
        <f t="shared" si="104"/>
        <v>0</v>
      </c>
      <c r="GO21" s="579" t="str">
        <f t="shared" si="203"/>
        <v>Medical / Dental / Vision</v>
      </c>
      <c r="GP21" s="578">
        <f t="shared" si="105"/>
        <v>0</v>
      </c>
      <c r="GQ21" s="579" t="str">
        <f t="shared" si="204"/>
        <v>Life Insurance</v>
      </c>
      <c r="GR21" s="578">
        <f t="shared" si="106"/>
        <v>0</v>
      </c>
      <c r="GS21" s="579" t="str">
        <f t="shared" si="205"/>
        <v>Disability</v>
      </c>
      <c r="GT21" s="578">
        <f t="shared" si="107"/>
        <v>0</v>
      </c>
      <c r="GU21" s="579" t="str">
        <f t="shared" si="206"/>
        <v>Other Insurance</v>
      </c>
      <c r="GV21" s="578">
        <f t="shared" si="108"/>
        <v>0</v>
      </c>
      <c r="GW21" s="579" t="str">
        <f t="shared" si="207"/>
        <v>14. INVESTMENTS</v>
      </c>
      <c r="GX21" s="578">
        <f t="shared" si="109"/>
        <v>0</v>
      </c>
      <c r="GY21" s="579" t="str">
        <f t="shared" si="208"/>
        <v>Business</v>
      </c>
      <c r="GZ21" s="578">
        <f t="shared" si="110"/>
        <v>0</v>
      </c>
      <c r="HA21" s="579" t="str">
        <f t="shared" si="209"/>
        <v>Real Estate</v>
      </c>
      <c r="HB21" s="578">
        <f t="shared" si="111"/>
        <v>0</v>
      </c>
      <c r="HC21" s="579" t="str">
        <f t="shared" si="210"/>
        <v>Other Investments</v>
      </c>
      <c r="HD21" s="578">
        <f t="shared" si="112"/>
        <v>0</v>
      </c>
      <c r="HE21" s="579" t="str">
        <f t="shared" si="211"/>
        <v>Other Investments</v>
      </c>
      <c r="HF21" s="578">
        <f t="shared" si="113"/>
        <v>0</v>
      </c>
      <c r="HG21" s="579" t="str">
        <f t="shared" si="212"/>
        <v>Other Investments</v>
      </c>
      <c r="HH21" s="578">
        <f t="shared" si="114"/>
        <v>0</v>
      </c>
      <c r="HI21" s="579" t="str">
        <f t="shared" si="213"/>
        <v>Other Investments</v>
      </c>
      <c r="HJ21" s="578">
        <f t="shared" si="115"/>
        <v>0</v>
      </c>
      <c r="HK21" s="587"/>
      <c r="HL21" s="578"/>
      <c r="HM21" s="579"/>
      <c r="HN21" s="578"/>
      <c r="HO21" s="579"/>
      <c r="HP21" s="578"/>
      <c r="HQ21" s="579"/>
      <c r="HR21" s="578"/>
      <c r="HS21" s="579"/>
      <c r="HT21" s="578"/>
      <c r="HU21" s="579"/>
      <c r="HV21" s="578"/>
      <c r="HW21" s="579"/>
      <c r="HX21" s="588"/>
    </row>
    <row r="22" spans="2:242" ht="26" customHeight="1">
      <c r="B22" s="174" t="str">
        <f t="shared" si="16"/>
        <v>Groceries</v>
      </c>
      <c r="D22" s="1010"/>
      <c r="E22" s="1011" t="s">
        <v>61</v>
      </c>
      <c r="F22" s="1012"/>
      <c r="G22" s="1013"/>
      <c r="H22" s="811"/>
      <c r="I22" s="811"/>
      <c r="J22" s="811"/>
      <c r="K22" s="811"/>
      <c r="L22" s="811"/>
      <c r="M22" s="586"/>
      <c r="N22" s="553">
        <f t="shared" si="215"/>
        <v>0</v>
      </c>
      <c r="O22" s="557">
        <f t="shared" si="1"/>
        <v>0</v>
      </c>
      <c r="P22" s="574" t="str">
        <f t="shared" si="17"/>
        <v/>
      </c>
      <c r="Q22" s="574" t="str">
        <f t="shared" si="214"/>
        <v/>
      </c>
      <c r="S22" s="174" t="str">
        <f>Setup!C49</f>
        <v>Alms</v>
      </c>
      <c r="T22" s="339" t="str">
        <f t="shared" si="216"/>
        <v/>
      </c>
      <c r="W22" s="579" t="str">
        <f t="shared" si="116"/>
        <v>1. GIVING</v>
      </c>
      <c r="X22" s="578">
        <f t="shared" si="18"/>
        <v>0</v>
      </c>
      <c r="Y22" s="579" t="str">
        <f t="shared" si="117"/>
        <v>Tithe</v>
      </c>
      <c r="Z22" s="578">
        <f t="shared" si="19"/>
        <v>0</v>
      </c>
      <c r="AA22" s="579" t="str">
        <f t="shared" si="118"/>
        <v>Offering</v>
      </c>
      <c r="AB22" s="578">
        <f t="shared" si="20"/>
        <v>0</v>
      </c>
      <c r="AC22" s="579" t="str">
        <f t="shared" si="119"/>
        <v>Alms</v>
      </c>
      <c r="AD22" s="578">
        <f t="shared" si="21"/>
        <v>0</v>
      </c>
      <c r="AE22" s="579" t="str">
        <f t="shared" si="120"/>
        <v>Gifts</v>
      </c>
      <c r="AF22" s="578">
        <f t="shared" si="22"/>
        <v>0</v>
      </c>
      <c r="AG22" s="579" t="str">
        <f t="shared" si="121"/>
        <v>Outreaches</v>
      </c>
      <c r="AH22" s="578">
        <f t="shared" si="23"/>
        <v>0</v>
      </c>
      <c r="AI22" s="579" t="str">
        <f t="shared" si="122"/>
        <v>Other Giving</v>
      </c>
      <c r="AJ22" s="578">
        <f t="shared" si="24"/>
        <v>0</v>
      </c>
      <c r="AK22" s="579" t="str">
        <f t="shared" si="123"/>
        <v>2. TAXES</v>
      </c>
      <c r="AL22" s="578">
        <f t="shared" si="25"/>
        <v>0</v>
      </c>
      <c r="AM22" s="579" t="str">
        <f t="shared" si="124"/>
        <v>Taxes - Fed. S.S., Medicare</v>
      </c>
      <c r="AN22" s="578">
        <f t="shared" si="26"/>
        <v>0</v>
      </c>
      <c r="AO22" s="579" t="str">
        <f t="shared" si="125"/>
        <v>State Taxes</v>
      </c>
      <c r="AP22" s="578">
        <f t="shared" si="27"/>
        <v>0</v>
      </c>
      <c r="AQ22" s="579" t="str">
        <f t="shared" si="126"/>
        <v>Property Taxes</v>
      </c>
      <c r="AR22" s="578">
        <f t="shared" si="28"/>
        <v>0</v>
      </c>
      <c r="AS22" s="579" t="str">
        <f t="shared" si="127"/>
        <v>Other Taxes</v>
      </c>
      <c r="AT22" s="578">
        <f t="shared" si="29"/>
        <v>0</v>
      </c>
      <c r="AU22" s="579" t="str">
        <f t="shared" si="128"/>
        <v>Other Taxes</v>
      </c>
      <c r="AV22" s="578">
        <f t="shared" si="30"/>
        <v>0</v>
      </c>
      <c r="AW22" s="579" t="str">
        <f t="shared" si="129"/>
        <v>Other Taxes</v>
      </c>
      <c r="AX22" s="578">
        <f t="shared" si="31"/>
        <v>0</v>
      </c>
      <c r="AY22" s="579" t="str">
        <f t="shared" si="130"/>
        <v>3. SAVINGS</v>
      </c>
      <c r="AZ22" s="578">
        <f t="shared" si="32"/>
        <v>0</v>
      </c>
      <c r="BA22" s="579" t="str">
        <f t="shared" si="131"/>
        <v>Emergency Fund</v>
      </c>
      <c r="BB22" s="578">
        <f t="shared" si="33"/>
        <v>0</v>
      </c>
      <c r="BC22" s="579" t="str">
        <f t="shared" si="132"/>
        <v>Retirement</v>
      </c>
      <c r="BD22" s="578">
        <f t="shared" si="34"/>
        <v>0</v>
      </c>
      <c r="BE22" s="579" t="str">
        <f t="shared" si="133"/>
        <v>Storehouse</v>
      </c>
      <c r="BF22" s="578">
        <f t="shared" si="35"/>
        <v>0</v>
      </c>
      <c r="BG22" s="579" t="str">
        <f t="shared" si="134"/>
        <v>Christmas Fund</v>
      </c>
      <c r="BH22" s="578">
        <f t="shared" si="36"/>
        <v>0</v>
      </c>
      <c r="BI22" s="579" t="str">
        <f t="shared" si="135"/>
        <v>Car Fund</v>
      </c>
      <c r="BJ22" s="578">
        <f t="shared" si="37"/>
        <v>0</v>
      </c>
      <c r="BK22" s="579" t="str">
        <f t="shared" si="136"/>
        <v>Home Down Pay Fund</v>
      </c>
      <c r="BL22" s="578">
        <f t="shared" si="38"/>
        <v>0</v>
      </c>
      <c r="BM22" s="579" t="str">
        <f t="shared" si="137"/>
        <v>4. FOOD</v>
      </c>
      <c r="BN22" s="578">
        <f t="shared" si="39"/>
        <v>0</v>
      </c>
      <c r="BO22" s="579" t="str">
        <f t="shared" si="138"/>
        <v>Groceries</v>
      </c>
      <c r="BP22" s="578">
        <f t="shared" si="40"/>
        <v>0</v>
      </c>
      <c r="BQ22" s="579" t="str">
        <f t="shared" si="139"/>
        <v>Dining Out</v>
      </c>
      <c r="BR22" s="578">
        <f t="shared" si="41"/>
        <v>0</v>
      </c>
      <c r="BS22" s="579" t="str">
        <f t="shared" si="140"/>
        <v>School Lunches</v>
      </c>
      <c r="BT22" s="578">
        <f t="shared" si="42"/>
        <v>0</v>
      </c>
      <c r="BU22" s="579" t="str">
        <f t="shared" si="141"/>
        <v>Pet Food</v>
      </c>
      <c r="BV22" s="578">
        <f t="shared" si="43"/>
        <v>0</v>
      </c>
      <c r="BW22" s="579" t="str">
        <f t="shared" si="142"/>
        <v>Other Food</v>
      </c>
      <c r="BX22" s="578">
        <f t="shared" si="44"/>
        <v>0</v>
      </c>
      <c r="BY22" s="579" t="str">
        <f t="shared" si="143"/>
        <v>Other Food</v>
      </c>
      <c r="BZ22" s="578">
        <f t="shared" si="45"/>
        <v>0</v>
      </c>
      <c r="CA22" s="579" t="str">
        <f t="shared" si="144"/>
        <v>5. CLOTHING</v>
      </c>
      <c r="CB22" s="578">
        <f t="shared" si="46"/>
        <v>0</v>
      </c>
      <c r="CC22" s="579" t="str">
        <f t="shared" si="145"/>
        <v>New Clothes</v>
      </c>
      <c r="CD22" s="578">
        <f t="shared" si="47"/>
        <v>0</v>
      </c>
      <c r="CE22" s="579" t="str">
        <f t="shared" si="146"/>
        <v>Dry Cleaning</v>
      </c>
      <c r="CF22" s="578">
        <f t="shared" si="48"/>
        <v>0</v>
      </c>
      <c r="CG22" s="579" t="str">
        <f t="shared" si="147"/>
        <v>Laundry</v>
      </c>
      <c r="CH22" s="578">
        <f t="shared" si="49"/>
        <v>0</v>
      </c>
      <c r="CI22" s="579" t="str">
        <f t="shared" si="148"/>
        <v>Other Clothing</v>
      </c>
      <c r="CJ22" s="578">
        <f t="shared" si="50"/>
        <v>0</v>
      </c>
      <c r="CK22" s="579" t="str">
        <f t="shared" si="149"/>
        <v>Other Clothing</v>
      </c>
      <c r="CL22" s="578">
        <f t="shared" si="51"/>
        <v>0</v>
      </c>
      <c r="CM22" s="579" t="str">
        <f t="shared" si="150"/>
        <v>Other Clothing</v>
      </c>
      <c r="CN22" s="578">
        <f t="shared" si="52"/>
        <v>0</v>
      </c>
      <c r="CO22" s="579" t="str">
        <f t="shared" si="151"/>
        <v>6. CHILD CARE</v>
      </c>
      <c r="CP22" s="578">
        <f t="shared" si="53"/>
        <v>0</v>
      </c>
      <c r="CQ22" s="579" t="str">
        <f t="shared" si="152"/>
        <v>School Tuition</v>
      </c>
      <c r="CR22" s="578">
        <f t="shared" si="54"/>
        <v>0</v>
      </c>
      <c r="CS22" s="579" t="str">
        <f t="shared" si="153"/>
        <v>Day Care</v>
      </c>
      <c r="CT22" s="578">
        <f t="shared" si="55"/>
        <v>0</v>
      </c>
      <c r="CU22" s="579" t="str">
        <f t="shared" si="154"/>
        <v>Child Support</v>
      </c>
      <c r="CV22" s="578">
        <f t="shared" si="56"/>
        <v>0</v>
      </c>
      <c r="CW22" s="579" t="str">
        <f t="shared" si="155"/>
        <v>Other Child Care</v>
      </c>
      <c r="CX22" s="578">
        <f t="shared" si="57"/>
        <v>0</v>
      </c>
      <c r="CY22" s="579" t="str">
        <f t="shared" si="156"/>
        <v>Other Child Care</v>
      </c>
      <c r="CZ22" s="578">
        <f t="shared" si="58"/>
        <v>0</v>
      </c>
      <c r="DA22" s="579" t="str">
        <f t="shared" si="157"/>
        <v>Other Child Care</v>
      </c>
      <c r="DB22" s="578">
        <f t="shared" si="59"/>
        <v>0</v>
      </c>
      <c r="DC22" s="579" t="str">
        <f t="shared" si="158"/>
        <v>7. HEALTH</v>
      </c>
      <c r="DD22" s="578">
        <f t="shared" si="60"/>
        <v>0</v>
      </c>
      <c r="DE22" s="579" t="str">
        <f t="shared" si="159"/>
        <v>Doctor</v>
      </c>
      <c r="DF22" s="578">
        <f t="shared" si="61"/>
        <v>0</v>
      </c>
      <c r="DG22" s="579" t="str">
        <f t="shared" si="160"/>
        <v>Dentist</v>
      </c>
      <c r="DH22" s="578">
        <f t="shared" si="62"/>
        <v>0</v>
      </c>
      <c r="DI22" s="579" t="str">
        <f t="shared" si="161"/>
        <v>Prescriptions</v>
      </c>
      <c r="DJ22" s="578">
        <f t="shared" si="63"/>
        <v>0</v>
      </c>
      <c r="DK22" s="579" t="str">
        <f t="shared" si="162"/>
        <v>Health &amp; Fitness</v>
      </c>
      <c r="DL22" s="578">
        <f t="shared" si="64"/>
        <v>0</v>
      </c>
      <c r="DM22" s="579" t="str">
        <f t="shared" si="163"/>
        <v>Personal Grooming</v>
      </c>
      <c r="DN22" s="578">
        <f t="shared" si="65"/>
        <v>0</v>
      </c>
      <c r="DO22" s="579" t="str">
        <f t="shared" si="164"/>
        <v>Other Medical</v>
      </c>
      <c r="DP22" s="578">
        <f t="shared" si="66"/>
        <v>0</v>
      </c>
      <c r="DQ22" s="579" t="str">
        <f t="shared" si="165"/>
        <v>8. HOUSING</v>
      </c>
      <c r="DR22" s="578">
        <f t="shared" si="67"/>
        <v>0</v>
      </c>
      <c r="DS22" s="579" t="str">
        <f t="shared" si="166"/>
        <v>Mortgage Loan Payment</v>
      </c>
      <c r="DT22" s="578">
        <f t="shared" si="68"/>
        <v>0</v>
      </c>
      <c r="DU22" s="579" t="str">
        <f t="shared" si="167"/>
        <v>Rent</v>
      </c>
      <c r="DV22" s="578">
        <f t="shared" si="69"/>
        <v>0</v>
      </c>
      <c r="DW22" s="579" t="str">
        <f t="shared" si="168"/>
        <v>Escrow</v>
      </c>
      <c r="DX22" s="578">
        <f t="shared" si="70"/>
        <v>0</v>
      </c>
      <c r="DY22" s="579" t="str">
        <f t="shared" si="169"/>
        <v>HOA / Dues</v>
      </c>
      <c r="DZ22" s="578">
        <f t="shared" si="71"/>
        <v>0</v>
      </c>
      <c r="EA22" s="579" t="str">
        <f t="shared" si="170"/>
        <v>Home Improvement</v>
      </c>
      <c r="EB22" s="578">
        <f t="shared" si="72"/>
        <v>0</v>
      </c>
      <c r="EC22" s="579" t="str">
        <f t="shared" si="171"/>
        <v>Other Housing</v>
      </c>
      <c r="ED22" s="578">
        <f t="shared" si="73"/>
        <v>0</v>
      </c>
      <c r="EE22" s="579" t="str">
        <f t="shared" si="172"/>
        <v>9. UTILITIES</v>
      </c>
      <c r="EF22" s="578">
        <f t="shared" si="74"/>
        <v>0</v>
      </c>
      <c r="EG22" s="579" t="str">
        <f t="shared" si="173"/>
        <v>Electricity</v>
      </c>
      <c r="EH22" s="578">
        <f t="shared" si="75"/>
        <v>0</v>
      </c>
      <c r="EI22" s="579" t="str">
        <f t="shared" si="174"/>
        <v>Natural Gas</v>
      </c>
      <c r="EJ22" s="578">
        <f t="shared" si="76"/>
        <v>0</v>
      </c>
      <c r="EK22" s="579" t="str">
        <f t="shared" si="175"/>
        <v>Water</v>
      </c>
      <c r="EL22" s="578">
        <f t="shared" si="77"/>
        <v>0</v>
      </c>
      <c r="EM22" s="579" t="str">
        <f t="shared" si="176"/>
        <v>Trash Pick-up</v>
      </c>
      <c r="EN22" s="578">
        <f t="shared" si="78"/>
        <v>0</v>
      </c>
      <c r="EO22" s="579" t="str">
        <f t="shared" si="177"/>
        <v>Other Utilities</v>
      </c>
      <c r="EP22" s="578">
        <f t="shared" si="79"/>
        <v>0</v>
      </c>
      <c r="EQ22" s="579" t="str">
        <f t="shared" si="178"/>
        <v>Other Utilities</v>
      </c>
      <c r="ER22" s="578">
        <f t="shared" si="80"/>
        <v>0</v>
      </c>
      <c r="ES22" s="579" t="str">
        <f t="shared" si="179"/>
        <v>10. HOUSEHOLD</v>
      </c>
      <c r="ET22" s="578">
        <f t="shared" si="81"/>
        <v>0</v>
      </c>
      <c r="EU22" s="579" t="str">
        <f t="shared" si="180"/>
        <v>Home Phone</v>
      </c>
      <c r="EV22" s="578">
        <f t="shared" si="82"/>
        <v>0</v>
      </c>
      <c r="EW22" s="579" t="str">
        <f t="shared" si="181"/>
        <v>Cell Phone</v>
      </c>
      <c r="EX22" s="578">
        <f t="shared" si="83"/>
        <v>0</v>
      </c>
      <c r="EY22" s="579" t="str">
        <f t="shared" si="182"/>
        <v>Internet Service</v>
      </c>
      <c r="EZ22" s="578">
        <f t="shared" si="84"/>
        <v>0</v>
      </c>
      <c r="FA22" s="579" t="str">
        <f t="shared" si="183"/>
        <v>Other Household</v>
      </c>
      <c r="FB22" s="578">
        <f t="shared" si="85"/>
        <v>0</v>
      </c>
      <c r="FC22" s="579" t="str">
        <f t="shared" si="184"/>
        <v>Other Household</v>
      </c>
      <c r="FD22" s="578">
        <f t="shared" si="86"/>
        <v>0</v>
      </c>
      <c r="FE22" s="579" t="str">
        <f t="shared" si="185"/>
        <v>Other Household</v>
      </c>
      <c r="FF22" s="578">
        <f t="shared" si="87"/>
        <v>0</v>
      </c>
      <c r="FG22" s="579" t="str">
        <f t="shared" si="186"/>
        <v>11. ENTERTAINMENT</v>
      </c>
      <c r="FH22" s="578">
        <f t="shared" si="88"/>
        <v>0</v>
      </c>
      <c r="FI22" s="579" t="str">
        <f t="shared" si="187"/>
        <v>Cable TV</v>
      </c>
      <c r="FJ22" s="578">
        <f t="shared" si="89"/>
        <v>0</v>
      </c>
      <c r="FK22" s="579" t="str">
        <f t="shared" si="188"/>
        <v>Movies / Books</v>
      </c>
      <c r="FL22" s="578">
        <f t="shared" si="90"/>
        <v>0</v>
      </c>
      <c r="FM22" s="579" t="str">
        <f t="shared" si="189"/>
        <v>Babysitter</v>
      </c>
      <c r="FN22" s="578">
        <f t="shared" si="91"/>
        <v>0</v>
      </c>
      <c r="FO22" s="579" t="str">
        <f t="shared" si="190"/>
        <v>Vacation</v>
      </c>
      <c r="FP22" s="578">
        <f t="shared" si="92"/>
        <v>0</v>
      </c>
      <c r="FQ22" s="579" t="str">
        <f t="shared" si="191"/>
        <v>Music</v>
      </c>
      <c r="FR22" s="578">
        <f t="shared" si="93"/>
        <v>0</v>
      </c>
      <c r="FS22" s="579" t="str">
        <f t="shared" si="192"/>
        <v>Other Entertainment</v>
      </c>
      <c r="FT22" s="578">
        <f t="shared" si="94"/>
        <v>0</v>
      </c>
      <c r="FU22" s="579" t="str">
        <f t="shared" si="193"/>
        <v>12. TRANSPORTATION</v>
      </c>
      <c r="FV22" s="578">
        <f t="shared" si="95"/>
        <v>0</v>
      </c>
      <c r="FW22" s="579" t="str">
        <f t="shared" si="194"/>
        <v>Auto Loan Payment</v>
      </c>
      <c r="FX22" s="578">
        <f t="shared" si="96"/>
        <v>0</v>
      </c>
      <c r="FY22" s="579" t="str">
        <f t="shared" si="195"/>
        <v>Fuel</v>
      </c>
      <c r="FZ22" s="578">
        <f t="shared" si="97"/>
        <v>0</v>
      </c>
      <c r="GA22" s="579" t="str">
        <f t="shared" si="196"/>
        <v>Maintenance</v>
      </c>
      <c r="GB22" s="578">
        <f t="shared" si="98"/>
        <v>0</v>
      </c>
      <c r="GC22" s="579" t="str">
        <f t="shared" si="197"/>
        <v>Unplanned Service / Repair</v>
      </c>
      <c r="GD22" s="578">
        <f t="shared" si="99"/>
        <v>0</v>
      </c>
      <c r="GE22" s="579" t="str">
        <f t="shared" si="198"/>
        <v>Registration / Inspection</v>
      </c>
      <c r="GF22" s="578">
        <f t="shared" si="100"/>
        <v>0</v>
      </c>
      <c r="GG22" s="579" t="str">
        <f t="shared" si="199"/>
        <v>Other Transportation</v>
      </c>
      <c r="GH22" s="578">
        <f t="shared" si="101"/>
        <v>0</v>
      </c>
      <c r="GI22" s="579" t="str">
        <f t="shared" si="200"/>
        <v>13. INSURANCE</v>
      </c>
      <c r="GJ22" s="578">
        <f t="shared" si="102"/>
        <v>0</v>
      </c>
      <c r="GK22" s="579" t="str">
        <f t="shared" si="201"/>
        <v>Home Insurance</v>
      </c>
      <c r="GL22" s="578">
        <f t="shared" si="103"/>
        <v>0</v>
      </c>
      <c r="GM22" s="579" t="str">
        <f t="shared" si="202"/>
        <v>Auto Insurance</v>
      </c>
      <c r="GN22" s="578">
        <f t="shared" si="104"/>
        <v>0</v>
      </c>
      <c r="GO22" s="579" t="str">
        <f t="shared" si="203"/>
        <v>Medical / Dental / Vision</v>
      </c>
      <c r="GP22" s="578">
        <f t="shared" si="105"/>
        <v>0</v>
      </c>
      <c r="GQ22" s="579" t="str">
        <f t="shared" si="204"/>
        <v>Life Insurance</v>
      </c>
      <c r="GR22" s="578">
        <f t="shared" si="106"/>
        <v>0</v>
      </c>
      <c r="GS22" s="579" t="str">
        <f t="shared" si="205"/>
        <v>Disability</v>
      </c>
      <c r="GT22" s="578">
        <f t="shared" si="107"/>
        <v>0</v>
      </c>
      <c r="GU22" s="579" t="str">
        <f t="shared" si="206"/>
        <v>Other Insurance</v>
      </c>
      <c r="GV22" s="578">
        <f t="shared" si="108"/>
        <v>0</v>
      </c>
      <c r="GW22" s="579" t="str">
        <f t="shared" si="207"/>
        <v>14. INVESTMENTS</v>
      </c>
      <c r="GX22" s="578">
        <f t="shared" si="109"/>
        <v>0</v>
      </c>
      <c r="GY22" s="579" t="str">
        <f t="shared" si="208"/>
        <v>Business</v>
      </c>
      <c r="GZ22" s="578">
        <f t="shared" si="110"/>
        <v>0</v>
      </c>
      <c r="HA22" s="579" t="str">
        <f t="shared" si="209"/>
        <v>Real Estate</v>
      </c>
      <c r="HB22" s="578">
        <f t="shared" si="111"/>
        <v>0</v>
      </c>
      <c r="HC22" s="579" t="str">
        <f t="shared" si="210"/>
        <v>Other Investments</v>
      </c>
      <c r="HD22" s="578">
        <f t="shared" si="112"/>
        <v>0</v>
      </c>
      <c r="HE22" s="579" t="str">
        <f t="shared" si="211"/>
        <v>Other Investments</v>
      </c>
      <c r="HF22" s="578">
        <f t="shared" si="113"/>
        <v>0</v>
      </c>
      <c r="HG22" s="579" t="str">
        <f t="shared" si="212"/>
        <v>Other Investments</v>
      </c>
      <c r="HH22" s="578">
        <f t="shared" si="114"/>
        <v>0</v>
      </c>
      <c r="HI22" s="579" t="str">
        <f t="shared" si="213"/>
        <v>Other Investments</v>
      </c>
      <c r="HJ22" s="578">
        <f t="shared" si="115"/>
        <v>0</v>
      </c>
      <c r="HK22" s="587"/>
      <c r="HL22" s="578"/>
      <c r="HM22" s="579"/>
      <c r="HN22" s="578"/>
      <c r="HO22" s="579"/>
      <c r="HP22" s="578"/>
      <c r="HQ22" s="579"/>
      <c r="HR22" s="578"/>
      <c r="HS22" s="579"/>
      <c r="HT22" s="578"/>
      <c r="HU22" s="579"/>
      <c r="HV22" s="578"/>
      <c r="HW22" s="579"/>
      <c r="HX22" s="588"/>
    </row>
    <row r="23" spans="2:242" ht="26" customHeight="1">
      <c r="B23" s="174" t="str">
        <f t="shared" si="16"/>
        <v>Dining Out</v>
      </c>
      <c r="D23" s="1010"/>
      <c r="E23" s="1011" t="s">
        <v>540</v>
      </c>
      <c r="F23" s="1012"/>
      <c r="G23" s="1013"/>
      <c r="H23" s="811"/>
      <c r="I23" s="811"/>
      <c r="J23" s="811"/>
      <c r="K23" s="811"/>
      <c r="L23" s="811"/>
      <c r="M23" s="586"/>
      <c r="N23" s="553">
        <f t="shared" si="215"/>
        <v>0</v>
      </c>
      <c r="O23" s="557">
        <f t="shared" si="1"/>
        <v>0</v>
      </c>
      <c r="P23" s="574" t="str">
        <f t="shared" si="17"/>
        <v/>
      </c>
      <c r="Q23" s="574" t="str">
        <f t="shared" si="214"/>
        <v/>
      </c>
      <c r="S23" s="174" t="str">
        <f>Setup!C50</f>
        <v>Gifts</v>
      </c>
      <c r="T23" s="339" t="str">
        <f t="shared" si="216"/>
        <v/>
      </c>
      <c r="W23" s="579" t="str">
        <f t="shared" si="116"/>
        <v>1. GIVING</v>
      </c>
      <c r="X23" s="578">
        <f t="shared" si="18"/>
        <v>0</v>
      </c>
      <c r="Y23" s="579" t="str">
        <f t="shared" si="117"/>
        <v>Tithe</v>
      </c>
      <c r="Z23" s="578">
        <f t="shared" si="19"/>
        <v>0</v>
      </c>
      <c r="AA23" s="579" t="str">
        <f t="shared" si="118"/>
        <v>Offering</v>
      </c>
      <c r="AB23" s="578">
        <f t="shared" si="20"/>
        <v>0</v>
      </c>
      <c r="AC23" s="579" t="str">
        <f t="shared" si="119"/>
        <v>Alms</v>
      </c>
      <c r="AD23" s="578">
        <f t="shared" si="21"/>
        <v>0</v>
      </c>
      <c r="AE23" s="579" t="str">
        <f t="shared" si="120"/>
        <v>Gifts</v>
      </c>
      <c r="AF23" s="578">
        <f t="shared" si="22"/>
        <v>0</v>
      </c>
      <c r="AG23" s="579" t="str">
        <f t="shared" si="121"/>
        <v>Outreaches</v>
      </c>
      <c r="AH23" s="578">
        <f t="shared" si="23"/>
        <v>0</v>
      </c>
      <c r="AI23" s="579" t="str">
        <f t="shared" si="122"/>
        <v>Other Giving</v>
      </c>
      <c r="AJ23" s="578">
        <f t="shared" si="24"/>
        <v>0</v>
      </c>
      <c r="AK23" s="579" t="str">
        <f t="shared" si="123"/>
        <v>2. TAXES</v>
      </c>
      <c r="AL23" s="578">
        <f t="shared" si="25"/>
        <v>0</v>
      </c>
      <c r="AM23" s="579" t="str">
        <f t="shared" si="124"/>
        <v>Taxes - Fed. S.S., Medicare</v>
      </c>
      <c r="AN23" s="578">
        <f t="shared" si="26"/>
        <v>0</v>
      </c>
      <c r="AO23" s="579" t="str">
        <f t="shared" si="125"/>
        <v>State Taxes</v>
      </c>
      <c r="AP23" s="578">
        <f t="shared" si="27"/>
        <v>0</v>
      </c>
      <c r="AQ23" s="579" t="str">
        <f t="shared" si="126"/>
        <v>Property Taxes</v>
      </c>
      <c r="AR23" s="578">
        <f t="shared" si="28"/>
        <v>0</v>
      </c>
      <c r="AS23" s="579" t="str">
        <f t="shared" si="127"/>
        <v>Other Taxes</v>
      </c>
      <c r="AT23" s="578">
        <f t="shared" si="29"/>
        <v>0</v>
      </c>
      <c r="AU23" s="579" t="str">
        <f t="shared" si="128"/>
        <v>Other Taxes</v>
      </c>
      <c r="AV23" s="578">
        <f t="shared" si="30"/>
        <v>0</v>
      </c>
      <c r="AW23" s="579" t="str">
        <f t="shared" si="129"/>
        <v>Other Taxes</v>
      </c>
      <c r="AX23" s="578">
        <f t="shared" si="31"/>
        <v>0</v>
      </c>
      <c r="AY23" s="579" t="str">
        <f t="shared" si="130"/>
        <v>3. SAVINGS</v>
      </c>
      <c r="AZ23" s="578">
        <f t="shared" si="32"/>
        <v>0</v>
      </c>
      <c r="BA23" s="579" t="str">
        <f t="shared" si="131"/>
        <v>Emergency Fund</v>
      </c>
      <c r="BB23" s="578">
        <f t="shared" si="33"/>
        <v>0</v>
      </c>
      <c r="BC23" s="579" t="str">
        <f t="shared" si="132"/>
        <v>Retirement</v>
      </c>
      <c r="BD23" s="578">
        <f t="shared" si="34"/>
        <v>0</v>
      </c>
      <c r="BE23" s="579" t="str">
        <f t="shared" si="133"/>
        <v>Storehouse</v>
      </c>
      <c r="BF23" s="578">
        <f t="shared" si="35"/>
        <v>0</v>
      </c>
      <c r="BG23" s="579" t="str">
        <f t="shared" si="134"/>
        <v>Christmas Fund</v>
      </c>
      <c r="BH23" s="578">
        <f t="shared" si="36"/>
        <v>0</v>
      </c>
      <c r="BI23" s="579" t="str">
        <f t="shared" si="135"/>
        <v>Car Fund</v>
      </c>
      <c r="BJ23" s="578">
        <f t="shared" si="37"/>
        <v>0</v>
      </c>
      <c r="BK23" s="579" t="str">
        <f t="shared" si="136"/>
        <v>Home Down Pay Fund</v>
      </c>
      <c r="BL23" s="578">
        <f t="shared" si="38"/>
        <v>0</v>
      </c>
      <c r="BM23" s="579" t="str">
        <f t="shared" si="137"/>
        <v>4. FOOD</v>
      </c>
      <c r="BN23" s="578">
        <f t="shared" si="39"/>
        <v>0</v>
      </c>
      <c r="BO23" s="579" t="str">
        <f t="shared" si="138"/>
        <v>Groceries</v>
      </c>
      <c r="BP23" s="578">
        <f t="shared" si="40"/>
        <v>0</v>
      </c>
      <c r="BQ23" s="579" t="str">
        <f t="shared" si="139"/>
        <v>Dining Out</v>
      </c>
      <c r="BR23" s="578">
        <f t="shared" si="41"/>
        <v>0</v>
      </c>
      <c r="BS23" s="579" t="str">
        <f t="shared" si="140"/>
        <v>School Lunches</v>
      </c>
      <c r="BT23" s="578">
        <f t="shared" si="42"/>
        <v>0</v>
      </c>
      <c r="BU23" s="579" t="str">
        <f t="shared" si="141"/>
        <v>Pet Food</v>
      </c>
      <c r="BV23" s="578">
        <f t="shared" si="43"/>
        <v>0</v>
      </c>
      <c r="BW23" s="579" t="str">
        <f t="shared" si="142"/>
        <v>Other Food</v>
      </c>
      <c r="BX23" s="578">
        <f t="shared" si="44"/>
        <v>0</v>
      </c>
      <c r="BY23" s="579" t="str">
        <f t="shared" si="143"/>
        <v>Other Food</v>
      </c>
      <c r="BZ23" s="578">
        <f t="shared" si="45"/>
        <v>0</v>
      </c>
      <c r="CA23" s="579" t="str">
        <f t="shared" si="144"/>
        <v>5. CLOTHING</v>
      </c>
      <c r="CB23" s="578">
        <f t="shared" si="46"/>
        <v>0</v>
      </c>
      <c r="CC23" s="579" t="str">
        <f t="shared" si="145"/>
        <v>New Clothes</v>
      </c>
      <c r="CD23" s="578">
        <f t="shared" si="47"/>
        <v>0</v>
      </c>
      <c r="CE23" s="579" t="str">
        <f t="shared" si="146"/>
        <v>Dry Cleaning</v>
      </c>
      <c r="CF23" s="578">
        <f t="shared" si="48"/>
        <v>0</v>
      </c>
      <c r="CG23" s="579" t="str">
        <f t="shared" si="147"/>
        <v>Laundry</v>
      </c>
      <c r="CH23" s="578">
        <f t="shared" si="49"/>
        <v>0</v>
      </c>
      <c r="CI23" s="579" t="str">
        <f t="shared" si="148"/>
        <v>Other Clothing</v>
      </c>
      <c r="CJ23" s="578">
        <f t="shared" si="50"/>
        <v>0</v>
      </c>
      <c r="CK23" s="579" t="str">
        <f t="shared" si="149"/>
        <v>Other Clothing</v>
      </c>
      <c r="CL23" s="578">
        <f t="shared" si="51"/>
        <v>0</v>
      </c>
      <c r="CM23" s="579" t="str">
        <f t="shared" si="150"/>
        <v>Other Clothing</v>
      </c>
      <c r="CN23" s="578">
        <f t="shared" si="52"/>
        <v>0</v>
      </c>
      <c r="CO23" s="579" t="str">
        <f t="shared" si="151"/>
        <v>6. CHILD CARE</v>
      </c>
      <c r="CP23" s="578">
        <f t="shared" si="53"/>
        <v>0</v>
      </c>
      <c r="CQ23" s="579" t="str">
        <f t="shared" si="152"/>
        <v>School Tuition</v>
      </c>
      <c r="CR23" s="578">
        <f t="shared" si="54"/>
        <v>0</v>
      </c>
      <c r="CS23" s="579" t="str">
        <f t="shared" si="153"/>
        <v>Day Care</v>
      </c>
      <c r="CT23" s="578">
        <f t="shared" si="55"/>
        <v>0</v>
      </c>
      <c r="CU23" s="579" t="str">
        <f t="shared" si="154"/>
        <v>Child Support</v>
      </c>
      <c r="CV23" s="578">
        <f t="shared" si="56"/>
        <v>0</v>
      </c>
      <c r="CW23" s="579" t="str">
        <f t="shared" si="155"/>
        <v>Other Child Care</v>
      </c>
      <c r="CX23" s="578">
        <f t="shared" si="57"/>
        <v>0</v>
      </c>
      <c r="CY23" s="579" t="str">
        <f t="shared" si="156"/>
        <v>Other Child Care</v>
      </c>
      <c r="CZ23" s="578">
        <f t="shared" si="58"/>
        <v>0</v>
      </c>
      <c r="DA23" s="579" t="str">
        <f t="shared" si="157"/>
        <v>Other Child Care</v>
      </c>
      <c r="DB23" s="578">
        <f t="shared" si="59"/>
        <v>0</v>
      </c>
      <c r="DC23" s="579" t="str">
        <f t="shared" si="158"/>
        <v>7. HEALTH</v>
      </c>
      <c r="DD23" s="578">
        <f t="shared" si="60"/>
        <v>0</v>
      </c>
      <c r="DE23" s="579" t="str">
        <f t="shared" si="159"/>
        <v>Doctor</v>
      </c>
      <c r="DF23" s="578">
        <f t="shared" si="61"/>
        <v>0</v>
      </c>
      <c r="DG23" s="579" t="str">
        <f t="shared" si="160"/>
        <v>Dentist</v>
      </c>
      <c r="DH23" s="578">
        <f t="shared" si="62"/>
        <v>0</v>
      </c>
      <c r="DI23" s="579" t="str">
        <f t="shared" si="161"/>
        <v>Prescriptions</v>
      </c>
      <c r="DJ23" s="578">
        <f t="shared" si="63"/>
        <v>0</v>
      </c>
      <c r="DK23" s="579" t="str">
        <f t="shared" si="162"/>
        <v>Health &amp; Fitness</v>
      </c>
      <c r="DL23" s="578">
        <f t="shared" si="64"/>
        <v>0</v>
      </c>
      <c r="DM23" s="579" t="str">
        <f t="shared" si="163"/>
        <v>Personal Grooming</v>
      </c>
      <c r="DN23" s="578">
        <f t="shared" si="65"/>
        <v>0</v>
      </c>
      <c r="DO23" s="579" t="str">
        <f t="shared" si="164"/>
        <v>Other Medical</v>
      </c>
      <c r="DP23" s="578">
        <f t="shared" si="66"/>
        <v>0</v>
      </c>
      <c r="DQ23" s="579" t="str">
        <f t="shared" si="165"/>
        <v>8. HOUSING</v>
      </c>
      <c r="DR23" s="578">
        <f t="shared" si="67"/>
        <v>0</v>
      </c>
      <c r="DS23" s="579" t="str">
        <f t="shared" si="166"/>
        <v>Mortgage Loan Payment</v>
      </c>
      <c r="DT23" s="578">
        <f t="shared" si="68"/>
        <v>0</v>
      </c>
      <c r="DU23" s="579" t="str">
        <f t="shared" si="167"/>
        <v>Rent</v>
      </c>
      <c r="DV23" s="578">
        <f t="shared" si="69"/>
        <v>0</v>
      </c>
      <c r="DW23" s="579" t="str">
        <f t="shared" si="168"/>
        <v>Escrow</v>
      </c>
      <c r="DX23" s="578">
        <f t="shared" si="70"/>
        <v>0</v>
      </c>
      <c r="DY23" s="579" t="str">
        <f t="shared" si="169"/>
        <v>HOA / Dues</v>
      </c>
      <c r="DZ23" s="578">
        <f t="shared" si="71"/>
        <v>0</v>
      </c>
      <c r="EA23" s="579" t="str">
        <f t="shared" si="170"/>
        <v>Home Improvement</v>
      </c>
      <c r="EB23" s="578">
        <f t="shared" si="72"/>
        <v>0</v>
      </c>
      <c r="EC23" s="579" t="str">
        <f t="shared" si="171"/>
        <v>Other Housing</v>
      </c>
      <c r="ED23" s="578">
        <f t="shared" si="73"/>
        <v>0</v>
      </c>
      <c r="EE23" s="579" t="str">
        <f t="shared" si="172"/>
        <v>9. UTILITIES</v>
      </c>
      <c r="EF23" s="578">
        <f t="shared" si="74"/>
        <v>0</v>
      </c>
      <c r="EG23" s="579" t="str">
        <f t="shared" si="173"/>
        <v>Electricity</v>
      </c>
      <c r="EH23" s="578">
        <f t="shared" si="75"/>
        <v>0</v>
      </c>
      <c r="EI23" s="579" t="str">
        <f t="shared" si="174"/>
        <v>Natural Gas</v>
      </c>
      <c r="EJ23" s="578">
        <f t="shared" si="76"/>
        <v>0</v>
      </c>
      <c r="EK23" s="579" t="str">
        <f t="shared" si="175"/>
        <v>Water</v>
      </c>
      <c r="EL23" s="578">
        <f t="shared" si="77"/>
        <v>0</v>
      </c>
      <c r="EM23" s="579" t="str">
        <f t="shared" si="176"/>
        <v>Trash Pick-up</v>
      </c>
      <c r="EN23" s="578">
        <f t="shared" si="78"/>
        <v>0</v>
      </c>
      <c r="EO23" s="579" t="str">
        <f t="shared" si="177"/>
        <v>Other Utilities</v>
      </c>
      <c r="EP23" s="578">
        <f t="shared" si="79"/>
        <v>0</v>
      </c>
      <c r="EQ23" s="579" t="str">
        <f t="shared" si="178"/>
        <v>Other Utilities</v>
      </c>
      <c r="ER23" s="578">
        <f t="shared" si="80"/>
        <v>0</v>
      </c>
      <c r="ES23" s="579" t="str">
        <f t="shared" si="179"/>
        <v>10. HOUSEHOLD</v>
      </c>
      <c r="ET23" s="578">
        <f t="shared" si="81"/>
        <v>0</v>
      </c>
      <c r="EU23" s="579" t="str">
        <f t="shared" si="180"/>
        <v>Home Phone</v>
      </c>
      <c r="EV23" s="578">
        <f t="shared" si="82"/>
        <v>0</v>
      </c>
      <c r="EW23" s="579" t="str">
        <f t="shared" si="181"/>
        <v>Cell Phone</v>
      </c>
      <c r="EX23" s="578">
        <f t="shared" si="83"/>
        <v>0</v>
      </c>
      <c r="EY23" s="579" t="str">
        <f t="shared" si="182"/>
        <v>Internet Service</v>
      </c>
      <c r="EZ23" s="578">
        <f t="shared" si="84"/>
        <v>0</v>
      </c>
      <c r="FA23" s="579" t="str">
        <f t="shared" si="183"/>
        <v>Other Household</v>
      </c>
      <c r="FB23" s="578">
        <f t="shared" si="85"/>
        <v>0</v>
      </c>
      <c r="FC23" s="579" t="str">
        <f t="shared" si="184"/>
        <v>Other Household</v>
      </c>
      <c r="FD23" s="578">
        <f t="shared" si="86"/>
        <v>0</v>
      </c>
      <c r="FE23" s="579" t="str">
        <f t="shared" si="185"/>
        <v>Other Household</v>
      </c>
      <c r="FF23" s="578">
        <f t="shared" si="87"/>
        <v>0</v>
      </c>
      <c r="FG23" s="579" t="str">
        <f t="shared" si="186"/>
        <v>11. ENTERTAINMENT</v>
      </c>
      <c r="FH23" s="578">
        <f t="shared" si="88"/>
        <v>0</v>
      </c>
      <c r="FI23" s="579" t="str">
        <f t="shared" si="187"/>
        <v>Cable TV</v>
      </c>
      <c r="FJ23" s="578">
        <f t="shared" si="89"/>
        <v>0</v>
      </c>
      <c r="FK23" s="579" t="str">
        <f t="shared" si="188"/>
        <v>Movies / Books</v>
      </c>
      <c r="FL23" s="578">
        <f t="shared" si="90"/>
        <v>0</v>
      </c>
      <c r="FM23" s="579" t="str">
        <f t="shared" si="189"/>
        <v>Babysitter</v>
      </c>
      <c r="FN23" s="578">
        <f t="shared" si="91"/>
        <v>0</v>
      </c>
      <c r="FO23" s="579" t="str">
        <f t="shared" si="190"/>
        <v>Vacation</v>
      </c>
      <c r="FP23" s="578">
        <f t="shared" si="92"/>
        <v>0</v>
      </c>
      <c r="FQ23" s="579" t="str">
        <f t="shared" si="191"/>
        <v>Music</v>
      </c>
      <c r="FR23" s="578">
        <f t="shared" si="93"/>
        <v>0</v>
      </c>
      <c r="FS23" s="579" t="str">
        <f t="shared" si="192"/>
        <v>Other Entertainment</v>
      </c>
      <c r="FT23" s="578">
        <f t="shared" si="94"/>
        <v>0</v>
      </c>
      <c r="FU23" s="579" t="str">
        <f t="shared" si="193"/>
        <v>12. TRANSPORTATION</v>
      </c>
      <c r="FV23" s="578">
        <f t="shared" si="95"/>
        <v>0</v>
      </c>
      <c r="FW23" s="579" t="str">
        <f t="shared" si="194"/>
        <v>Auto Loan Payment</v>
      </c>
      <c r="FX23" s="578">
        <f t="shared" si="96"/>
        <v>0</v>
      </c>
      <c r="FY23" s="579" t="str">
        <f t="shared" si="195"/>
        <v>Fuel</v>
      </c>
      <c r="FZ23" s="578">
        <f t="shared" si="97"/>
        <v>0</v>
      </c>
      <c r="GA23" s="579" t="str">
        <f t="shared" si="196"/>
        <v>Maintenance</v>
      </c>
      <c r="GB23" s="578">
        <f t="shared" si="98"/>
        <v>0</v>
      </c>
      <c r="GC23" s="579" t="str">
        <f t="shared" si="197"/>
        <v>Unplanned Service / Repair</v>
      </c>
      <c r="GD23" s="578">
        <f t="shared" si="99"/>
        <v>0</v>
      </c>
      <c r="GE23" s="579" t="str">
        <f t="shared" si="198"/>
        <v>Registration / Inspection</v>
      </c>
      <c r="GF23" s="578">
        <f t="shared" si="100"/>
        <v>0</v>
      </c>
      <c r="GG23" s="579" t="str">
        <f t="shared" si="199"/>
        <v>Other Transportation</v>
      </c>
      <c r="GH23" s="578">
        <f t="shared" si="101"/>
        <v>0</v>
      </c>
      <c r="GI23" s="579" t="str">
        <f t="shared" si="200"/>
        <v>13. INSURANCE</v>
      </c>
      <c r="GJ23" s="578">
        <f t="shared" si="102"/>
        <v>0</v>
      </c>
      <c r="GK23" s="579" t="str">
        <f t="shared" si="201"/>
        <v>Home Insurance</v>
      </c>
      <c r="GL23" s="578">
        <f t="shared" si="103"/>
        <v>0</v>
      </c>
      <c r="GM23" s="579" t="str">
        <f t="shared" si="202"/>
        <v>Auto Insurance</v>
      </c>
      <c r="GN23" s="578">
        <f t="shared" si="104"/>
        <v>0</v>
      </c>
      <c r="GO23" s="579" t="str">
        <f t="shared" si="203"/>
        <v>Medical / Dental / Vision</v>
      </c>
      <c r="GP23" s="578">
        <f t="shared" si="105"/>
        <v>0</v>
      </c>
      <c r="GQ23" s="579" t="str">
        <f t="shared" si="204"/>
        <v>Life Insurance</v>
      </c>
      <c r="GR23" s="578">
        <f t="shared" si="106"/>
        <v>0</v>
      </c>
      <c r="GS23" s="579" t="str">
        <f t="shared" si="205"/>
        <v>Disability</v>
      </c>
      <c r="GT23" s="578">
        <f t="shared" si="107"/>
        <v>0</v>
      </c>
      <c r="GU23" s="579" t="str">
        <f t="shared" si="206"/>
        <v>Other Insurance</v>
      </c>
      <c r="GV23" s="578">
        <f t="shared" si="108"/>
        <v>0</v>
      </c>
      <c r="GW23" s="579" t="str">
        <f t="shared" si="207"/>
        <v>14. INVESTMENTS</v>
      </c>
      <c r="GX23" s="578">
        <f t="shared" si="109"/>
        <v>0</v>
      </c>
      <c r="GY23" s="579" t="str">
        <f t="shared" si="208"/>
        <v>Business</v>
      </c>
      <c r="GZ23" s="578">
        <f t="shared" si="110"/>
        <v>0</v>
      </c>
      <c r="HA23" s="579" t="str">
        <f t="shared" si="209"/>
        <v>Real Estate</v>
      </c>
      <c r="HB23" s="578">
        <f t="shared" si="111"/>
        <v>0</v>
      </c>
      <c r="HC23" s="579" t="str">
        <f t="shared" si="210"/>
        <v>Other Investments</v>
      </c>
      <c r="HD23" s="578">
        <f t="shared" si="112"/>
        <v>0</v>
      </c>
      <c r="HE23" s="579" t="str">
        <f t="shared" si="211"/>
        <v>Other Investments</v>
      </c>
      <c r="HF23" s="578">
        <f t="shared" si="113"/>
        <v>0</v>
      </c>
      <c r="HG23" s="579" t="str">
        <f t="shared" si="212"/>
        <v>Other Investments</v>
      </c>
      <c r="HH23" s="578">
        <f t="shared" si="114"/>
        <v>0</v>
      </c>
      <c r="HI23" s="579" t="str">
        <f t="shared" si="213"/>
        <v>Other Investments</v>
      </c>
      <c r="HJ23" s="578">
        <f t="shared" si="115"/>
        <v>0</v>
      </c>
      <c r="HK23" s="587"/>
      <c r="HL23" s="578"/>
      <c r="HM23" s="579"/>
      <c r="HN23" s="578"/>
      <c r="HO23" s="579"/>
      <c r="HP23" s="578"/>
      <c r="HQ23" s="579"/>
      <c r="HR23" s="578"/>
      <c r="HS23" s="579"/>
      <c r="HT23" s="578"/>
      <c r="HU23" s="579"/>
      <c r="HV23" s="578"/>
      <c r="HW23" s="579"/>
      <c r="HX23" s="588"/>
    </row>
    <row r="24" spans="2:242" ht="26" customHeight="1">
      <c r="B24" s="174" t="str">
        <f t="shared" si="16"/>
        <v>New Clothes</v>
      </c>
      <c r="D24" s="1010"/>
      <c r="E24" s="1011" t="s">
        <v>368</v>
      </c>
      <c r="F24" s="1012"/>
      <c r="G24" s="1013"/>
      <c r="H24" s="811"/>
      <c r="I24" s="811"/>
      <c r="J24" s="811"/>
      <c r="K24" s="811"/>
      <c r="L24" s="811"/>
      <c r="M24" s="586"/>
      <c r="N24" s="553">
        <f t="shared" si="215"/>
        <v>0</v>
      </c>
      <c r="O24" s="557">
        <f t="shared" si="1"/>
        <v>0</v>
      </c>
      <c r="P24" s="574" t="str">
        <f t="shared" si="17"/>
        <v/>
      </c>
      <c r="Q24" s="574" t="str">
        <f t="shared" si="214"/>
        <v/>
      </c>
      <c r="S24" s="174" t="str">
        <f>Setup!C51</f>
        <v>Outreaches</v>
      </c>
      <c r="T24" s="339" t="str">
        <f t="shared" si="216"/>
        <v/>
      </c>
      <c r="W24" s="579" t="str">
        <f t="shared" si="116"/>
        <v>1. GIVING</v>
      </c>
      <c r="X24" s="578">
        <f t="shared" si="18"/>
        <v>0</v>
      </c>
      <c r="Y24" s="579" t="str">
        <f t="shared" si="117"/>
        <v>Tithe</v>
      </c>
      <c r="Z24" s="578">
        <f t="shared" si="19"/>
        <v>0</v>
      </c>
      <c r="AA24" s="579" t="str">
        <f t="shared" si="118"/>
        <v>Offering</v>
      </c>
      <c r="AB24" s="578">
        <f t="shared" si="20"/>
        <v>0</v>
      </c>
      <c r="AC24" s="579" t="str">
        <f t="shared" si="119"/>
        <v>Alms</v>
      </c>
      <c r="AD24" s="578">
        <f t="shared" si="21"/>
        <v>0</v>
      </c>
      <c r="AE24" s="579" t="str">
        <f t="shared" si="120"/>
        <v>Gifts</v>
      </c>
      <c r="AF24" s="578">
        <f t="shared" si="22"/>
        <v>0</v>
      </c>
      <c r="AG24" s="579" t="str">
        <f t="shared" si="121"/>
        <v>Outreaches</v>
      </c>
      <c r="AH24" s="578">
        <f t="shared" si="23"/>
        <v>0</v>
      </c>
      <c r="AI24" s="579" t="str">
        <f t="shared" si="122"/>
        <v>Other Giving</v>
      </c>
      <c r="AJ24" s="578">
        <f t="shared" si="24"/>
        <v>0</v>
      </c>
      <c r="AK24" s="579" t="str">
        <f t="shared" si="123"/>
        <v>2. TAXES</v>
      </c>
      <c r="AL24" s="578">
        <f t="shared" si="25"/>
        <v>0</v>
      </c>
      <c r="AM24" s="579" t="str">
        <f t="shared" si="124"/>
        <v>Taxes - Fed. S.S., Medicare</v>
      </c>
      <c r="AN24" s="578">
        <f t="shared" si="26"/>
        <v>0</v>
      </c>
      <c r="AO24" s="579" t="str">
        <f t="shared" si="125"/>
        <v>State Taxes</v>
      </c>
      <c r="AP24" s="578">
        <f t="shared" si="27"/>
        <v>0</v>
      </c>
      <c r="AQ24" s="579" t="str">
        <f t="shared" si="126"/>
        <v>Property Taxes</v>
      </c>
      <c r="AR24" s="578">
        <f t="shared" si="28"/>
        <v>0</v>
      </c>
      <c r="AS24" s="579" t="str">
        <f t="shared" si="127"/>
        <v>Other Taxes</v>
      </c>
      <c r="AT24" s="578">
        <f t="shared" si="29"/>
        <v>0</v>
      </c>
      <c r="AU24" s="579" t="str">
        <f t="shared" si="128"/>
        <v>Other Taxes</v>
      </c>
      <c r="AV24" s="578">
        <f t="shared" si="30"/>
        <v>0</v>
      </c>
      <c r="AW24" s="579" t="str">
        <f t="shared" si="129"/>
        <v>Other Taxes</v>
      </c>
      <c r="AX24" s="578">
        <f t="shared" si="31"/>
        <v>0</v>
      </c>
      <c r="AY24" s="579" t="str">
        <f t="shared" si="130"/>
        <v>3. SAVINGS</v>
      </c>
      <c r="AZ24" s="578">
        <f t="shared" si="32"/>
        <v>0</v>
      </c>
      <c r="BA24" s="579" t="str">
        <f t="shared" si="131"/>
        <v>Emergency Fund</v>
      </c>
      <c r="BB24" s="578">
        <f t="shared" si="33"/>
        <v>0</v>
      </c>
      <c r="BC24" s="579" t="str">
        <f t="shared" si="132"/>
        <v>Retirement</v>
      </c>
      <c r="BD24" s="578">
        <f t="shared" si="34"/>
        <v>0</v>
      </c>
      <c r="BE24" s="579" t="str">
        <f t="shared" si="133"/>
        <v>Storehouse</v>
      </c>
      <c r="BF24" s="578">
        <f t="shared" si="35"/>
        <v>0</v>
      </c>
      <c r="BG24" s="579" t="str">
        <f t="shared" si="134"/>
        <v>Christmas Fund</v>
      </c>
      <c r="BH24" s="578">
        <f t="shared" si="36"/>
        <v>0</v>
      </c>
      <c r="BI24" s="579" t="str">
        <f t="shared" si="135"/>
        <v>Car Fund</v>
      </c>
      <c r="BJ24" s="578">
        <f t="shared" si="37"/>
        <v>0</v>
      </c>
      <c r="BK24" s="579" t="str">
        <f t="shared" si="136"/>
        <v>Home Down Pay Fund</v>
      </c>
      <c r="BL24" s="578">
        <f t="shared" si="38"/>
        <v>0</v>
      </c>
      <c r="BM24" s="579" t="str">
        <f t="shared" si="137"/>
        <v>4. FOOD</v>
      </c>
      <c r="BN24" s="578">
        <f t="shared" si="39"/>
        <v>0</v>
      </c>
      <c r="BO24" s="579" t="str">
        <f t="shared" si="138"/>
        <v>Groceries</v>
      </c>
      <c r="BP24" s="578">
        <f t="shared" si="40"/>
        <v>0</v>
      </c>
      <c r="BQ24" s="579" t="str">
        <f t="shared" si="139"/>
        <v>Dining Out</v>
      </c>
      <c r="BR24" s="578">
        <f t="shared" si="41"/>
        <v>0</v>
      </c>
      <c r="BS24" s="579" t="str">
        <f t="shared" si="140"/>
        <v>School Lunches</v>
      </c>
      <c r="BT24" s="578">
        <f t="shared" si="42"/>
        <v>0</v>
      </c>
      <c r="BU24" s="579" t="str">
        <f t="shared" si="141"/>
        <v>Pet Food</v>
      </c>
      <c r="BV24" s="578">
        <f t="shared" si="43"/>
        <v>0</v>
      </c>
      <c r="BW24" s="579" t="str">
        <f t="shared" si="142"/>
        <v>Other Food</v>
      </c>
      <c r="BX24" s="578">
        <f t="shared" si="44"/>
        <v>0</v>
      </c>
      <c r="BY24" s="579" t="str">
        <f t="shared" si="143"/>
        <v>Other Food</v>
      </c>
      <c r="BZ24" s="578">
        <f t="shared" si="45"/>
        <v>0</v>
      </c>
      <c r="CA24" s="579" t="str">
        <f t="shared" si="144"/>
        <v>5. CLOTHING</v>
      </c>
      <c r="CB24" s="578">
        <f t="shared" si="46"/>
        <v>0</v>
      </c>
      <c r="CC24" s="579" t="str">
        <f t="shared" si="145"/>
        <v>New Clothes</v>
      </c>
      <c r="CD24" s="578">
        <f t="shared" si="47"/>
        <v>0</v>
      </c>
      <c r="CE24" s="579" t="str">
        <f t="shared" si="146"/>
        <v>Dry Cleaning</v>
      </c>
      <c r="CF24" s="578">
        <f t="shared" si="48"/>
        <v>0</v>
      </c>
      <c r="CG24" s="579" t="str">
        <f t="shared" si="147"/>
        <v>Laundry</v>
      </c>
      <c r="CH24" s="578">
        <f t="shared" si="49"/>
        <v>0</v>
      </c>
      <c r="CI24" s="579" t="str">
        <f t="shared" si="148"/>
        <v>Other Clothing</v>
      </c>
      <c r="CJ24" s="578">
        <f t="shared" si="50"/>
        <v>0</v>
      </c>
      <c r="CK24" s="579" t="str">
        <f t="shared" si="149"/>
        <v>Other Clothing</v>
      </c>
      <c r="CL24" s="578">
        <f t="shared" si="51"/>
        <v>0</v>
      </c>
      <c r="CM24" s="579" t="str">
        <f t="shared" si="150"/>
        <v>Other Clothing</v>
      </c>
      <c r="CN24" s="578">
        <f t="shared" si="52"/>
        <v>0</v>
      </c>
      <c r="CO24" s="579" t="str">
        <f t="shared" si="151"/>
        <v>6. CHILD CARE</v>
      </c>
      <c r="CP24" s="578">
        <f t="shared" si="53"/>
        <v>0</v>
      </c>
      <c r="CQ24" s="579" t="str">
        <f t="shared" si="152"/>
        <v>School Tuition</v>
      </c>
      <c r="CR24" s="578">
        <f t="shared" si="54"/>
        <v>0</v>
      </c>
      <c r="CS24" s="579" t="str">
        <f t="shared" si="153"/>
        <v>Day Care</v>
      </c>
      <c r="CT24" s="578">
        <f t="shared" si="55"/>
        <v>0</v>
      </c>
      <c r="CU24" s="579" t="str">
        <f t="shared" si="154"/>
        <v>Child Support</v>
      </c>
      <c r="CV24" s="578">
        <f t="shared" si="56"/>
        <v>0</v>
      </c>
      <c r="CW24" s="579" t="str">
        <f t="shared" si="155"/>
        <v>Other Child Care</v>
      </c>
      <c r="CX24" s="578">
        <f t="shared" si="57"/>
        <v>0</v>
      </c>
      <c r="CY24" s="579" t="str">
        <f t="shared" si="156"/>
        <v>Other Child Care</v>
      </c>
      <c r="CZ24" s="578">
        <f t="shared" si="58"/>
        <v>0</v>
      </c>
      <c r="DA24" s="579" t="str">
        <f t="shared" si="157"/>
        <v>Other Child Care</v>
      </c>
      <c r="DB24" s="578">
        <f t="shared" si="59"/>
        <v>0</v>
      </c>
      <c r="DC24" s="579" t="str">
        <f t="shared" si="158"/>
        <v>7. HEALTH</v>
      </c>
      <c r="DD24" s="578">
        <f t="shared" si="60"/>
        <v>0</v>
      </c>
      <c r="DE24" s="579" t="str">
        <f t="shared" si="159"/>
        <v>Doctor</v>
      </c>
      <c r="DF24" s="578">
        <f t="shared" si="61"/>
        <v>0</v>
      </c>
      <c r="DG24" s="579" t="str">
        <f t="shared" si="160"/>
        <v>Dentist</v>
      </c>
      <c r="DH24" s="578">
        <f t="shared" si="62"/>
        <v>0</v>
      </c>
      <c r="DI24" s="579" t="str">
        <f t="shared" si="161"/>
        <v>Prescriptions</v>
      </c>
      <c r="DJ24" s="578">
        <f t="shared" si="63"/>
        <v>0</v>
      </c>
      <c r="DK24" s="579" t="str">
        <f t="shared" si="162"/>
        <v>Health &amp; Fitness</v>
      </c>
      <c r="DL24" s="578">
        <f t="shared" si="64"/>
        <v>0</v>
      </c>
      <c r="DM24" s="579" t="str">
        <f t="shared" si="163"/>
        <v>Personal Grooming</v>
      </c>
      <c r="DN24" s="578">
        <f t="shared" si="65"/>
        <v>0</v>
      </c>
      <c r="DO24" s="579" t="str">
        <f t="shared" si="164"/>
        <v>Other Medical</v>
      </c>
      <c r="DP24" s="578">
        <f t="shared" si="66"/>
        <v>0</v>
      </c>
      <c r="DQ24" s="579" t="str">
        <f t="shared" si="165"/>
        <v>8. HOUSING</v>
      </c>
      <c r="DR24" s="578">
        <f t="shared" si="67"/>
        <v>0</v>
      </c>
      <c r="DS24" s="579" t="str">
        <f t="shared" si="166"/>
        <v>Mortgage Loan Payment</v>
      </c>
      <c r="DT24" s="578">
        <f t="shared" si="68"/>
        <v>0</v>
      </c>
      <c r="DU24" s="579" t="str">
        <f t="shared" si="167"/>
        <v>Rent</v>
      </c>
      <c r="DV24" s="578">
        <f t="shared" si="69"/>
        <v>0</v>
      </c>
      <c r="DW24" s="579" t="str">
        <f t="shared" si="168"/>
        <v>Escrow</v>
      </c>
      <c r="DX24" s="578">
        <f t="shared" si="70"/>
        <v>0</v>
      </c>
      <c r="DY24" s="579" t="str">
        <f t="shared" si="169"/>
        <v>HOA / Dues</v>
      </c>
      <c r="DZ24" s="578">
        <f t="shared" si="71"/>
        <v>0</v>
      </c>
      <c r="EA24" s="579" t="str">
        <f t="shared" si="170"/>
        <v>Home Improvement</v>
      </c>
      <c r="EB24" s="578">
        <f t="shared" si="72"/>
        <v>0</v>
      </c>
      <c r="EC24" s="579" t="str">
        <f t="shared" si="171"/>
        <v>Other Housing</v>
      </c>
      <c r="ED24" s="578">
        <f t="shared" si="73"/>
        <v>0</v>
      </c>
      <c r="EE24" s="579" t="str">
        <f t="shared" si="172"/>
        <v>9. UTILITIES</v>
      </c>
      <c r="EF24" s="578">
        <f t="shared" si="74"/>
        <v>0</v>
      </c>
      <c r="EG24" s="579" t="str">
        <f t="shared" si="173"/>
        <v>Electricity</v>
      </c>
      <c r="EH24" s="578">
        <f t="shared" si="75"/>
        <v>0</v>
      </c>
      <c r="EI24" s="579" t="str">
        <f t="shared" si="174"/>
        <v>Natural Gas</v>
      </c>
      <c r="EJ24" s="578">
        <f t="shared" si="76"/>
        <v>0</v>
      </c>
      <c r="EK24" s="579" t="str">
        <f t="shared" si="175"/>
        <v>Water</v>
      </c>
      <c r="EL24" s="578">
        <f t="shared" si="77"/>
        <v>0</v>
      </c>
      <c r="EM24" s="579" t="str">
        <f t="shared" si="176"/>
        <v>Trash Pick-up</v>
      </c>
      <c r="EN24" s="578">
        <f t="shared" si="78"/>
        <v>0</v>
      </c>
      <c r="EO24" s="579" t="str">
        <f t="shared" si="177"/>
        <v>Other Utilities</v>
      </c>
      <c r="EP24" s="578">
        <f t="shared" si="79"/>
        <v>0</v>
      </c>
      <c r="EQ24" s="579" t="str">
        <f t="shared" si="178"/>
        <v>Other Utilities</v>
      </c>
      <c r="ER24" s="578">
        <f t="shared" si="80"/>
        <v>0</v>
      </c>
      <c r="ES24" s="579" t="str">
        <f t="shared" si="179"/>
        <v>10. HOUSEHOLD</v>
      </c>
      <c r="ET24" s="578">
        <f t="shared" si="81"/>
        <v>0</v>
      </c>
      <c r="EU24" s="579" t="str">
        <f t="shared" si="180"/>
        <v>Home Phone</v>
      </c>
      <c r="EV24" s="578">
        <f t="shared" si="82"/>
        <v>0</v>
      </c>
      <c r="EW24" s="579" t="str">
        <f t="shared" si="181"/>
        <v>Cell Phone</v>
      </c>
      <c r="EX24" s="578">
        <f t="shared" si="83"/>
        <v>0</v>
      </c>
      <c r="EY24" s="579" t="str">
        <f t="shared" si="182"/>
        <v>Internet Service</v>
      </c>
      <c r="EZ24" s="578">
        <f t="shared" si="84"/>
        <v>0</v>
      </c>
      <c r="FA24" s="579" t="str">
        <f t="shared" si="183"/>
        <v>Other Household</v>
      </c>
      <c r="FB24" s="578">
        <f t="shared" si="85"/>
        <v>0</v>
      </c>
      <c r="FC24" s="579" t="str">
        <f t="shared" si="184"/>
        <v>Other Household</v>
      </c>
      <c r="FD24" s="578">
        <f t="shared" si="86"/>
        <v>0</v>
      </c>
      <c r="FE24" s="579" t="str">
        <f t="shared" si="185"/>
        <v>Other Household</v>
      </c>
      <c r="FF24" s="578">
        <f t="shared" si="87"/>
        <v>0</v>
      </c>
      <c r="FG24" s="579" t="str">
        <f t="shared" si="186"/>
        <v>11. ENTERTAINMENT</v>
      </c>
      <c r="FH24" s="578">
        <f t="shared" si="88"/>
        <v>0</v>
      </c>
      <c r="FI24" s="579" t="str">
        <f t="shared" si="187"/>
        <v>Cable TV</v>
      </c>
      <c r="FJ24" s="578">
        <f t="shared" si="89"/>
        <v>0</v>
      </c>
      <c r="FK24" s="579" t="str">
        <f t="shared" si="188"/>
        <v>Movies / Books</v>
      </c>
      <c r="FL24" s="578">
        <f t="shared" si="90"/>
        <v>0</v>
      </c>
      <c r="FM24" s="579" t="str">
        <f t="shared" si="189"/>
        <v>Babysitter</v>
      </c>
      <c r="FN24" s="578">
        <f t="shared" si="91"/>
        <v>0</v>
      </c>
      <c r="FO24" s="579" t="str">
        <f t="shared" si="190"/>
        <v>Vacation</v>
      </c>
      <c r="FP24" s="578">
        <f t="shared" si="92"/>
        <v>0</v>
      </c>
      <c r="FQ24" s="579" t="str">
        <f t="shared" si="191"/>
        <v>Music</v>
      </c>
      <c r="FR24" s="578">
        <f t="shared" si="93"/>
        <v>0</v>
      </c>
      <c r="FS24" s="579" t="str">
        <f t="shared" si="192"/>
        <v>Other Entertainment</v>
      </c>
      <c r="FT24" s="578">
        <f t="shared" si="94"/>
        <v>0</v>
      </c>
      <c r="FU24" s="579" t="str">
        <f t="shared" si="193"/>
        <v>12. TRANSPORTATION</v>
      </c>
      <c r="FV24" s="578">
        <f t="shared" si="95"/>
        <v>0</v>
      </c>
      <c r="FW24" s="579" t="str">
        <f t="shared" si="194"/>
        <v>Auto Loan Payment</v>
      </c>
      <c r="FX24" s="578">
        <f t="shared" si="96"/>
        <v>0</v>
      </c>
      <c r="FY24" s="579" t="str">
        <f t="shared" si="195"/>
        <v>Fuel</v>
      </c>
      <c r="FZ24" s="578">
        <f t="shared" si="97"/>
        <v>0</v>
      </c>
      <c r="GA24" s="579" t="str">
        <f t="shared" si="196"/>
        <v>Maintenance</v>
      </c>
      <c r="GB24" s="578">
        <f t="shared" si="98"/>
        <v>0</v>
      </c>
      <c r="GC24" s="579" t="str">
        <f t="shared" si="197"/>
        <v>Unplanned Service / Repair</v>
      </c>
      <c r="GD24" s="578">
        <f t="shared" si="99"/>
        <v>0</v>
      </c>
      <c r="GE24" s="579" t="str">
        <f t="shared" si="198"/>
        <v>Registration / Inspection</v>
      </c>
      <c r="GF24" s="578">
        <f t="shared" si="100"/>
        <v>0</v>
      </c>
      <c r="GG24" s="579" t="str">
        <f t="shared" si="199"/>
        <v>Other Transportation</v>
      </c>
      <c r="GH24" s="578">
        <f t="shared" si="101"/>
        <v>0</v>
      </c>
      <c r="GI24" s="579" t="str">
        <f t="shared" si="200"/>
        <v>13. INSURANCE</v>
      </c>
      <c r="GJ24" s="578">
        <f t="shared" si="102"/>
        <v>0</v>
      </c>
      <c r="GK24" s="579" t="str">
        <f t="shared" si="201"/>
        <v>Home Insurance</v>
      </c>
      <c r="GL24" s="578">
        <f t="shared" si="103"/>
        <v>0</v>
      </c>
      <c r="GM24" s="579" t="str">
        <f t="shared" si="202"/>
        <v>Auto Insurance</v>
      </c>
      <c r="GN24" s="578">
        <f t="shared" si="104"/>
        <v>0</v>
      </c>
      <c r="GO24" s="579" t="str">
        <f t="shared" si="203"/>
        <v>Medical / Dental / Vision</v>
      </c>
      <c r="GP24" s="578">
        <f t="shared" si="105"/>
        <v>0</v>
      </c>
      <c r="GQ24" s="579" t="str">
        <f t="shared" si="204"/>
        <v>Life Insurance</v>
      </c>
      <c r="GR24" s="578">
        <f t="shared" si="106"/>
        <v>0</v>
      </c>
      <c r="GS24" s="579" t="str">
        <f t="shared" si="205"/>
        <v>Disability</v>
      </c>
      <c r="GT24" s="578">
        <f t="shared" si="107"/>
        <v>0</v>
      </c>
      <c r="GU24" s="579" t="str">
        <f t="shared" si="206"/>
        <v>Other Insurance</v>
      </c>
      <c r="GV24" s="578">
        <f t="shared" si="108"/>
        <v>0</v>
      </c>
      <c r="GW24" s="579" t="str">
        <f t="shared" si="207"/>
        <v>14. INVESTMENTS</v>
      </c>
      <c r="GX24" s="578">
        <f t="shared" si="109"/>
        <v>0</v>
      </c>
      <c r="GY24" s="579" t="str">
        <f t="shared" si="208"/>
        <v>Business</v>
      </c>
      <c r="GZ24" s="578">
        <f t="shared" si="110"/>
        <v>0</v>
      </c>
      <c r="HA24" s="579" t="str">
        <f t="shared" si="209"/>
        <v>Real Estate</v>
      </c>
      <c r="HB24" s="578">
        <f t="shared" si="111"/>
        <v>0</v>
      </c>
      <c r="HC24" s="579" t="str">
        <f t="shared" si="210"/>
        <v>Other Investments</v>
      </c>
      <c r="HD24" s="578">
        <f t="shared" si="112"/>
        <v>0</v>
      </c>
      <c r="HE24" s="579" t="str">
        <f t="shared" si="211"/>
        <v>Other Investments</v>
      </c>
      <c r="HF24" s="578">
        <f t="shared" si="113"/>
        <v>0</v>
      </c>
      <c r="HG24" s="579" t="str">
        <f t="shared" si="212"/>
        <v>Other Investments</v>
      </c>
      <c r="HH24" s="578">
        <f t="shared" si="114"/>
        <v>0</v>
      </c>
      <c r="HI24" s="579" t="str">
        <f t="shared" si="213"/>
        <v>Other Investments</v>
      </c>
      <c r="HJ24" s="578">
        <f t="shared" si="115"/>
        <v>0</v>
      </c>
      <c r="HK24" s="587"/>
      <c r="HL24" s="578"/>
      <c r="HM24" s="579"/>
      <c r="HN24" s="578"/>
      <c r="HO24" s="579"/>
      <c r="HP24" s="578"/>
      <c r="HQ24" s="579"/>
      <c r="HR24" s="578"/>
      <c r="HS24" s="579"/>
      <c r="HT24" s="578"/>
      <c r="HU24" s="579"/>
      <c r="HV24" s="578"/>
      <c r="HW24" s="579"/>
      <c r="HX24" s="588"/>
    </row>
    <row r="25" spans="2:242" ht="26" customHeight="1">
      <c r="B25" s="174" t="str">
        <f t="shared" si="16"/>
        <v>Dry Cleaning</v>
      </c>
      <c r="D25" s="1010"/>
      <c r="E25" s="1011" t="s">
        <v>369</v>
      </c>
      <c r="F25" s="1012"/>
      <c r="G25" s="1013"/>
      <c r="H25" s="811"/>
      <c r="I25" s="811"/>
      <c r="J25" s="811"/>
      <c r="K25" s="811"/>
      <c r="L25" s="811"/>
      <c r="M25" s="586"/>
      <c r="N25" s="553">
        <f t="shared" si="215"/>
        <v>0</v>
      </c>
      <c r="O25" s="557">
        <f t="shared" si="1"/>
        <v>0</v>
      </c>
      <c r="P25" s="574" t="str">
        <f t="shared" si="17"/>
        <v/>
      </c>
      <c r="Q25" s="574" t="str">
        <f t="shared" si="214"/>
        <v/>
      </c>
      <c r="S25" s="174" t="str">
        <f>Setup!C52</f>
        <v>Other Giving</v>
      </c>
      <c r="T25" s="339">
        <f t="shared" si="216"/>
        <v>0</v>
      </c>
      <c r="U25" s="174" t="s">
        <v>527</v>
      </c>
      <c r="W25" s="579" t="str">
        <f t="shared" si="116"/>
        <v>1. GIVING</v>
      </c>
      <c r="X25" s="578">
        <f t="shared" si="18"/>
        <v>0</v>
      </c>
      <c r="Y25" s="579" t="str">
        <f t="shared" si="117"/>
        <v>Tithe</v>
      </c>
      <c r="Z25" s="578">
        <f t="shared" si="19"/>
        <v>0</v>
      </c>
      <c r="AA25" s="579" t="str">
        <f t="shared" si="118"/>
        <v>Offering</v>
      </c>
      <c r="AB25" s="578">
        <f t="shared" si="20"/>
        <v>0</v>
      </c>
      <c r="AC25" s="579" t="str">
        <f t="shared" si="119"/>
        <v>Alms</v>
      </c>
      <c r="AD25" s="578">
        <f t="shared" si="21"/>
        <v>0</v>
      </c>
      <c r="AE25" s="579" t="str">
        <f t="shared" si="120"/>
        <v>Gifts</v>
      </c>
      <c r="AF25" s="578">
        <f t="shared" si="22"/>
        <v>0</v>
      </c>
      <c r="AG25" s="579" t="str">
        <f t="shared" si="121"/>
        <v>Outreaches</v>
      </c>
      <c r="AH25" s="578">
        <f t="shared" si="23"/>
        <v>0</v>
      </c>
      <c r="AI25" s="579" t="str">
        <f t="shared" si="122"/>
        <v>Other Giving</v>
      </c>
      <c r="AJ25" s="578">
        <f t="shared" si="24"/>
        <v>0</v>
      </c>
      <c r="AK25" s="579" t="str">
        <f t="shared" si="123"/>
        <v>2. TAXES</v>
      </c>
      <c r="AL25" s="578">
        <f t="shared" si="25"/>
        <v>0</v>
      </c>
      <c r="AM25" s="579" t="str">
        <f t="shared" si="124"/>
        <v>Taxes - Fed. S.S., Medicare</v>
      </c>
      <c r="AN25" s="578">
        <f t="shared" si="26"/>
        <v>0</v>
      </c>
      <c r="AO25" s="579" t="str">
        <f t="shared" si="125"/>
        <v>State Taxes</v>
      </c>
      <c r="AP25" s="578">
        <f t="shared" si="27"/>
        <v>0</v>
      </c>
      <c r="AQ25" s="579" t="str">
        <f t="shared" si="126"/>
        <v>Property Taxes</v>
      </c>
      <c r="AR25" s="578">
        <f t="shared" si="28"/>
        <v>0</v>
      </c>
      <c r="AS25" s="579" t="str">
        <f t="shared" si="127"/>
        <v>Other Taxes</v>
      </c>
      <c r="AT25" s="578">
        <f t="shared" si="29"/>
        <v>0</v>
      </c>
      <c r="AU25" s="579" t="str">
        <f t="shared" si="128"/>
        <v>Other Taxes</v>
      </c>
      <c r="AV25" s="578">
        <f t="shared" si="30"/>
        <v>0</v>
      </c>
      <c r="AW25" s="579" t="str">
        <f t="shared" si="129"/>
        <v>Other Taxes</v>
      </c>
      <c r="AX25" s="578">
        <f t="shared" si="31"/>
        <v>0</v>
      </c>
      <c r="AY25" s="579" t="str">
        <f t="shared" si="130"/>
        <v>3. SAVINGS</v>
      </c>
      <c r="AZ25" s="578">
        <f t="shared" si="32"/>
        <v>0</v>
      </c>
      <c r="BA25" s="579" t="str">
        <f t="shared" si="131"/>
        <v>Emergency Fund</v>
      </c>
      <c r="BB25" s="578">
        <f t="shared" si="33"/>
        <v>0</v>
      </c>
      <c r="BC25" s="579" t="str">
        <f t="shared" si="132"/>
        <v>Retirement</v>
      </c>
      <c r="BD25" s="578">
        <f t="shared" si="34"/>
        <v>0</v>
      </c>
      <c r="BE25" s="579" t="str">
        <f t="shared" si="133"/>
        <v>Storehouse</v>
      </c>
      <c r="BF25" s="578">
        <f t="shared" si="35"/>
        <v>0</v>
      </c>
      <c r="BG25" s="579" t="str">
        <f t="shared" si="134"/>
        <v>Christmas Fund</v>
      </c>
      <c r="BH25" s="578">
        <f t="shared" si="36"/>
        <v>0</v>
      </c>
      <c r="BI25" s="579" t="str">
        <f t="shared" si="135"/>
        <v>Car Fund</v>
      </c>
      <c r="BJ25" s="578">
        <f t="shared" si="37"/>
        <v>0</v>
      </c>
      <c r="BK25" s="579" t="str">
        <f t="shared" si="136"/>
        <v>Home Down Pay Fund</v>
      </c>
      <c r="BL25" s="578">
        <f t="shared" si="38"/>
        <v>0</v>
      </c>
      <c r="BM25" s="579" t="str">
        <f t="shared" si="137"/>
        <v>4. FOOD</v>
      </c>
      <c r="BN25" s="578">
        <f t="shared" si="39"/>
        <v>0</v>
      </c>
      <c r="BO25" s="579" t="str">
        <f t="shared" si="138"/>
        <v>Groceries</v>
      </c>
      <c r="BP25" s="578">
        <f t="shared" si="40"/>
        <v>0</v>
      </c>
      <c r="BQ25" s="579" t="str">
        <f t="shared" si="139"/>
        <v>Dining Out</v>
      </c>
      <c r="BR25" s="578">
        <f t="shared" si="41"/>
        <v>0</v>
      </c>
      <c r="BS25" s="579" t="str">
        <f t="shared" si="140"/>
        <v>School Lunches</v>
      </c>
      <c r="BT25" s="578">
        <f t="shared" si="42"/>
        <v>0</v>
      </c>
      <c r="BU25" s="579" t="str">
        <f t="shared" si="141"/>
        <v>Pet Food</v>
      </c>
      <c r="BV25" s="578">
        <f t="shared" si="43"/>
        <v>0</v>
      </c>
      <c r="BW25" s="579" t="str">
        <f t="shared" si="142"/>
        <v>Other Food</v>
      </c>
      <c r="BX25" s="578">
        <f t="shared" si="44"/>
        <v>0</v>
      </c>
      <c r="BY25" s="579" t="str">
        <f t="shared" si="143"/>
        <v>Other Food</v>
      </c>
      <c r="BZ25" s="578">
        <f t="shared" si="45"/>
        <v>0</v>
      </c>
      <c r="CA25" s="579" t="str">
        <f t="shared" si="144"/>
        <v>5. CLOTHING</v>
      </c>
      <c r="CB25" s="578">
        <f t="shared" si="46"/>
        <v>0</v>
      </c>
      <c r="CC25" s="579" t="str">
        <f t="shared" si="145"/>
        <v>New Clothes</v>
      </c>
      <c r="CD25" s="578">
        <f t="shared" si="47"/>
        <v>0</v>
      </c>
      <c r="CE25" s="579" t="str">
        <f t="shared" si="146"/>
        <v>Dry Cleaning</v>
      </c>
      <c r="CF25" s="578">
        <f t="shared" si="48"/>
        <v>0</v>
      </c>
      <c r="CG25" s="579" t="str">
        <f t="shared" si="147"/>
        <v>Laundry</v>
      </c>
      <c r="CH25" s="578">
        <f t="shared" si="49"/>
        <v>0</v>
      </c>
      <c r="CI25" s="579" t="str">
        <f t="shared" si="148"/>
        <v>Other Clothing</v>
      </c>
      <c r="CJ25" s="578">
        <f t="shared" si="50"/>
        <v>0</v>
      </c>
      <c r="CK25" s="579" t="str">
        <f t="shared" si="149"/>
        <v>Other Clothing</v>
      </c>
      <c r="CL25" s="578">
        <f t="shared" si="51"/>
        <v>0</v>
      </c>
      <c r="CM25" s="579" t="str">
        <f t="shared" si="150"/>
        <v>Other Clothing</v>
      </c>
      <c r="CN25" s="578">
        <f t="shared" si="52"/>
        <v>0</v>
      </c>
      <c r="CO25" s="579" t="str">
        <f t="shared" si="151"/>
        <v>6. CHILD CARE</v>
      </c>
      <c r="CP25" s="578">
        <f t="shared" si="53"/>
        <v>0</v>
      </c>
      <c r="CQ25" s="579" t="str">
        <f t="shared" si="152"/>
        <v>School Tuition</v>
      </c>
      <c r="CR25" s="578">
        <f t="shared" si="54"/>
        <v>0</v>
      </c>
      <c r="CS25" s="579" t="str">
        <f t="shared" si="153"/>
        <v>Day Care</v>
      </c>
      <c r="CT25" s="578">
        <f t="shared" si="55"/>
        <v>0</v>
      </c>
      <c r="CU25" s="579" t="str">
        <f t="shared" si="154"/>
        <v>Child Support</v>
      </c>
      <c r="CV25" s="578">
        <f t="shared" si="56"/>
        <v>0</v>
      </c>
      <c r="CW25" s="579" t="str">
        <f t="shared" si="155"/>
        <v>Other Child Care</v>
      </c>
      <c r="CX25" s="578">
        <f t="shared" si="57"/>
        <v>0</v>
      </c>
      <c r="CY25" s="579" t="str">
        <f t="shared" si="156"/>
        <v>Other Child Care</v>
      </c>
      <c r="CZ25" s="578">
        <f t="shared" si="58"/>
        <v>0</v>
      </c>
      <c r="DA25" s="579" t="str">
        <f t="shared" si="157"/>
        <v>Other Child Care</v>
      </c>
      <c r="DB25" s="578">
        <f t="shared" si="59"/>
        <v>0</v>
      </c>
      <c r="DC25" s="579" t="str">
        <f t="shared" si="158"/>
        <v>7. HEALTH</v>
      </c>
      <c r="DD25" s="578">
        <f t="shared" si="60"/>
        <v>0</v>
      </c>
      <c r="DE25" s="579" t="str">
        <f t="shared" si="159"/>
        <v>Doctor</v>
      </c>
      <c r="DF25" s="578">
        <f t="shared" si="61"/>
        <v>0</v>
      </c>
      <c r="DG25" s="579" t="str">
        <f t="shared" si="160"/>
        <v>Dentist</v>
      </c>
      <c r="DH25" s="578">
        <f t="shared" si="62"/>
        <v>0</v>
      </c>
      <c r="DI25" s="579" t="str">
        <f t="shared" si="161"/>
        <v>Prescriptions</v>
      </c>
      <c r="DJ25" s="578">
        <f t="shared" si="63"/>
        <v>0</v>
      </c>
      <c r="DK25" s="579" t="str">
        <f t="shared" si="162"/>
        <v>Health &amp; Fitness</v>
      </c>
      <c r="DL25" s="578">
        <f t="shared" si="64"/>
        <v>0</v>
      </c>
      <c r="DM25" s="579" t="str">
        <f t="shared" si="163"/>
        <v>Personal Grooming</v>
      </c>
      <c r="DN25" s="578">
        <f t="shared" si="65"/>
        <v>0</v>
      </c>
      <c r="DO25" s="579" t="str">
        <f t="shared" si="164"/>
        <v>Other Medical</v>
      </c>
      <c r="DP25" s="578">
        <f t="shared" si="66"/>
        <v>0</v>
      </c>
      <c r="DQ25" s="579" t="str">
        <f t="shared" si="165"/>
        <v>8. HOUSING</v>
      </c>
      <c r="DR25" s="578">
        <f t="shared" si="67"/>
        <v>0</v>
      </c>
      <c r="DS25" s="579" t="str">
        <f t="shared" si="166"/>
        <v>Mortgage Loan Payment</v>
      </c>
      <c r="DT25" s="578">
        <f t="shared" si="68"/>
        <v>0</v>
      </c>
      <c r="DU25" s="579" t="str">
        <f t="shared" si="167"/>
        <v>Rent</v>
      </c>
      <c r="DV25" s="578">
        <f t="shared" si="69"/>
        <v>0</v>
      </c>
      <c r="DW25" s="579" t="str">
        <f t="shared" si="168"/>
        <v>Escrow</v>
      </c>
      <c r="DX25" s="578">
        <f t="shared" si="70"/>
        <v>0</v>
      </c>
      <c r="DY25" s="579" t="str">
        <f t="shared" si="169"/>
        <v>HOA / Dues</v>
      </c>
      <c r="DZ25" s="578">
        <f t="shared" si="71"/>
        <v>0</v>
      </c>
      <c r="EA25" s="579" t="str">
        <f t="shared" si="170"/>
        <v>Home Improvement</v>
      </c>
      <c r="EB25" s="578">
        <f t="shared" si="72"/>
        <v>0</v>
      </c>
      <c r="EC25" s="579" t="str">
        <f t="shared" si="171"/>
        <v>Other Housing</v>
      </c>
      <c r="ED25" s="578">
        <f t="shared" si="73"/>
        <v>0</v>
      </c>
      <c r="EE25" s="579" t="str">
        <f t="shared" si="172"/>
        <v>9. UTILITIES</v>
      </c>
      <c r="EF25" s="578">
        <f t="shared" si="74"/>
        <v>0</v>
      </c>
      <c r="EG25" s="579" t="str">
        <f t="shared" si="173"/>
        <v>Electricity</v>
      </c>
      <c r="EH25" s="578">
        <f t="shared" si="75"/>
        <v>0</v>
      </c>
      <c r="EI25" s="579" t="str">
        <f t="shared" si="174"/>
        <v>Natural Gas</v>
      </c>
      <c r="EJ25" s="578">
        <f t="shared" si="76"/>
        <v>0</v>
      </c>
      <c r="EK25" s="579" t="str">
        <f t="shared" si="175"/>
        <v>Water</v>
      </c>
      <c r="EL25" s="578">
        <f t="shared" si="77"/>
        <v>0</v>
      </c>
      <c r="EM25" s="579" t="str">
        <f t="shared" si="176"/>
        <v>Trash Pick-up</v>
      </c>
      <c r="EN25" s="578">
        <f t="shared" si="78"/>
        <v>0</v>
      </c>
      <c r="EO25" s="579" t="str">
        <f t="shared" si="177"/>
        <v>Other Utilities</v>
      </c>
      <c r="EP25" s="578">
        <f t="shared" si="79"/>
        <v>0</v>
      </c>
      <c r="EQ25" s="579" t="str">
        <f t="shared" si="178"/>
        <v>Other Utilities</v>
      </c>
      <c r="ER25" s="578">
        <f t="shared" si="80"/>
        <v>0</v>
      </c>
      <c r="ES25" s="579" t="str">
        <f t="shared" si="179"/>
        <v>10. HOUSEHOLD</v>
      </c>
      <c r="ET25" s="578">
        <f t="shared" si="81"/>
        <v>0</v>
      </c>
      <c r="EU25" s="579" t="str">
        <f t="shared" si="180"/>
        <v>Home Phone</v>
      </c>
      <c r="EV25" s="578">
        <f t="shared" si="82"/>
        <v>0</v>
      </c>
      <c r="EW25" s="579" t="str">
        <f t="shared" si="181"/>
        <v>Cell Phone</v>
      </c>
      <c r="EX25" s="578">
        <f t="shared" si="83"/>
        <v>0</v>
      </c>
      <c r="EY25" s="579" t="str">
        <f t="shared" si="182"/>
        <v>Internet Service</v>
      </c>
      <c r="EZ25" s="578">
        <f t="shared" si="84"/>
        <v>0</v>
      </c>
      <c r="FA25" s="579" t="str">
        <f t="shared" si="183"/>
        <v>Other Household</v>
      </c>
      <c r="FB25" s="578">
        <f t="shared" si="85"/>
        <v>0</v>
      </c>
      <c r="FC25" s="579" t="str">
        <f t="shared" si="184"/>
        <v>Other Household</v>
      </c>
      <c r="FD25" s="578">
        <f t="shared" si="86"/>
        <v>0</v>
      </c>
      <c r="FE25" s="579" t="str">
        <f t="shared" si="185"/>
        <v>Other Household</v>
      </c>
      <c r="FF25" s="578">
        <f t="shared" si="87"/>
        <v>0</v>
      </c>
      <c r="FG25" s="579" t="str">
        <f t="shared" si="186"/>
        <v>11. ENTERTAINMENT</v>
      </c>
      <c r="FH25" s="578">
        <f t="shared" si="88"/>
        <v>0</v>
      </c>
      <c r="FI25" s="579" t="str">
        <f t="shared" si="187"/>
        <v>Cable TV</v>
      </c>
      <c r="FJ25" s="578">
        <f t="shared" si="89"/>
        <v>0</v>
      </c>
      <c r="FK25" s="579" t="str">
        <f t="shared" si="188"/>
        <v>Movies / Books</v>
      </c>
      <c r="FL25" s="578">
        <f t="shared" si="90"/>
        <v>0</v>
      </c>
      <c r="FM25" s="579" t="str">
        <f t="shared" si="189"/>
        <v>Babysitter</v>
      </c>
      <c r="FN25" s="578">
        <f t="shared" si="91"/>
        <v>0</v>
      </c>
      <c r="FO25" s="579" t="str">
        <f t="shared" si="190"/>
        <v>Vacation</v>
      </c>
      <c r="FP25" s="578">
        <f t="shared" si="92"/>
        <v>0</v>
      </c>
      <c r="FQ25" s="579" t="str">
        <f t="shared" si="191"/>
        <v>Music</v>
      </c>
      <c r="FR25" s="578">
        <f t="shared" si="93"/>
        <v>0</v>
      </c>
      <c r="FS25" s="579" t="str">
        <f t="shared" si="192"/>
        <v>Other Entertainment</v>
      </c>
      <c r="FT25" s="578">
        <f t="shared" si="94"/>
        <v>0</v>
      </c>
      <c r="FU25" s="579" t="str">
        <f t="shared" si="193"/>
        <v>12. TRANSPORTATION</v>
      </c>
      <c r="FV25" s="578">
        <f t="shared" si="95"/>
        <v>0</v>
      </c>
      <c r="FW25" s="579" t="str">
        <f t="shared" si="194"/>
        <v>Auto Loan Payment</v>
      </c>
      <c r="FX25" s="578">
        <f t="shared" si="96"/>
        <v>0</v>
      </c>
      <c r="FY25" s="579" t="str">
        <f t="shared" si="195"/>
        <v>Fuel</v>
      </c>
      <c r="FZ25" s="578">
        <f t="shared" si="97"/>
        <v>0</v>
      </c>
      <c r="GA25" s="579" t="str">
        <f t="shared" si="196"/>
        <v>Maintenance</v>
      </c>
      <c r="GB25" s="578">
        <f t="shared" si="98"/>
        <v>0</v>
      </c>
      <c r="GC25" s="579" t="str">
        <f t="shared" si="197"/>
        <v>Unplanned Service / Repair</v>
      </c>
      <c r="GD25" s="578">
        <f t="shared" si="99"/>
        <v>0</v>
      </c>
      <c r="GE25" s="579" t="str">
        <f t="shared" si="198"/>
        <v>Registration / Inspection</v>
      </c>
      <c r="GF25" s="578">
        <f t="shared" si="100"/>
        <v>0</v>
      </c>
      <c r="GG25" s="579" t="str">
        <f t="shared" si="199"/>
        <v>Other Transportation</v>
      </c>
      <c r="GH25" s="578">
        <f t="shared" si="101"/>
        <v>0</v>
      </c>
      <c r="GI25" s="579" t="str">
        <f t="shared" si="200"/>
        <v>13. INSURANCE</v>
      </c>
      <c r="GJ25" s="578">
        <f t="shared" si="102"/>
        <v>0</v>
      </c>
      <c r="GK25" s="579" t="str">
        <f t="shared" si="201"/>
        <v>Home Insurance</v>
      </c>
      <c r="GL25" s="578">
        <f t="shared" si="103"/>
        <v>0</v>
      </c>
      <c r="GM25" s="579" t="str">
        <f t="shared" si="202"/>
        <v>Auto Insurance</v>
      </c>
      <c r="GN25" s="578">
        <f t="shared" si="104"/>
        <v>0</v>
      </c>
      <c r="GO25" s="579" t="str">
        <f t="shared" si="203"/>
        <v>Medical / Dental / Vision</v>
      </c>
      <c r="GP25" s="578">
        <f t="shared" si="105"/>
        <v>0</v>
      </c>
      <c r="GQ25" s="579" t="str">
        <f t="shared" si="204"/>
        <v>Life Insurance</v>
      </c>
      <c r="GR25" s="578">
        <f t="shared" si="106"/>
        <v>0</v>
      </c>
      <c r="GS25" s="579" t="str">
        <f t="shared" si="205"/>
        <v>Disability</v>
      </c>
      <c r="GT25" s="578">
        <f t="shared" si="107"/>
        <v>0</v>
      </c>
      <c r="GU25" s="579" t="str">
        <f t="shared" si="206"/>
        <v>Other Insurance</v>
      </c>
      <c r="GV25" s="578">
        <f t="shared" si="108"/>
        <v>0</v>
      </c>
      <c r="GW25" s="579" t="str">
        <f t="shared" si="207"/>
        <v>14. INVESTMENTS</v>
      </c>
      <c r="GX25" s="578">
        <f t="shared" si="109"/>
        <v>0</v>
      </c>
      <c r="GY25" s="579" t="str">
        <f t="shared" si="208"/>
        <v>Business</v>
      </c>
      <c r="GZ25" s="578">
        <f t="shared" si="110"/>
        <v>0</v>
      </c>
      <c r="HA25" s="579" t="str">
        <f t="shared" si="209"/>
        <v>Real Estate</v>
      </c>
      <c r="HB25" s="578">
        <f t="shared" si="111"/>
        <v>0</v>
      </c>
      <c r="HC25" s="579" t="str">
        <f t="shared" si="210"/>
        <v>Other Investments</v>
      </c>
      <c r="HD25" s="578">
        <f t="shared" si="112"/>
        <v>0</v>
      </c>
      <c r="HE25" s="579" t="str">
        <f t="shared" si="211"/>
        <v>Other Investments</v>
      </c>
      <c r="HF25" s="578">
        <f t="shared" si="113"/>
        <v>0</v>
      </c>
      <c r="HG25" s="579" t="str">
        <f t="shared" si="212"/>
        <v>Other Investments</v>
      </c>
      <c r="HH25" s="578">
        <f t="shared" si="114"/>
        <v>0</v>
      </c>
      <c r="HI25" s="579" t="str">
        <f t="shared" si="213"/>
        <v>Other Investments</v>
      </c>
      <c r="HJ25" s="578">
        <f t="shared" si="115"/>
        <v>0</v>
      </c>
      <c r="HK25" s="587"/>
      <c r="HL25" s="578"/>
      <c r="HM25" s="579"/>
      <c r="HN25" s="578"/>
      <c r="HO25" s="579"/>
      <c r="HP25" s="578"/>
      <c r="HQ25" s="579"/>
      <c r="HR25" s="578"/>
      <c r="HS25" s="579"/>
      <c r="HT25" s="578"/>
      <c r="HU25" s="579"/>
      <c r="HV25" s="578"/>
      <c r="HW25" s="579"/>
      <c r="HX25" s="588"/>
      <c r="IH25" s="174"/>
    </row>
    <row r="26" spans="2:242" ht="26" customHeight="1">
      <c r="B26" s="174" t="str">
        <f t="shared" si="16"/>
        <v>Personal Grooming</v>
      </c>
      <c r="D26" s="1010"/>
      <c r="E26" s="1011" t="s">
        <v>772</v>
      </c>
      <c r="F26" s="1012"/>
      <c r="G26" s="1013"/>
      <c r="H26" s="811"/>
      <c r="I26" s="811"/>
      <c r="J26" s="811"/>
      <c r="K26" s="811"/>
      <c r="L26" s="811"/>
      <c r="M26" s="586"/>
      <c r="N26" s="553">
        <f t="shared" si="215"/>
        <v>0</v>
      </c>
      <c r="O26" s="557">
        <f t="shared" si="1"/>
        <v>0</v>
      </c>
      <c r="P26" s="574" t="str">
        <f t="shared" si="17"/>
        <v/>
      </c>
      <c r="Q26" s="574" t="str">
        <f t="shared" si="214"/>
        <v/>
      </c>
      <c r="S26" s="174" t="str">
        <f>Setup!C53</f>
        <v>2. TAXES</v>
      </c>
      <c r="T26" s="339">
        <f t="shared" si="216"/>
        <v>0</v>
      </c>
      <c r="U26" s="174" t="s">
        <v>527</v>
      </c>
      <c r="W26" s="579" t="str">
        <f t="shared" si="116"/>
        <v>1. GIVING</v>
      </c>
      <c r="X26" s="578">
        <f t="shared" si="18"/>
        <v>0</v>
      </c>
      <c r="Y26" s="579" t="str">
        <f t="shared" si="117"/>
        <v>Tithe</v>
      </c>
      <c r="Z26" s="578">
        <f t="shared" si="19"/>
        <v>0</v>
      </c>
      <c r="AA26" s="579" t="str">
        <f t="shared" si="118"/>
        <v>Offering</v>
      </c>
      <c r="AB26" s="578">
        <f t="shared" si="20"/>
        <v>0</v>
      </c>
      <c r="AC26" s="579" t="str">
        <f t="shared" si="119"/>
        <v>Alms</v>
      </c>
      <c r="AD26" s="578">
        <f t="shared" si="21"/>
        <v>0</v>
      </c>
      <c r="AE26" s="579" t="str">
        <f t="shared" si="120"/>
        <v>Gifts</v>
      </c>
      <c r="AF26" s="578">
        <f t="shared" si="22"/>
        <v>0</v>
      </c>
      <c r="AG26" s="579" t="str">
        <f t="shared" si="121"/>
        <v>Outreaches</v>
      </c>
      <c r="AH26" s="578">
        <f t="shared" si="23"/>
        <v>0</v>
      </c>
      <c r="AI26" s="579" t="str">
        <f t="shared" si="122"/>
        <v>Other Giving</v>
      </c>
      <c r="AJ26" s="578">
        <f t="shared" si="24"/>
        <v>0</v>
      </c>
      <c r="AK26" s="579" t="str">
        <f t="shared" si="123"/>
        <v>2. TAXES</v>
      </c>
      <c r="AL26" s="578">
        <f t="shared" si="25"/>
        <v>0</v>
      </c>
      <c r="AM26" s="579" t="str">
        <f t="shared" si="124"/>
        <v>Taxes - Fed. S.S., Medicare</v>
      </c>
      <c r="AN26" s="578">
        <f t="shared" si="26"/>
        <v>0</v>
      </c>
      <c r="AO26" s="579" t="str">
        <f t="shared" si="125"/>
        <v>State Taxes</v>
      </c>
      <c r="AP26" s="578">
        <f t="shared" si="27"/>
        <v>0</v>
      </c>
      <c r="AQ26" s="579" t="str">
        <f t="shared" si="126"/>
        <v>Property Taxes</v>
      </c>
      <c r="AR26" s="578">
        <f t="shared" si="28"/>
        <v>0</v>
      </c>
      <c r="AS26" s="579" t="str">
        <f t="shared" si="127"/>
        <v>Other Taxes</v>
      </c>
      <c r="AT26" s="578">
        <f t="shared" si="29"/>
        <v>0</v>
      </c>
      <c r="AU26" s="579" t="str">
        <f t="shared" si="128"/>
        <v>Other Taxes</v>
      </c>
      <c r="AV26" s="578">
        <f t="shared" si="30"/>
        <v>0</v>
      </c>
      <c r="AW26" s="579" t="str">
        <f t="shared" si="129"/>
        <v>Other Taxes</v>
      </c>
      <c r="AX26" s="578">
        <f t="shared" si="31"/>
        <v>0</v>
      </c>
      <c r="AY26" s="579" t="str">
        <f t="shared" si="130"/>
        <v>3. SAVINGS</v>
      </c>
      <c r="AZ26" s="578">
        <f t="shared" si="32"/>
        <v>0</v>
      </c>
      <c r="BA26" s="579" t="str">
        <f t="shared" si="131"/>
        <v>Emergency Fund</v>
      </c>
      <c r="BB26" s="578">
        <f t="shared" si="33"/>
        <v>0</v>
      </c>
      <c r="BC26" s="579" t="str">
        <f t="shared" si="132"/>
        <v>Retirement</v>
      </c>
      <c r="BD26" s="578">
        <f t="shared" si="34"/>
        <v>0</v>
      </c>
      <c r="BE26" s="579" t="str">
        <f t="shared" si="133"/>
        <v>Storehouse</v>
      </c>
      <c r="BF26" s="578">
        <f t="shared" si="35"/>
        <v>0</v>
      </c>
      <c r="BG26" s="579" t="str">
        <f t="shared" si="134"/>
        <v>Christmas Fund</v>
      </c>
      <c r="BH26" s="578">
        <f t="shared" si="36"/>
        <v>0</v>
      </c>
      <c r="BI26" s="579" t="str">
        <f t="shared" si="135"/>
        <v>Car Fund</v>
      </c>
      <c r="BJ26" s="578">
        <f t="shared" si="37"/>
        <v>0</v>
      </c>
      <c r="BK26" s="579" t="str">
        <f t="shared" si="136"/>
        <v>Home Down Pay Fund</v>
      </c>
      <c r="BL26" s="578">
        <f t="shared" si="38"/>
        <v>0</v>
      </c>
      <c r="BM26" s="579" t="str">
        <f t="shared" si="137"/>
        <v>4. FOOD</v>
      </c>
      <c r="BN26" s="578">
        <f t="shared" si="39"/>
        <v>0</v>
      </c>
      <c r="BO26" s="579" t="str">
        <f t="shared" si="138"/>
        <v>Groceries</v>
      </c>
      <c r="BP26" s="578">
        <f t="shared" si="40"/>
        <v>0</v>
      </c>
      <c r="BQ26" s="579" t="str">
        <f t="shared" si="139"/>
        <v>Dining Out</v>
      </c>
      <c r="BR26" s="578">
        <f t="shared" si="41"/>
        <v>0</v>
      </c>
      <c r="BS26" s="579" t="str">
        <f t="shared" si="140"/>
        <v>School Lunches</v>
      </c>
      <c r="BT26" s="578">
        <f t="shared" si="42"/>
        <v>0</v>
      </c>
      <c r="BU26" s="579" t="str">
        <f t="shared" si="141"/>
        <v>Pet Food</v>
      </c>
      <c r="BV26" s="578">
        <f t="shared" si="43"/>
        <v>0</v>
      </c>
      <c r="BW26" s="579" t="str">
        <f t="shared" si="142"/>
        <v>Other Food</v>
      </c>
      <c r="BX26" s="578">
        <f t="shared" si="44"/>
        <v>0</v>
      </c>
      <c r="BY26" s="579" t="str">
        <f t="shared" si="143"/>
        <v>Other Food</v>
      </c>
      <c r="BZ26" s="578">
        <f t="shared" si="45"/>
        <v>0</v>
      </c>
      <c r="CA26" s="579" t="str">
        <f t="shared" si="144"/>
        <v>5. CLOTHING</v>
      </c>
      <c r="CB26" s="578">
        <f t="shared" si="46"/>
        <v>0</v>
      </c>
      <c r="CC26" s="579" t="str">
        <f t="shared" si="145"/>
        <v>New Clothes</v>
      </c>
      <c r="CD26" s="578">
        <f t="shared" si="47"/>
        <v>0</v>
      </c>
      <c r="CE26" s="579" t="str">
        <f t="shared" si="146"/>
        <v>Dry Cleaning</v>
      </c>
      <c r="CF26" s="578">
        <f t="shared" si="48"/>
        <v>0</v>
      </c>
      <c r="CG26" s="579" t="str">
        <f t="shared" si="147"/>
        <v>Laundry</v>
      </c>
      <c r="CH26" s="578">
        <f t="shared" si="49"/>
        <v>0</v>
      </c>
      <c r="CI26" s="579" t="str">
        <f t="shared" si="148"/>
        <v>Other Clothing</v>
      </c>
      <c r="CJ26" s="578">
        <f t="shared" si="50"/>
        <v>0</v>
      </c>
      <c r="CK26" s="579" t="str">
        <f t="shared" si="149"/>
        <v>Other Clothing</v>
      </c>
      <c r="CL26" s="578">
        <f t="shared" si="51"/>
        <v>0</v>
      </c>
      <c r="CM26" s="579" t="str">
        <f t="shared" si="150"/>
        <v>Other Clothing</v>
      </c>
      <c r="CN26" s="578">
        <f t="shared" si="52"/>
        <v>0</v>
      </c>
      <c r="CO26" s="579" t="str">
        <f t="shared" si="151"/>
        <v>6. CHILD CARE</v>
      </c>
      <c r="CP26" s="578">
        <f t="shared" si="53"/>
        <v>0</v>
      </c>
      <c r="CQ26" s="579" t="str">
        <f t="shared" si="152"/>
        <v>School Tuition</v>
      </c>
      <c r="CR26" s="578">
        <f t="shared" si="54"/>
        <v>0</v>
      </c>
      <c r="CS26" s="579" t="str">
        <f t="shared" si="153"/>
        <v>Day Care</v>
      </c>
      <c r="CT26" s="578">
        <f t="shared" si="55"/>
        <v>0</v>
      </c>
      <c r="CU26" s="579" t="str">
        <f t="shared" si="154"/>
        <v>Child Support</v>
      </c>
      <c r="CV26" s="578">
        <f t="shared" si="56"/>
        <v>0</v>
      </c>
      <c r="CW26" s="579" t="str">
        <f t="shared" si="155"/>
        <v>Other Child Care</v>
      </c>
      <c r="CX26" s="578">
        <f t="shared" si="57"/>
        <v>0</v>
      </c>
      <c r="CY26" s="579" t="str">
        <f t="shared" si="156"/>
        <v>Other Child Care</v>
      </c>
      <c r="CZ26" s="578">
        <f t="shared" si="58"/>
        <v>0</v>
      </c>
      <c r="DA26" s="579" t="str">
        <f t="shared" si="157"/>
        <v>Other Child Care</v>
      </c>
      <c r="DB26" s="578">
        <f t="shared" si="59"/>
        <v>0</v>
      </c>
      <c r="DC26" s="579" t="str">
        <f t="shared" si="158"/>
        <v>7. HEALTH</v>
      </c>
      <c r="DD26" s="578">
        <f t="shared" si="60"/>
        <v>0</v>
      </c>
      <c r="DE26" s="579" t="str">
        <f t="shared" si="159"/>
        <v>Doctor</v>
      </c>
      <c r="DF26" s="578">
        <f t="shared" si="61"/>
        <v>0</v>
      </c>
      <c r="DG26" s="579" t="str">
        <f t="shared" si="160"/>
        <v>Dentist</v>
      </c>
      <c r="DH26" s="578">
        <f t="shared" si="62"/>
        <v>0</v>
      </c>
      <c r="DI26" s="579" t="str">
        <f t="shared" si="161"/>
        <v>Prescriptions</v>
      </c>
      <c r="DJ26" s="578">
        <f t="shared" si="63"/>
        <v>0</v>
      </c>
      <c r="DK26" s="579" t="str">
        <f t="shared" si="162"/>
        <v>Health &amp; Fitness</v>
      </c>
      <c r="DL26" s="578">
        <f t="shared" si="64"/>
        <v>0</v>
      </c>
      <c r="DM26" s="579" t="str">
        <f t="shared" si="163"/>
        <v>Personal Grooming</v>
      </c>
      <c r="DN26" s="578">
        <f t="shared" si="65"/>
        <v>0</v>
      </c>
      <c r="DO26" s="579" t="str">
        <f t="shared" si="164"/>
        <v>Other Medical</v>
      </c>
      <c r="DP26" s="578">
        <f t="shared" si="66"/>
        <v>0</v>
      </c>
      <c r="DQ26" s="579" t="str">
        <f t="shared" si="165"/>
        <v>8. HOUSING</v>
      </c>
      <c r="DR26" s="578">
        <f t="shared" si="67"/>
        <v>0</v>
      </c>
      <c r="DS26" s="579" t="str">
        <f t="shared" si="166"/>
        <v>Mortgage Loan Payment</v>
      </c>
      <c r="DT26" s="578">
        <f t="shared" si="68"/>
        <v>0</v>
      </c>
      <c r="DU26" s="579" t="str">
        <f t="shared" si="167"/>
        <v>Rent</v>
      </c>
      <c r="DV26" s="578">
        <f t="shared" si="69"/>
        <v>0</v>
      </c>
      <c r="DW26" s="579" t="str">
        <f t="shared" si="168"/>
        <v>Escrow</v>
      </c>
      <c r="DX26" s="578">
        <f t="shared" si="70"/>
        <v>0</v>
      </c>
      <c r="DY26" s="579" t="str">
        <f t="shared" si="169"/>
        <v>HOA / Dues</v>
      </c>
      <c r="DZ26" s="578">
        <f t="shared" si="71"/>
        <v>0</v>
      </c>
      <c r="EA26" s="579" t="str">
        <f t="shared" si="170"/>
        <v>Home Improvement</v>
      </c>
      <c r="EB26" s="578">
        <f t="shared" si="72"/>
        <v>0</v>
      </c>
      <c r="EC26" s="579" t="str">
        <f t="shared" si="171"/>
        <v>Other Housing</v>
      </c>
      <c r="ED26" s="578">
        <f t="shared" si="73"/>
        <v>0</v>
      </c>
      <c r="EE26" s="579" t="str">
        <f t="shared" si="172"/>
        <v>9. UTILITIES</v>
      </c>
      <c r="EF26" s="578">
        <f t="shared" si="74"/>
        <v>0</v>
      </c>
      <c r="EG26" s="579" t="str">
        <f t="shared" si="173"/>
        <v>Electricity</v>
      </c>
      <c r="EH26" s="578">
        <f t="shared" si="75"/>
        <v>0</v>
      </c>
      <c r="EI26" s="579" t="str">
        <f t="shared" si="174"/>
        <v>Natural Gas</v>
      </c>
      <c r="EJ26" s="578">
        <f t="shared" si="76"/>
        <v>0</v>
      </c>
      <c r="EK26" s="579" t="str">
        <f t="shared" si="175"/>
        <v>Water</v>
      </c>
      <c r="EL26" s="578">
        <f t="shared" si="77"/>
        <v>0</v>
      </c>
      <c r="EM26" s="579" t="str">
        <f t="shared" si="176"/>
        <v>Trash Pick-up</v>
      </c>
      <c r="EN26" s="578">
        <f t="shared" si="78"/>
        <v>0</v>
      </c>
      <c r="EO26" s="579" t="str">
        <f t="shared" si="177"/>
        <v>Other Utilities</v>
      </c>
      <c r="EP26" s="578">
        <f t="shared" si="79"/>
        <v>0</v>
      </c>
      <c r="EQ26" s="579" t="str">
        <f t="shared" si="178"/>
        <v>Other Utilities</v>
      </c>
      <c r="ER26" s="578">
        <f t="shared" si="80"/>
        <v>0</v>
      </c>
      <c r="ES26" s="579" t="str">
        <f t="shared" si="179"/>
        <v>10. HOUSEHOLD</v>
      </c>
      <c r="ET26" s="578">
        <f t="shared" si="81"/>
        <v>0</v>
      </c>
      <c r="EU26" s="579" t="str">
        <f t="shared" si="180"/>
        <v>Home Phone</v>
      </c>
      <c r="EV26" s="578">
        <f t="shared" si="82"/>
        <v>0</v>
      </c>
      <c r="EW26" s="579" t="str">
        <f t="shared" si="181"/>
        <v>Cell Phone</v>
      </c>
      <c r="EX26" s="578">
        <f t="shared" si="83"/>
        <v>0</v>
      </c>
      <c r="EY26" s="579" t="str">
        <f t="shared" si="182"/>
        <v>Internet Service</v>
      </c>
      <c r="EZ26" s="578">
        <f t="shared" si="84"/>
        <v>0</v>
      </c>
      <c r="FA26" s="579" t="str">
        <f t="shared" si="183"/>
        <v>Other Household</v>
      </c>
      <c r="FB26" s="578">
        <f t="shared" si="85"/>
        <v>0</v>
      </c>
      <c r="FC26" s="579" t="str">
        <f t="shared" si="184"/>
        <v>Other Household</v>
      </c>
      <c r="FD26" s="578">
        <f t="shared" si="86"/>
        <v>0</v>
      </c>
      <c r="FE26" s="579" t="str">
        <f t="shared" si="185"/>
        <v>Other Household</v>
      </c>
      <c r="FF26" s="578">
        <f t="shared" si="87"/>
        <v>0</v>
      </c>
      <c r="FG26" s="579" t="str">
        <f t="shared" si="186"/>
        <v>11. ENTERTAINMENT</v>
      </c>
      <c r="FH26" s="578">
        <f t="shared" si="88"/>
        <v>0</v>
      </c>
      <c r="FI26" s="579" t="str">
        <f t="shared" si="187"/>
        <v>Cable TV</v>
      </c>
      <c r="FJ26" s="578">
        <f t="shared" si="89"/>
        <v>0</v>
      </c>
      <c r="FK26" s="579" t="str">
        <f t="shared" si="188"/>
        <v>Movies / Books</v>
      </c>
      <c r="FL26" s="578">
        <f t="shared" si="90"/>
        <v>0</v>
      </c>
      <c r="FM26" s="579" t="str">
        <f t="shared" si="189"/>
        <v>Babysitter</v>
      </c>
      <c r="FN26" s="578">
        <f t="shared" si="91"/>
        <v>0</v>
      </c>
      <c r="FO26" s="579" t="str">
        <f t="shared" si="190"/>
        <v>Vacation</v>
      </c>
      <c r="FP26" s="578">
        <f t="shared" si="92"/>
        <v>0</v>
      </c>
      <c r="FQ26" s="579" t="str">
        <f t="shared" si="191"/>
        <v>Music</v>
      </c>
      <c r="FR26" s="578">
        <f t="shared" si="93"/>
        <v>0</v>
      </c>
      <c r="FS26" s="579" t="str">
        <f t="shared" si="192"/>
        <v>Other Entertainment</v>
      </c>
      <c r="FT26" s="578">
        <f t="shared" si="94"/>
        <v>0</v>
      </c>
      <c r="FU26" s="579" t="str">
        <f t="shared" si="193"/>
        <v>12. TRANSPORTATION</v>
      </c>
      <c r="FV26" s="578">
        <f t="shared" si="95"/>
        <v>0</v>
      </c>
      <c r="FW26" s="579" t="str">
        <f t="shared" si="194"/>
        <v>Auto Loan Payment</v>
      </c>
      <c r="FX26" s="578">
        <f t="shared" si="96"/>
        <v>0</v>
      </c>
      <c r="FY26" s="579" t="str">
        <f t="shared" si="195"/>
        <v>Fuel</v>
      </c>
      <c r="FZ26" s="578">
        <f t="shared" si="97"/>
        <v>0</v>
      </c>
      <c r="GA26" s="579" t="str">
        <f t="shared" si="196"/>
        <v>Maintenance</v>
      </c>
      <c r="GB26" s="578">
        <f t="shared" si="98"/>
        <v>0</v>
      </c>
      <c r="GC26" s="579" t="str">
        <f t="shared" si="197"/>
        <v>Unplanned Service / Repair</v>
      </c>
      <c r="GD26" s="578">
        <f t="shared" si="99"/>
        <v>0</v>
      </c>
      <c r="GE26" s="579" t="str">
        <f t="shared" si="198"/>
        <v>Registration / Inspection</v>
      </c>
      <c r="GF26" s="578">
        <f t="shared" si="100"/>
        <v>0</v>
      </c>
      <c r="GG26" s="579" t="str">
        <f t="shared" si="199"/>
        <v>Other Transportation</v>
      </c>
      <c r="GH26" s="578">
        <f t="shared" si="101"/>
        <v>0</v>
      </c>
      <c r="GI26" s="579" t="str">
        <f t="shared" si="200"/>
        <v>13. INSURANCE</v>
      </c>
      <c r="GJ26" s="578">
        <f t="shared" si="102"/>
        <v>0</v>
      </c>
      <c r="GK26" s="579" t="str">
        <f t="shared" si="201"/>
        <v>Home Insurance</v>
      </c>
      <c r="GL26" s="578">
        <f t="shared" si="103"/>
        <v>0</v>
      </c>
      <c r="GM26" s="579" t="str">
        <f t="shared" si="202"/>
        <v>Auto Insurance</v>
      </c>
      <c r="GN26" s="578">
        <f t="shared" si="104"/>
        <v>0</v>
      </c>
      <c r="GO26" s="579" t="str">
        <f t="shared" si="203"/>
        <v>Medical / Dental / Vision</v>
      </c>
      <c r="GP26" s="578">
        <f t="shared" si="105"/>
        <v>0</v>
      </c>
      <c r="GQ26" s="579" t="str">
        <f t="shared" si="204"/>
        <v>Life Insurance</v>
      </c>
      <c r="GR26" s="578">
        <f t="shared" si="106"/>
        <v>0</v>
      </c>
      <c r="GS26" s="579" t="str">
        <f t="shared" si="205"/>
        <v>Disability</v>
      </c>
      <c r="GT26" s="578">
        <f t="shared" si="107"/>
        <v>0</v>
      </c>
      <c r="GU26" s="579" t="str">
        <f t="shared" si="206"/>
        <v>Other Insurance</v>
      </c>
      <c r="GV26" s="578">
        <f t="shared" si="108"/>
        <v>0</v>
      </c>
      <c r="GW26" s="579" t="str">
        <f t="shared" si="207"/>
        <v>14. INVESTMENTS</v>
      </c>
      <c r="GX26" s="578">
        <f t="shared" si="109"/>
        <v>0</v>
      </c>
      <c r="GY26" s="579" t="str">
        <f t="shared" si="208"/>
        <v>Business</v>
      </c>
      <c r="GZ26" s="578">
        <f t="shared" si="110"/>
        <v>0</v>
      </c>
      <c r="HA26" s="579" t="str">
        <f t="shared" si="209"/>
        <v>Real Estate</v>
      </c>
      <c r="HB26" s="578">
        <f t="shared" si="111"/>
        <v>0</v>
      </c>
      <c r="HC26" s="579" t="str">
        <f t="shared" si="210"/>
        <v>Other Investments</v>
      </c>
      <c r="HD26" s="578">
        <f t="shared" si="112"/>
        <v>0</v>
      </c>
      <c r="HE26" s="579" t="str">
        <f t="shared" si="211"/>
        <v>Other Investments</v>
      </c>
      <c r="HF26" s="578">
        <f t="shared" si="113"/>
        <v>0</v>
      </c>
      <c r="HG26" s="579" t="str">
        <f t="shared" si="212"/>
        <v>Other Investments</v>
      </c>
      <c r="HH26" s="578">
        <f t="shared" si="114"/>
        <v>0</v>
      </c>
      <c r="HI26" s="579" t="str">
        <f t="shared" si="213"/>
        <v>Other Investments</v>
      </c>
      <c r="HJ26" s="578">
        <f t="shared" si="115"/>
        <v>0</v>
      </c>
      <c r="HK26" s="587"/>
      <c r="HL26" s="578"/>
      <c r="HM26" s="579"/>
      <c r="HN26" s="578"/>
      <c r="HO26" s="579"/>
      <c r="HP26" s="578"/>
      <c r="HQ26" s="579"/>
      <c r="HR26" s="578"/>
      <c r="HS26" s="579"/>
      <c r="HT26" s="578"/>
      <c r="HU26" s="579"/>
      <c r="HV26" s="578"/>
      <c r="HW26" s="579"/>
      <c r="HX26" s="588"/>
    </row>
    <row r="27" spans="2:242" ht="26" customHeight="1">
      <c r="B27" s="174" t="str">
        <f t="shared" si="16"/>
        <v>Rent</v>
      </c>
      <c r="D27" s="585"/>
      <c r="E27" s="1011" t="s">
        <v>65</v>
      </c>
      <c r="F27" s="1012"/>
      <c r="G27" s="1013"/>
      <c r="H27" s="811"/>
      <c r="I27" s="811"/>
      <c r="J27" s="811"/>
      <c r="K27" s="811"/>
      <c r="L27" s="811"/>
      <c r="M27" s="586"/>
      <c r="N27" s="553">
        <f t="shared" si="215"/>
        <v>0</v>
      </c>
      <c r="O27" s="557">
        <f t="shared" si="1"/>
        <v>0</v>
      </c>
      <c r="P27" s="574" t="str">
        <f t="shared" si="17"/>
        <v/>
      </c>
      <c r="Q27" s="574" t="str">
        <f t="shared" si="214"/>
        <v/>
      </c>
      <c r="S27" s="174" t="str">
        <f>Setup!C54</f>
        <v>Taxes - Fed. S.S., Medicare</v>
      </c>
      <c r="T27" s="339">
        <f t="shared" si="216"/>
        <v>0</v>
      </c>
      <c r="U27" s="174" t="s">
        <v>527</v>
      </c>
      <c r="W27" s="579" t="str">
        <f t="shared" si="116"/>
        <v>1. GIVING</v>
      </c>
      <c r="X27" s="578">
        <f t="shared" si="18"/>
        <v>0</v>
      </c>
      <c r="Y27" s="579" t="str">
        <f t="shared" si="117"/>
        <v>Tithe</v>
      </c>
      <c r="Z27" s="578">
        <f t="shared" si="19"/>
        <v>0</v>
      </c>
      <c r="AA27" s="579" t="str">
        <f t="shared" si="118"/>
        <v>Offering</v>
      </c>
      <c r="AB27" s="578">
        <f t="shared" si="20"/>
        <v>0</v>
      </c>
      <c r="AC27" s="579" t="str">
        <f t="shared" si="119"/>
        <v>Alms</v>
      </c>
      <c r="AD27" s="578">
        <f t="shared" si="21"/>
        <v>0</v>
      </c>
      <c r="AE27" s="579" t="str">
        <f t="shared" si="120"/>
        <v>Gifts</v>
      </c>
      <c r="AF27" s="578">
        <f t="shared" si="22"/>
        <v>0</v>
      </c>
      <c r="AG27" s="579" t="str">
        <f t="shared" si="121"/>
        <v>Outreaches</v>
      </c>
      <c r="AH27" s="578">
        <f t="shared" si="23"/>
        <v>0</v>
      </c>
      <c r="AI27" s="579" t="str">
        <f t="shared" si="122"/>
        <v>Other Giving</v>
      </c>
      <c r="AJ27" s="578">
        <f t="shared" si="24"/>
        <v>0</v>
      </c>
      <c r="AK27" s="579" t="str">
        <f t="shared" si="123"/>
        <v>2. TAXES</v>
      </c>
      <c r="AL27" s="578">
        <f t="shared" si="25"/>
        <v>0</v>
      </c>
      <c r="AM27" s="579" t="str">
        <f t="shared" si="124"/>
        <v>Taxes - Fed. S.S., Medicare</v>
      </c>
      <c r="AN27" s="578">
        <f t="shared" si="26"/>
        <v>0</v>
      </c>
      <c r="AO27" s="579" t="str">
        <f t="shared" si="125"/>
        <v>State Taxes</v>
      </c>
      <c r="AP27" s="578">
        <f t="shared" si="27"/>
        <v>0</v>
      </c>
      <c r="AQ27" s="579" t="str">
        <f t="shared" si="126"/>
        <v>Property Taxes</v>
      </c>
      <c r="AR27" s="578">
        <f t="shared" si="28"/>
        <v>0</v>
      </c>
      <c r="AS27" s="579" t="str">
        <f t="shared" si="127"/>
        <v>Other Taxes</v>
      </c>
      <c r="AT27" s="578">
        <f t="shared" si="29"/>
        <v>0</v>
      </c>
      <c r="AU27" s="579" t="str">
        <f t="shared" si="128"/>
        <v>Other Taxes</v>
      </c>
      <c r="AV27" s="578">
        <f t="shared" si="30"/>
        <v>0</v>
      </c>
      <c r="AW27" s="579" t="str">
        <f t="shared" si="129"/>
        <v>Other Taxes</v>
      </c>
      <c r="AX27" s="578">
        <f t="shared" si="31"/>
        <v>0</v>
      </c>
      <c r="AY27" s="579" t="str">
        <f t="shared" si="130"/>
        <v>3. SAVINGS</v>
      </c>
      <c r="AZ27" s="578">
        <f t="shared" si="32"/>
        <v>0</v>
      </c>
      <c r="BA27" s="579" t="str">
        <f t="shared" si="131"/>
        <v>Emergency Fund</v>
      </c>
      <c r="BB27" s="578">
        <f t="shared" si="33"/>
        <v>0</v>
      </c>
      <c r="BC27" s="579" t="str">
        <f t="shared" si="132"/>
        <v>Retirement</v>
      </c>
      <c r="BD27" s="578">
        <f t="shared" si="34"/>
        <v>0</v>
      </c>
      <c r="BE27" s="579" t="str">
        <f t="shared" si="133"/>
        <v>Storehouse</v>
      </c>
      <c r="BF27" s="578">
        <f t="shared" si="35"/>
        <v>0</v>
      </c>
      <c r="BG27" s="579" t="str">
        <f t="shared" si="134"/>
        <v>Christmas Fund</v>
      </c>
      <c r="BH27" s="578">
        <f t="shared" si="36"/>
        <v>0</v>
      </c>
      <c r="BI27" s="579" t="str">
        <f t="shared" si="135"/>
        <v>Car Fund</v>
      </c>
      <c r="BJ27" s="578">
        <f t="shared" si="37"/>
        <v>0</v>
      </c>
      <c r="BK27" s="579" t="str">
        <f t="shared" si="136"/>
        <v>Home Down Pay Fund</v>
      </c>
      <c r="BL27" s="578">
        <f t="shared" si="38"/>
        <v>0</v>
      </c>
      <c r="BM27" s="579" t="str">
        <f t="shared" si="137"/>
        <v>4. FOOD</v>
      </c>
      <c r="BN27" s="578">
        <f t="shared" si="39"/>
        <v>0</v>
      </c>
      <c r="BO27" s="579" t="str">
        <f t="shared" si="138"/>
        <v>Groceries</v>
      </c>
      <c r="BP27" s="578">
        <f t="shared" si="40"/>
        <v>0</v>
      </c>
      <c r="BQ27" s="579" t="str">
        <f t="shared" si="139"/>
        <v>Dining Out</v>
      </c>
      <c r="BR27" s="578">
        <f t="shared" si="41"/>
        <v>0</v>
      </c>
      <c r="BS27" s="579" t="str">
        <f t="shared" si="140"/>
        <v>School Lunches</v>
      </c>
      <c r="BT27" s="578">
        <f t="shared" si="42"/>
        <v>0</v>
      </c>
      <c r="BU27" s="579" t="str">
        <f t="shared" si="141"/>
        <v>Pet Food</v>
      </c>
      <c r="BV27" s="578">
        <f t="shared" si="43"/>
        <v>0</v>
      </c>
      <c r="BW27" s="579" t="str">
        <f t="shared" si="142"/>
        <v>Other Food</v>
      </c>
      <c r="BX27" s="578">
        <f t="shared" si="44"/>
        <v>0</v>
      </c>
      <c r="BY27" s="579" t="str">
        <f t="shared" si="143"/>
        <v>Other Food</v>
      </c>
      <c r="BZ27" s="578">
        <f t="shared" si="45"/>
        <v>0</v>
      </c>
      <c r="CA27" s="579" t="str">
        <f t="shared" si="144"/>
        <v>5. CLOTHING</v>
      </c>
      <c r="CB27" s="578">
        <f t="shared" si="46"/>
        <v>0</v>
      </c>
      <c r="CC27" s="579" t="str">
        <f t="shared" si="145"/>
        <v>New Clothes</v>
      </c>
      <c r="CD27" s="578">
        <f t="shared" si="47"/>
        <v>0</v>
      </c>
      <c r="CE27" s="579" t="str">
        <f t="shared" si="146"/>
        <v>Dry Cleaning</v>
      </c>
      <c r="CF27" s="578">
        <f t="shared" si="48"/>
        <v>0</v>
      </c>
      <c r="CG27" s="579" t="str">
        <f t="shared" si="147"/>
        <v>Laundry</v>
      </c>
      <c r="CH27" s="578">
        <f t="shared" si="49"/>
        <v>0</v>
      </c>
      <c r="CI27" s="579" t="str">
        <f t="shared" si="148"/>
        <v>Other Clothing</v>
      </c>
      <c r="CJ27" s="578">
        <f t="shared" si="50"/>
        <v>0</v>
      </c>
      <c r="CK27" s="579" t="str">
        <f t="shared" si="149"/>
        <v>Other Clothing</v>
      </c>
      <c r="CL27" s="578">
        <f t="shared" si="51"/>
        <v>0</v>
      </c>
      <c r="CM27" s="579" t="str">
        <f t="shared" si="150"/>
        <v>Other Clothing</v>
      </c>
      <c r="CN27" s="578">
        <f t="shared" si="52"/>
        <v>0</v>
      </c>
      <c r="CO27" s="579" t="str">
        <f t="shared" si="151"/>
        <v>6. CHILD CARE</v>
      </c>
      <c r="CP27" s="578">
        <f t="shared" si="53"/>
        <v>0</v>
      </c>
      <c r="CQ27" s="579" t="str">
        <f t="shared" si="152"/>
        <v>School Tuition</v>
      </c>
      <c r="CR27" s="578">
        <f t="shared" si="54"/>
        <v>0</v>
      </c>
      <c r="CS27" s="579" t="str">
        <f t="shared" si="153"/>
        <v>Day Care</v>
      </c>
      <c r="CT27" s="578">
        <f t="shared" si="55"/>
        <v>0</v>
      </c>
      <c r="CU27" s="579" t="str">
        <f t="shared" si="154"/>
        <v>Child Support</v>
      </c>
      <c r="CV27" s="578">
        <f t="shared" si="56"/>
        <v>0</v>
      </c>
      <c r="CW27" s="579" t="str">
        <f t="shared" si="155"/>
        <v>Other Child Care</v>
      </c>
      <c r="CX27" s="578">
        <f t="shared" si="57"/>
        <v>0</v>
      </c>
      <c r="CY27" s="579" t="str">
        <f t="shared" si="156"/>
        <v>Other Child Care</v>
      </c>
      <c r="CZ27" s="578">
        <f t="shared" si="58"/>
        <v>0</v>
      </c>
      <c r="DA27" s="579" t="str">
        <f t="shared" si="157"/>
        <v>Other Child Care</v>
      </c>
      <c r="DB27" s="578">
        <f t="shared" si="59"/>
        <v>0</v>
      </c>
      <c r="DC27" s="579" t="str">
        <f t="shared" si="158"/>
        <v>7. HEALTH</v>
      </c>
      <c r="DD27" s="578">
        <f t="shared" si="60"/>
        <v>0</v>
      </c>
      <c r="DE27" s="579" t="str">
        <f t="shared" si="159"/>
        <v>Doctor</v>
      </c>
      <c r="DF27" s="578">
        <f t="shared" si="61"/>
        <v>0</v>
      </c>
      <c r="DG27" s="579" t="str">
        <f t="shared" si="160"/>
        <v>Dentist</v>
      </c>
      <c r="DH27" s="578">
        <f t="shared" si="62"/>
        <v>0</v>
      </c>
      <c r="DI27" s="579" t="str">
        <f t="shared" si="161"/>
        <v>Prescriptions</v>
      </c>
      <c r="DJ27" s="578">
        <f t="shared" si="63"/>
        <v>0</v>
      </c>
      <c r="DK27" s="579" t="str">
        <f t="shared" si="162"/>
        <v>Health &amp; Fitness</v>
      </c>
      <c r="DL27" s="578">
        <f t="shared" si="64"/>
        <v>0</v>
      </c>
      <c r="DM27" s="579" t="str">
        <f t="shared" si="163"/>
        <v>Personal Grooming</v>
      </c>
      <c r="DN27" s="578">
        <f t="shared" si="65"/>
        <v>0</v>
      </c>
      <c r="DO27" s="579" t="str">
        <f t="shared" si="164"/>
        <v>Other Medical</v>
      </c>
      <c r="DP27" s="578">
        <f t="shared" si="66"/>
        <v>0</v>
      </c>
      <c r="DQ27" s="579" t="str">
        <f t="shared" si="165"/>
        <v>8. HOUSING</v>
      </c>
      <c r="DR27" s="578">
        <f t="shared" si="67"/>
        <v>0</v>
      </c>
      <c r="DS27" s="579" t="str">
        <f t="shared" si="166"/>
        <v>Mortgage Loan Payment</v>
      </c>
      <c r="DT27" s="578">
        <f t="shared" si="68"/>
        <v>0</v>
      </c>
      <c r="DU27" s="579" t="str">
        <f t="shared" si="167"/>
        <v>Rent</v>
      </c>
      <c r="DV27" s="578">
        <f t="shared" si="69"/>
        <v>0</v>
      </c>
      <c r="DW27" s="579" t="str">
        <f t="shared" si="168"/>
        <v>Escrow</v>
      </c>
      <c r="DX27" s="578">
        <f t="shared" si="70"/>
        <v>0</v>
      </c>
      <c r="DY27" s="579" t="str">
        <f t="shared" si="169"/>
        <v>HOA / Dues</v>
      </c>
      <c r="DZ27" s="578">
        <f t="shared" si="71"/>
        <v>0</v>
      </c>
      <c r="EA27" s="579" t="str">
        <f t="shared" si="170"/>
        <v>Home Improvement</v>
      </c>
      <c r="EB27" s="578">
        <f t="shared" si="72"/>
        <v>0</v>
      </c>
      <c r="EC27" s="579" t="str">
        <f t="shared" si="171"/>
        <v>Other Housing</v>
      </c>
      <c r="ED27" s="578">
        <f t="shared" si="73"/>
        <v>0</v>
      </c>
      <c r="EE27" s="579" t="str">
        <f t="shared" si="172"/>
        <v>9. UTILITIES</v>
      </c>
      <c r="EF27" s="578">
        <f t="shared" si="74"/>
        <v>0</v>
      </c>
      <c r="EG27" s="579" t="str">
        <f t="shared" si="173"/>
        <v>Electricity</v>
      </c>
      <c r="EH27" s="578">
        <f t="shared" si="75"/>
        <v>0</v>
      </c>
      <c r="EI27" s="579" t="str">
        <f t="shared" si="174"/>
        <v>Natural Gas</v>
      </c>
      <c r="EJ27" s="578">
        <f t="shared" si="76"/>
        <v>0</v>
      </c>
      <c r="EK27" s="579" t="str">
        <f t="shared" si="175"/>
        <v>Water</v>
      </c>
      <c r="EL27" s="578">
        <f t="shared" si="77"/>
        <v>0</v>
      </c>
      <c r="EM27" s="579" t="str">
        <f t="shared" si="176"/>
        <v>Trash Pick-up</v>
      </c>
      <c r="EN27" s="578">
        <f t="shared" si="78"/>
        <v>0</v>
      </c>
      <c r="EO27" s="579" t="str">
        <f t="shared" si="177"/>
        <v>Other Utilities</v>
      </c>
      <c r="EP27" s="578">
        <f t="shared" si="79"/>
        <v>0</v>
      </c>
      <c r="EQ27" s="579" t="str">
        <f t="shared" si="178"/>
        <v>Other Utilities</v>
      </c>
      <c r="ER27" s="578">
        <f t="shared" si="80"/>
        <v>0</v>
      </c>
      <c r="ES27" s="579" t="str">
        <f t="shared" si="179"/>
        <v>10. HOUSEHOLD</v>
      </c>
      <c r="ET27" s="578">
        <f t="shared" si="81"/>
        <v>0</v>
      </c>
      <c r="EU27" s="579" t="str">
        <f t="shared" si="180"/>
        <v>Home Phone</v>
      </c>
      <c r="EV27" s="578">
        <f t="shared" si="82"/>
        <v>0</v>
      </c>
      <c r="EW27" s="579" t="str">
        <f t="shared" si="181"/>
        <v>Cell Phone</v>
      </c>
      <c r="EX27" s="578">
        <f t="shared" si="83"/>
        <v>0</v>
      </c>
      <c r="EY27" s="579" t="str">
        <f t="shared" si="182"/>
        <v>Internet Service</v>
      </c>
      <c r="EZ27" s="578">
        <f t="shared" si="84"/>
        <v>0</v>
      </c>
      <c r="FA27" s="579" t="str">
        <f t="shared" si="183"/>
        <v>Other Household</v>
      </c>
      <c r="FB27" s="578">
        <f t="shared" si="85"/>
        <v>0</v>
      </c>
      <c r="FC27" s="579" t="str">
        <f t="shared" si="184"/>
        <v>Other Household</v>
      </c>
      <c r="FD27" s="578">
        <f t="shared" si="86"/>
        <v>0</v>
      </c>
      <c r="FE27" s="579" t="str">
        <f t="shared" si="185"/>
        <v>Other Household</v>
      </c>
      <c r="FF27" s="578">
        <f t="shared" si="87"/>
        <v>0</v>
      </c>
      <c r="FG27" s="579" t="str">
        <f t="shared" si="186"/>
        <v>11. ENTERTAINMENT</v>
      </c>
      <c r="FH27" s="578">
        <f t="shared" si="88"/>
        <v>0</v>
      </c>
      <c r="FI27" s="579" t="str">
        <f t="shared" si="187"/>
        <v>Cable TV</v>
      </c>
      <c r="FJ27" s="578">
        <f t="shared" si="89"/>
        <v>0</v>
      </c>
      <c r="FK27" s="579" t="str">
        <f t="shared" si="188"/>
        <v>Movies / Books</v>
      </c>
      <c r="FL27" s="578">
        <f t="shared" si="90"/>
        <v>0</v>
      </c>
      <c r="FM27" s="579" t="str">
        <f t="shared" si="189"/>
        <v>Babysitter</v>
      </c>
      <c r="FN27" s="578">
        <f t="shared" si="91"/>
        <v>0</v>
      </c>
      <c r="FO27" s="579" t="str">
        <f t="shared" si="190"/>
        <v>Vacation</v>
      </c>
      <c r="FP27" s="578">
        <f t="shared" si="92"/>
        <v>0</v>
      </c>
      <c r="FQ27" s="579" t="str">
        <f t="shared" si="191"/>
        <v>Music</v>
      </c>
      <c r="FR27" s="578">
        <f t="shared" si="93"/>
        <v>0</v>
      </c>
      <c r="FS27" s="579" t="str">
        <f t="shared" si="192"/>
        <v>Other Entertainment</v>
      </c>
      <c r="FT27" s="578">
        <f t="shared" si="94"/>
        <v>0</v>
      </c>
      <c r="FU27" s="579" t="str">
        <f t="shared" si="193"/>
        <v>12. TRANSPORTATION</v>
      </c>
      <c r="FV27" s="578">
        <f t="shared" si="95"/>
        <v>0</v>
      </c>
      <c r="FW27" s="579" t="str">
        <f t="shared" si="194"/>
        <v>Auto Loan Payment</v>
      </c>
      <c r="FX27" s="578">
        <f t="shared" si="96"/>
        <v>0</v>
      </c>
      <c r="FY27" s="579" t="str">
        <f t="shared" si="195"/>
        <v>Fuel</v>
      </c>
      <c r="FZ27" s="578">
        <f t="shared" si="97"/>
        <v>0</v>
      </c>
      <c r="GA27" s="579" t="str">
        <f t="shared" si="196"/>
        <v>Maintenance</v>
      </c>
      <c r="GB27" s="578">
        <f t="shared" si="98"/>
        <v>0</v>
      </c>
      <c r="GC27" s="579" t="str">
        <f t="shared" si="197"/>
        <v>Unplanned Service / Repair</v>
      </c>
      <c r="GD27" s="578">
        <f t="shared" si="99"/>
        <v>0</v>
      </c>
      <c r="GE27" s="579" t="str">
        <f t="shared" si="198"/>
        <v>Registration / Inspection</v>
      </c>
      <c r="GF27" s="578">
        <f t="shared" si="100"/>
        <v>0</v>
      </c>
      <c r="GG27" s="579" t="str">
        <f t="shared" si="199"/>
        <v>Other Transportation</v>
      </c>
      <c r="GH27" s="578">
        <f t="shared" si="101"/>
        <v>0</v>
      </c>
      <c r="GI27" s="579" t="str">
        <f t="shared" si="200"/>
        <v>13. INSURANCE</v>
      </c>
      <c r="GJ27" s="578">
        <f t="shared" si="102"/>
        <v>0</v>
      </c>
      <c r="GK27" s="579" t="str">
        <f t="shared" si="201"/>
        <v>Home Insurance</v>
      </c>
      <c r="GL27" s="578">
        <f t="shared" si="103"/>
        <v>0</v>
      </c>
      <c r="GM27" s="579" t="str">
        <f t="shared" si="202"/>
        <v>Auto Insurance</v>
      </c>
      <c r="GN27" s="578">
        <f t="shared" si="104"/>
        <v>0</v>
      </c>
      <c r="GO27" s="579" t="str">
        <f t="shared" si="203"/>
        <v>Medical / Dental / Vision</v>
      </c>
      <c r="GP27" s="578">
        <f t="shared" si="105"/>
        <v>0</v>
      </c>
      <c r="GQ27" s="579" t="str">
        <f t="shared" si="204"/>
        <v>Life Insurance</v>
      </c>
      <c r="GR27" s="578">
        <f t="shared" si="106"/>
        <v>0</v>
      </c>
      <c r="GS27" s="579" t="str">
        <f t="shared" si="205"/>
        <v>Disability</v>
      </c>
      <c r="GT27" s="578">
        <f t="shared" si="107"/>
        <v>0</v>
      </c>
      <c r="GU27" s="579" t="str">
        <f t="shared" si="206"/>
        <v>Other Insurance</v>
      </c>
      <c r="GV27" s="578">
        <f t="shared" si="108"/>
        <v>0</v>
      </c>
      <c r="GW27" s="579" t="str">
        <f t="shared" si="207"/>
        <v>14. INVESTMENTS</v>
      </c>
      <c r="GX27" s="578">
        <f t="shared" si="109"/>
        <v>0</v>
      </c>
      <c r="GY27" s="579" t="str">
        <f t="shared" si="208"/>
        <v>Business</v>
      </c>
      <c r="GZ27" s="578">
        <f t="shared" si="110"/>
        <v>0</v>
      </c>
      <c r="HA27" s="579" t="str">
        <f t="shared" si="209"/>
        <v>Real Estate</v>
      </c>
      <c r="HB27" s="578">
        <f t="shared" si="111"/>
        <v>0</v>
      </c>
      <c r="HC27" s="579" t="str">
        <f t="shared" si="210"/>
        <v>Other Investments</v>
      </c>
      <c r="HD27" s="578">
        <f t="shared" si="112"/>
        <v>0</v>
      </c>
      <c r="HE27" s="579" t="str">
        <f t="shared" si="211"/>
        <v>Other Investments</v>
      </c>
      <c r="HF27" s="578">
        <f t="shared" si="113"/>
        <v>0</v>
      </c>
      <c r="HG27" s="579" t="str">
        <f t="shared" si="212"/>
        <v>Other Investments</v>
      </c>
      <c r="HH27" s="578">
        <f t="shared" si="114"/>
        <v>0</v>
      </c>
      <c r="HI27" s="579" t="str">
        <f t="shared" si="213"/>
        <v>Other Investments</v>
      </c>
      <c r="HJ27" s="578">
        <f t="shared" si="115"/>
        <v>0</v>
      </c>
      <c r="HK27" s="587"/>
      <c r="HL27" s="578"/>
      <c r="HM27" s="579"/>
      <c r="HN27" s="578"/>
      <c r="HO27" s="579"/>
      <c r="HP27" s="578"/>
      <c r="HQ27" s="579"/>
      <c r="HR27" s="578"/>
      <c r="HS27" s="579"/>
      <c r="HT27" s="578"/>
      <c r="HU27" s="579"/>
      <c r="HV27" s="578"/>
      <c r="HW27" s="579"/>
      <c r="HX27" s="588"/>
    </row>
    <row r="28" spans="2:242" ht="26" customHeight="1">
      <c r="B28" s="174" t="str">
        <f t="shared" si="16"/>
        <v>Electricity</v>
      </c>
      <c r="D28" s="585"/>
      <c r="E28" s="1011" t="s">
        <v>209</v>
      </c>
      <c r="F28" s="1012"/>
      <c r="G28" s="1013"/>
      <c r="H28" s="811"/>
      <c r="I28" s="811"/>
      <c r="J28" s="811"/>
      <c r="K28" s="811"/>
      <c r="L28" s="811"/>
      <c r="M28" s="586"/>
      <c r="N28" s="553">
        <f t="shared" si="215"/>
        <v>0</v>
      </c>
      <c r="O28" s="557">
        <f t="shared" si="1"/>
        <v>0</v>
      </c>
      <c r="P28" s="574" t="str">
        <f t="shared" si="17"/>
        <v/>
      </c>
      <c r="Q28" s="574" t="str">
        <f t="shared" si="214"/>
        <v/>
      </c>
      <c r="S28" s="174" t="str">
        <f>Setup!C55</f>
        <v>State Taxes</v>
      </c>
      <c r="T28" s="339" t="str">
        <f t="shared" si="216"/>
        <v/>
      </c>
      <c r="W28" s="579" t="str">
        <f t="shared" si="116"/>
        <v>1. GIVING</v>
      </c>
      <c r="X28" s="578">
        <f t="shared" si="18"/>
        <v>0</v>
      </c>
      <c r="Y28" s="579" t="str">
        <f t="shared" si="117"/>
        <v>Tithe</v>
      </c>
      <c r="Z28" s="578">
        <f t="shared" si="19"/>
        <v>0</v>
      </c>
      <c r="AA28" s="579" t="str">
        <f t="shared" si="118"/>
        <v>Offering</v>
      </c>
      <c r="AB28" s="578">
        <f t="shared" si="20"/>
        <v>0</v>
      </c>
      <c r="AC28" s="579" t="str">
        <f t="shared" si="119"/>
        <v>Alms</v>
      </c>
      <c r="AD28" s="578">
        <f t="shared" si="21"/>
        <v>0</v>
      </c>
      <c r="AE28" s="579" t="str">
        <f t="shared" si="120"/>
        <v>Gifts</v>
      </c>
      <c r="AF28" s="578">
        <f t="shared" si="22"/>
        <v>0</v>
      </c>
      <c r="AG28" s="579" t="str">
        <f t="shared" si="121"/>
        <v>Outreaches</v>
      </c>
      <c r="AH28" s="578">
        <f t="shared" si="23"/>
        <v>0</v>
      </c>
      <c r="AI28" s="579" t="str">
        <f t="shared" si="122"/>
        <v>Other Giving</v>
      </c>
      <c r="AJ28" s="578">
        <f t="shared" si="24"/>
        <v>0</v>
      </c>
      <c r="AK28" s="579" t="str">
        <f t="shared" si="123"/>
        <v>2. TAXES</v>
      </c>
      <c r="AL28" s="578">
        <f t="shared" si="25"/>
        <v>0</v>
      </c>
      <c r="AM28" s="579" t="str">
        <f t="shared" si="124"/>
        <v>Taxes - Fed. S.S., Medicare</v>
      </c>
      <c r="AN28" s="578">
        <f t="shared" si="26"/>
        <v>0</v>
      </c>
      <c r="AO28" s="579" t="str">
        <f t="shared" si="125"/>
        <v>State Taxes</v>
      </c>
      <c r="AP28" s="578">
        <f t="shared" si="27"/>
        <v>0</v>
      </c>
      <c r="AQ28" s="579" t="str">
        <f t="shared" si="126"/>
        <v>Property Taxes</v>
      </c>
      <c r="AR28" s="578">
        <f t="shared" si="28"/>
        <v>0</v>
      </c>
      <c r="AS28" s="579" t="str">
        <f t="shared" si="127"/>
        <v>Other Taxes</v>
      </c>
      <c r="AT28" s="578">
        <f t="shared" si="29"/>
        <v>0</v>
      </c>
      <c r="AU28" s="579" t="str">
        <f t="shared" si="128"/>
        <v>Other Taxes</v>
      </c>
      <c r="AV28" s="578">
        <f t="shared" si="30"/>
        <v>0</v>
      </c>
      <c r="AW28" s="579" t="str">
        <f t="shared" si="129"/>
        <v>Other Taxes</v>
      </c>
      <c r="AX28" s="578">
        <f t="shared" si="31"/>
        <v>0</v>
      </c>
      <c r="AY28" s="579" t="str">
        <f t="shared" si="130"/>
        <v>3. SAVINGS</v>
      </c>
      <c r="AZ28" s="578">
        <f t="shared" si="32"/>
        <v>0</v>
      </c>
      <c r="BA28" s="579" t="str">
        <f t="shared" si="131"/>
        <v>Emergency Fund</v>
      </c>
      <c r="BB28" s="578">
        <f t="shared" si="33"/>
        <v>0</v>
      </c>
      <c r="BC28" s="579" t="str">
        <f t="shared" si="132"/>
        <v>Retirement</v>
      </c>
      <c r="BD28" s="578">
        <f t="shared" si="34"/>
        <v>0</v>
      </c>
      <c r="BE28" s="579" t="str">
        <f t="shared" si="133"/>
        <v>Storehouse</v>
      </c>
      <c r="BF28" s="578">
        <f t="shared" si="35"/>
        <v>0</v>
      </c>
      <c r="BG28" s="579" t="str">
        <f t="shared" si="134"/>
        <v>Christmas Fund</v>
      </c>
      <c r="BH28" s="578">
        <f t="shared" si="36"/>
        <v>0</v>
      </c>
      <c r="BI28" s="579" t="str">
        <f t="shared" si="135"/>
        <v>Car Fund</v>
      </c>
      <c r="BJ28" s="578">
        <f t="shared" si="37"/>
        <v>0</v>
      </c>
      <c r="BK28" s="579" t="str">
        <f t="shared" si="136"/>
        <v>Home Down Pay Fund</v>
      </c>
      <c r="BL28" s="578">
        <f t="shared" si="38"/>
        <v>0</v>
      </c>
      <c r="BM28" s="579" t="str">
        <f t="shared" si="137"/>
        <v>4. FOOD</v>
      </c>
      <c r="BN28" s="578">
        <f t="shared" si="39"/>
        <v>0</v>
      </c>
      <c r="BO28" s="579" t="str">
        <f t="shared" si="138"/>
        <v>Groceries</v>
      </c>
      <c r="BP28" s="578">
        <f t="shared" si="40"/>
        <v>0</v>
      </c>
      <c r="BQ28" s="579" t="str">
        <f t="shared" si="139"/>
        <v>Dining Out</v>
      </c>
      <c r="BR28" s="578">
        <f t="shared" si="41"/>
        <v>0</v>
      </c>
      <c r="BS28" s="579" t="str">
        <f t="shared" si="140"/>
        <v>School Lunches</v>
      </c>
      <c r="BT28" s="578">
        <f t="shared" si="42"/>
        <v>0</v>
      </c>
      <c r="BU28" s="579" t="str">
        <f t="shared" si="141"/>
        <v>Pet Food</v>
      </c>
      <c r="BV28" s="578">
        <f t="shared" si="43"/>
        <v>0</v>
      </c>
      <c r="BW28" s="579" t="str">
        <f t="shared" si="142"/>
        <v>Other Food</v>
      </c>
      <c r="BX28" s="578">
        <f t="shared" si="44"/>
        <v>0</v>
      </c>
      <c r="BY28" s="579" t="str">
        <f t="shared" si="143"/>
        <v>Other Food</v>
      </c>
      <c r="BZ28" s="578">
        <f t="shared" si="45"/>
        <v>0</v>
      </c>
      <c r="CA28" s="579" t="str">
        <f t="shared" si="144"/>
        <v>5. CLOTHING</v>
      </c>
      <c r="CB28" s="578">
        <f t="shared" si="46"/>
        <v>0</v>
      </c>
      <c r="CC28" s="579" t="str">
        <f t="shared" si="145"/>
        <v>New Clothes</v>
      </c>
      <c r="CD28" s="578">
        <f t="shared" si="47"/>
        <v>0</v>
      </c>
      <c r="CE28" s="579" t="str">
        <f t="shared" si="146"/>
        <v>Dry Cleaning</v>
      </c>
      <c r="CF28" s="578">
        <f t="shared" si="48"/>
        <v>0</v>
      </c>
      <c r="CG28" s="579" t="str">
        <f t="shared" si="147"/>
        <v>Laundry</v>
      </c>
      <c r="CH28" s="578">
        <f t="shared" si="49"/>
        <v>0</v>
      </c>
      <c r="CI28" s="579" t="str">
        <f t="shared" si="148"/>
        <v>Other Clothing</v>
      </c>
      <c r="CJ28" s="578">
        <f t="shared" si="50"/>
        <v>0</v>
      </c>
      <c r="CK28" s="579" t="str">
        <f t="shared" si="149"/>
        <v>Other Clothing</v>
      </c>
      <c r="CL28" s="578">
        <f t="shared" si="51"/>
        <v>0</v>
      </c>
      <c r="CM28" s="579" t="str">
        <f t="shared" si="150"/>
        <v>Other Clothing</v>
      </c>
      <c r="CN28" s="578">
        <f t="shared" si="52"/>
        <v>0</v>
      </c>
      <c r="CO28" s="579" t="str">
        <f t="shared" si="151"/>
        <v>6. CHILD CARE</v>
      </c>
      <c r="CP28" s="578">
        <f t="shared" si="53"/>
        <v>0</v>
      </c>
      <c r="CQ28" s="579" t="str">
        <f t="shared" si="152"/>
        <v>School Tuition</v>
      </c>
      <c r="CR28" s="578">
        <f t="shared" si="54"/>
        <v>0</v>
      </c>
      <c r="CS28" s="579" t="str">
        <f t="shared" si="153"/>
        <v>Day Care</v>
      </c>
      <c r="CT28" s="578">
        <f t="shared" si="55"/>
        <v>0</v>
      </c>
      <c r="CU28" s="579" t="str">
        <f t="shared" si="154"/>
        <v>Child Support</v>
      </c>
      <c r="CV28" s="578">
        <f t="shared" si="56"/>
        <v>0</v>
      </c>
      <c r="CW28" s="579" t="str">
        <f t="shared" si="155"/>
        <v>Other Child Care</v>
      </c>
      <c r="CX28" s="578">
        <f t="shared" si="57"/>
        <v>0</v>
      </c>
      <c r="CY28" s="579" t="str">
        <f t="shared" si="156"/>
        <v>Other Child Care</v>
      </c>
      <c r="CZ28" s="578">
        <f t="shared" si="58"/>
        <v>0</v>
      </c>
      <c r="DA28" s="579" t="str">
        <f t="shared" si="157"/>
        <v>Other Child Care</v>
      </c>
      <c r="DB28" s="578">
        <f t="shared" si="59"/>
        <v>0</v>
      </c>
      <c r="DC28" s="579" t="str">
        <f t="shared" si="158"/>
        <v>7. HEALTH</v>
      </c>
      <c r="DD28" s="578">
        <f t="shared" si="60"/>
        <v>0</v>
      </c>
      <c r="DE28" s="579" t="str">
        <f t="shared" si="159"/>
        <v>Doctor</v>
      </c>
      <c r="DF28" s="578">
        <f t="shared" si="61"/>
        <v>0</v>
      </c>
      <c r="DG28" s="579" t="str">
        <f t="shared" si="160"/>
        <v>Dentist</v>
      </c>
      <c r="DH28" s="578">
        <f t="shared" si="62"/>
        <v>0</v>
      </c>
      <c r="DI28" s="579" t="str">
        <f t="shared" si="161"/>
        <v>Prescriptions</v>
      </c>
      <c r="DJ28" s="578">
        <f t="shared" si="63"/>
        <v>0</v>
      </c>
      <c r="DK28" s="579" t="str">
        <f t="shared" si="162"/>
        <v>Health &amp; Fitness</v>
      </c>
      <c r="DL28" s="578">
        <f t="shared" si="64"/>
        <v>0</v>
      </c>
      <c r="DM28" s="579" t="str">
        <f t="shared" si="163"/>
        <v>Personal Grooming</v>
      </c>
      <c r="DN28" s="578">
        <f t="shared" si="65"/>
        <v>0</v>
      </c>
      <c r="DO28" s="579" t="str">
        <f t="shared" si="164"/>
        <v>Other Medical</v>
      </c>
      <c r="DP28" s="578">
        <f t="shared" si="66"/>
        <v>0</v>
      </c>
      <c r="DQ28" s="579" t="str">
        <f t="shared" si="165"/>
        <v>8. HOUSING</v>
      </c>
      <c r="DR28" s="578">
        <f t="shared" si="67"/>
        <v>0</v>
      </c>
      <c r="DS28" s="579" t="str">
        <f t="shared" si="166"/>
        <v>Mortgage Loan Payment</v>
      </c>
      <c r="DT28" s="578">
        <f t="shared" si="68"/>
        <v>0</v>
      </c>
      <c r="DU28" s="579" t="str">
        <f t="shared" si="167"/>
        <v>Rent</v>
      </c>
      <c r="DV28" s="578">
        <f t="shared" si="69"/>
        <v>0</v>
      </c>
      <c r="DW28" s="579" t="str">
        <f t="shared" si="168"/>
        <v>Escrow</v>
      </c>
      <c r="DX28" s="578">
        <f t="shared" si="70"/>
        <v>0</v>
      </c>
      <c r="DY28" s="579" t="str">
        <f t="shared" si="169"/>
        <v>HOA / Dues</v>
      </c>
      <c r="DZ28" s="578">
        <f t="shared" si="71"/>
        <v>0</v>
      </c>
      <c r="EA28" s="579" t="str">
        <f t="shared" si="170"/>
        <v>Home Improvement</v>
      </c>
      <c r="EB28" s="578">
        <f t="shared" si="72"/>
        <v>0</v>
      </c>
      <c r="EC28" s="579" t="str">
        <f t="shared" si="171"/>
        <v>Other Housing</v>
      </c>
      <c r="ED28" s="578">
        <f t="shared" si="73"/>
        <v>0</v>
      </c>
      <c r="EE28" s="579" t="str">
        <f t="shared" si="172"/>
        <v>9. UTILITIES</v>
      </c>
      <c r="EF28" s="578">
        <f t="shared" si="74"/>
        <v>0</v>
      </c>
      <c r="EG28" s="579" t="str">
        <f t="shared" si="173"/>
        <v>Electricity</v>
      </c>
      <c r="EH28" s="578">
        <f t="shared" si="75"/>
        <v>0</v>
      </c>
      <c r="EI28" s="579" t="str">
        <f t="shared" si="174"/>
        <v>Natural Gas</v>
      </c>
      <c r="EJ28" s="578">
        <f t="shared" si="76"/>
        <v>0</v>
      </c>
      <c r="EK28" s="579" t="str">
        <f t="shared" si="175"/>
        <v>Water</v>
      </c>
      <c r="EL28" s="578">
        <f t="shared" si="77"/>
        <v>0</v>
      </c>
      <c r="EM28" s="579" t="str">
        <f t="shared" si="176"/>
        <v>Trash Pick-up</v>
      </c>
      <c r="EN28" s="578">
        <f t="shared" si="78"/>
        <v>0</v>
      </c>
      <c r="EO28" s="579" t="str">
        <f t="shared" si="177"/>
        <v>Other Utilities</v>
      </c>
      <c r="EP28" s="578">
        <f t="shared" si="79"/>
        <v>0</v>
      </c>
      <c r="EQ28" s="579" t="str">
        <f t="shared" si="178"/>
        <v>Other Utilities</v>
      </c>
      <c r="ER28" s="578">
        <f t="shared" si="80"/>
        <v>0</v>
      </c>
      <c r="ES28" s="579" t="str">
        <f t="shared" si="179"/>
        <v>10. HOUSEHOLD</v>
      </c>
      <c r="ET28" s="578">
        <f t="shared" si="81"/>
        <v>0</v>
      </c>
      <c r="EU28" s="579" t="str">
        <f t="shared" si="180"/>
        <v>Home Phone</v>
      </c>
      <c r="EV28" s="578">
        <f t="shared" si="82"/>
        <v>0</v>
      </c>
      <c r="EW28" s="579" t="str">
        <f t="shared" si="181"/>
        <v>Cell Phone</v>
      </c>
      <c r="EX28" s="578">
        <f t="shared" si="83"/>
        <v>0</v>
      </c>
      <c r="EY28" s="579" t="str">
        <f t="shared" si="182"/>
        <v>Internet Service</v>
      </c>
      <c r="EZ28" s="578">
        <f t="shared" si="84"/>
        <v>0</v>
      </c>
      <c r="FA28" s="579" t="str">
        <f t="shared" si="183"/>
        <v>Other Household</v>
      </c>
      <c r="FB28" s="578">
        <f t="shared" si="85"/>
        <v>0</v>
      </c>
      <c r="FC28" s="579" t="str">
        <f t="shared" si="184"/>
        <v>Other Household</v>
      </c>
      <c r="FD28" s="578">
        <f t="shared" si="86"/>
        <v>0</v>
      </c>
      <c r="FE28" s="579" t="str">
        <f t="shared" si="185"/>
        <v>Other Household</v>
      </c>
      <c r="FF28" s="578">
        <f t="shared" si="87"/>
        <v>0</v>
      </c>
      <c r="FG28" s="579" t="str">
        <f t="shared" si="186"/>
        <v>11. ENTERTAINMENT</v>
      </c>
      <c r="FH28" s="578">
        <f t="shared" si="88"/>
        <v>0</v>
      </c>
      <c r="FI28" s="579" t="str">
        <f t="shared" si="187"/>
        <v>Cable TV</v>
      </c>
      <c r="FJ28" s="578">
        <f t="shared" si="89"/>
        <v>0</v>
      </c>
      <c r="FK28" s="579" t="str">
        <f t="shared" si="188"/>
        <v>Movies / Books</v>
      </c>
      <c r="FL28" s="578">
        <f t="shared" si="90"/>
        <v>0</v>
      </c>
      <c r="FM28" s="579" t="str">
        <f t="shared" si="189"/>
        <v>Babysitter</v>
      </c>
      <c r="FN28" s="578">
        <f t="shared" si="91"/>
        <v>0</v>
      </c>
      <c r="FO28" s="579" t="str">
        <f t="shared" si="190"/>
        <v>Vacation</v>
      </c>
      <c r="FP28" s="578">
        <f t="shared" si="92"/>
        <v>0</v>
      </c>
      <c r="FQ28" s="579" t="str">
        <f t="shared" si="191"/>
        <v>Music</v>
      </c>
      <c r="FR28" s="578">
        <f t="shared" si="93"/>
        <v>0</v>
      </c>
      <c r="FS28" s="579" t="str">
        <f t="shared" si="192"/>
        <v>Other Entertainment</v>
      </c>
      <c r="FT28" s="578">
        <f t="shared" si="94"/>
        <v>0</v>
      </c>
      <c r="FU28" s="579" t="str">
        <f t="shared" si="193"/>
        <v>12. TRANSPORTATION</v>
      </c>
      <c r="FV28" s="578">
        <f t="shared" si="95"/>
        <v>0</v>
      </c>
      <c r="FW28" s="579" t="str">
        <f t="shared" si="194"/>
        <v>Auto Loan Payment</v>
      </c>
      <c r="FX28" s="578">
        <f t="shared" si="96"/>
        <v>0</v>
      </c>
      <c r="FY28" s="579" t="str">
        <f t="shared" si="195"/>
        <v>Fuel</v>
      </c>
      <c r="FZ28" s="578">
        <f t="shared" si="97"/>
        <v>0</v>
      </c>
      <c r="GA28" s="579" t="str">
        <f t="shared" si="196"/>
        <v>Maintenance</v>
      </c>
      <c r="GB28" s="578">
        <f t="shared" si="98"/>
        <v>0</v>
      </c>
      <c r="GC28" s="579" t="str">
        <f t="shared" si="197"/>
        <v>Unplanned Service / Repair</v>
      </c>
      <c r="GD28" s="578">
        <f t="shared" si="99"/>
        <v>0</v>
      </c>
      <c r="GE28" s="579" t="str">
        <f t="shared" si="198"/>
        <v>Registration / Inspection</v>
      </c>
      <c r="GF28" s="578">
        <f t="shared" si="100"/>
        <v>0</v>
      </c>
      <c r="GG28" s="579" t="str">
        <f t="shared" si="199"/>
        <v>Other Transportation</v>
      </c>
      <c r="GH28" s="578">
        <f t="shared" si="101"/>
        <v>0</v>
      </c>
      <c r="GI28" s="579" t="str">
        <f t="shared" si="200"/>
        <v>13. INSURANCE</v>
      </c>
      <c r="GJ28" s="578">
        <f t="shared" si="102"/>
        <v>0</v>
      </c>
      <c r="GK28" s="579" t="str">
        <f t="shared" si="201"/>
        <v>Home Insurance</v>
      </c>
      <c r="GL28" s="578">
        <f t="shared" si="103"/>
        <v>0</v>
      </c>
      <c r="GM28" s="579" t="str">
        <f t="shared" si="202"/>
        <v>Auto Insurance</v>
      </c>
      <c r="GN28" s="578">
        <f t="shared" si="104"/>
        <v>0</v>
      </c>
      <c r="GO28" s="579" t="str">
        <f t="shared" si="203"/>
        <v>Medical / Dental / Vision</v>
      </c>
      <c r="GP28" s="578">
        <f t="shared" si="105"/>
        <v>0</v>
      </c>
      <c r="GQ28" s="579" t="str">
        <f t="shared" si="204"/>
        <v>Life Insurance</v>
      </c>
      <c r="GR28" s="578">
        <f t="shared" si="106"/>
        <v>0</v>
      </c>
      <c r="GS28" s="579" t="str">
        <f t="shared" si="205"/>
        <v>Disability</v>
      </c>
      <c r="GT28" s="578">
        <f t="shared" si="107"/>
        <v>0</v>
      </c>
      <c r="GU28" s="579" t="str">
        <f t="shared" si="206"/>
        <v>Other Insurance</v>
      </c>
      <c r="GV28" s="578">
        <f t="shared" si="108"/>
        <v>0</v>
      </c>
      <c r="GW28" s="579" t="str">
        <f t="shared" si="207"/>
        <v>14. INVESTMENTS</v>
      </c>
      <c r="GX28" s="578">
        <f t="shared" si="109"/>
        <v>0</v>
      </c>
      <c r="GY28" s="579" t="str">
        <f t="shared" si="208"/>
        <v>Business</v>
      </c>
      <c r="GZ28" s="578">
        <f t="shared" si="110"/>
        <v>0</v>
      </c>
      <c r="HA28" s="579" t="str">
        <f t="shared" si="209"/>
        <v>Real Estate</v>
      </c>
      <c r="HB28" s="578">
        <f t="shared" si="111"/>
        <v>0</v>
      </c>
      <c r="HC28" s="579" t="str">
        <f t="shared" si="210"/>
        <v>Other Investments</v>
      </c>
      <c r="HD28" s="578">
        <f t="shared" si="112"/>
        <v>0</v>
      </c>
      <c r="HE28" s="579" t="str">
        <f t="shared" si="211"/>
        <v>Other Investments</v>
      </c>
      <c r="HF28" s="578">
        <f t="shared" si="113"/>
        <v>0</v>
      </c>
      <c r="HG28" s="579" t="str">
        <f t="shared" si="212"/>
        <v>Other Investments</v>
      </c>
      <c r="HH28" s="578">
        <f t="shared" si="114"/>
        <v>0</v>
      </c>
      <c r="HI28" s="579" t="str">
        <f t="shared" si="213"/>
        <v>Other Investments</v>
      </c>
      <c r="HJ28" s="578">
        <f t="shared" si="115"/>
        <v>0</v>
      </c>
      <c r="HK28" s="587"/>
      <c r="HL28" s="578"/>
      <c r="HM28" s="579"/>
      <c r="HN28" s="578"/>
      <c r="HO28" s="579"/>
      <c r="HP28" s="578"/>
      <c r="HQ28" s="579"/>
      <c r="HR28" s="578"/>
      <c r="HS28" s="579"/>
      <c r="HT28" s="578"/>
      <c r="HU28" s="579"/>
      <c r="HV28" s="578"/>
      <c r="HW28" s="579"/>
      <c r="HX28" s="588"/>
    </row>
    <row r="29" spans="2:242" ht="26" customHeight="1">
      <c r="B29" s="174" t="str">
        <f t="shared" si="16"/>
        <v>Natural Gas</v>
      </c>
      <c r="D29" s="1010" t="s">
        <v>449</v>
      </c>
      <c r="E29" s="1011" t="s">
        <v>544</v>
      </c>
      <c r="F29" s="1012"/>
      <c r="G29" s="1013"/>
      <c r="H29" s="811"/>
      <c r="I29" s="811"/>
      <c r="J29" s="811"/>
      <c r="K29" s="929"/>
      <c r="L29" s="811"/>
      <c r="M29" s="586"/>
      <c r="N29" s="930">
        <f t="shared" si="215"/>
        <v>0</v>
      </c>
      <c r="O29" s="931">
        <f t="shared" si="1"/>
        <v>0</v>
      </c>
      <c r="P29" s="932" t="str">
        <f t="shared" si="17"/>
        <v/>
      </c>
      <c r="Q29" s="932" t="str">
        <f t="shared" si="214"/>
        <v/>
      </c>
      <c r="S29" s="174" t="str">
        <f>Setup!C56</f>
        <v>Property Taxes</v>
      </c>
      <c r="T29" s="339" t="str">
        <f t="shared" si="216"/>
        <v/>
      </c>
      <c r="W29" s="579" t="str">
        <f t="shared" si="116"/>
        <v>1. GIVING</v>
      </c>
      <c r="X29" s="578">
        <f t="shared" si="18"/>
        <v>0</v>
      </c>
      <c r="Y29" s="579" t="str">
        <f t="shared" si="117"/>
        <v>Tithe</v>
      </c>
      <c r="Z29" s="578">
        <f t="shared" si="19"/>
        <v>0</v>
      </c>
      <c r="AA29" s="579" t="str">
        <f t="shared" si="118"/>
        <v>Offering</v>
      </c>
      <c r="AB29" s="578">
        <f t="shared" si="20"/>
        <v>0</v>
      </c>
      <c r="AC29" s="579" t="str">
        <f t="shared" si="119"/>
        <v>Alms</v>
      </c>
      <c r="AD29" s="578">
        <f t="shared" si="21"/>
        <v>0</v>
      </c>
      <c r="AE29" s="579" t="str">
        <f t="shared" si="120"/>
        <v>Gifts</v>
      </c>
      <c r="AF29" s="578">
        <f t="shared" si="22"/>
        <v>0</v>
      </c>
      <c r="AG29" s="579" t="str">
        <f t="shared" si="121"/>
        <v>Outreaches</v>
      </c>
      <c r="AH29" s="578">
        <f t="shared" si="23"/>
        <v>0</v>
      </c>
      <c r="AI29" s="579" t="str">
        <f t="shared" si="122"/>
        <v>Other Giving</v>
      </c>
      <c r="AJ29" s="578">
        <f t="shared" si="24"/>
        <v>0</v>
      </c>
      <c r="AK29" s="579" t="str">
        <f t="shared" si="123"/>
        <v>2. TAXES</v>
      </c>
      <c r="AL29" s="578">
        <f t="shared" si="25"/>
        <v>0</v>
      </c>
      <c r="AM29" s="579" t="str">
        <f t="shared" si="124"/>
        <v>Taxes - Fed. S.S., Medicare</v>
      </c>
      <c r="AN29" s="578">
        <f t="shared" si="26"/>
        <v>0</v>
      </c>
      <c r="AO29" s="579" t="str">
        <f t="shared" si="125"/>
        <v>State Taxes</v>
      </c>
      <c r="AP29" s="578">
        <f t="shared" si="27"/>
        <v>0</v>
      </c>
      <c r="AQ29" s="579" t="str">
        <f t="shared" si="126"/>
        <v>Property Taxes</v>
      </c>
      <c r="AR29" s="578">
        <f t="shared" si="28"/>
        <v>0</v>
      </c>
      <c r="AS29" s="579" t="str">
        <f t="shared" si="127"/>
        <v>Other Taxes</v>
      </c>
      <c r="AT29" s="578">
        <f t="shared" si="29"/>
        <v>0</v>
      </c>
      <c r="AU29" s="579" t="str">
        <f t="shared" si="128"/>
        <v>Other Taxes</v>
      </c>
      <c r="AV29" s="578">
        <f t="shared" si="30"/>
        <v>0</v>
      </c>
      <c r="AW29" s="579" t="str">
        <f t="shared" si="129"/>
        <v>Other Taxes</v>
      </c>
      <c r="AX29" s="578">
        <f t="shared" si="31"/>
        <v>0</v>
      </c>
      <c r="AY29" s="579" t="str">
        <f t="shared" si="130"/>
        <v>3. SAVINGS</v>
      </c>
      <c r="AZ29" s="578">
        <f t="shared" si="32"/>
        <v>0</v>
      </c>
      <c r="BA29" s="579" t="str">
        <f t="shared" si="131"/>
        <v>Emergency Fund</v>
      </c>
      <c r="BB29" s="578">
        <f t="shared" si="33"/>
        <v>0</v>
      </c>
      <c r="BC29" s="579" t="str">
        <f t="shared" si="132"/>
        <v>Retirement</v>
      </c>
      <c r="BD29" s="578">
        <f t="shared" si="34"/>
        <v>0</v>
      </c>
      <c r="BE29" s="579" t="str">
        <f t="shared" si="133"/>
        <v>Storehouse</v>
      </c>
      <c r="BF29" s="578">
        <f t="shared" si="35"/>
        <v>0</v>
      </c>
      <c r="BG29" s="579" t="str">
        <f t="shared" si="134"/>
        <v>Christmas Fund</v>
      </c>
      <c r="BH29" s="578">
        <f t="shared" si="36"/>
        <v>0</v>
      </c>
      <c r="BI29" s="579" t="str">
        <f t="shared" si="135"/>
        <v>Car Fund</v>
      </c>
      <c r="BJ29" s="578">
        <f t="shared" si="37"/>
        <v>0</v>
      </c>
      <c r="BK29" s="579" t="str">
        <f t="shared" si="136"/>
        <v>Home Down Pay Fund</v>
      </c>
      <c r="BL29" s="578">
        <f t="shared" si="38"/>
        <v>0</v>
      </c>
      <c r="BM29" s="579" t="str">
        <f t="shared" si="137"/>
        <v>4. FOOD</v>
      </c>
      <c r="BN29" s="578">
        <f t="shared" si="39"/>
        <v>0</v>
      </c>
      <c r="BO29" s="579" t="str">
        <f t="shared" si="138"/>
        <v>Groceries</v>
      </c>
      <c r="BP29" s="578">
        <f t="shared" si="40"/>
        <v>0</v>
      </c>
      <c r="BQ29" s="579" t="str">
        <f t="shared" si="139"/>
        <v>Dining Out</v>
      </c>
      <c r="BR29" s="578">
        <f t="shared" si="41"/>
        <v>0</v>
      </c>
      <c r="BS29" s="579" t="str">
        <f t="shared" si="140"/>
        <v>School Lunches</v>
      </c>
      <c r="BT29" s="578">
        <f t="shared" si="42"/>
        <v>0</v>
      </c>
      <c r="BU29" s="579" t="str">
        <f t="shared" si="141"/>
        <v>Pet Food</v>
      </c>
      <c r="BV29" s="578">
        <f t="shared" si="43"/>
        <v>0</v>
      </c>
      <c r="BW29" s="579" t="str">
        <f t="shared" si="142"/>
        <v>Other Food</v>
      </c>
      <c r="BX29" s="578">
        <f t="shared" si="44"/>
        <v>0</v>
      </c>
      <c r="BY29" s="579" t="str">
        <f t="shared" si="143"/>
        <v>Other Food</v>
      </c>
      <c r="BZ29" s="578">
        <f t="shared" si="45"/>
        <v>0</v>
      </c>
      <c r="CA29" s="579" t="str">
        <f t="shared" si="144"/>
        <v>5. CLOTHING</v>
      </c>
      <c r="CB29" s="578">
        <f t="shared" si="46"/>
        <v>0</v>
      </c>
      <c r="CC29" s="579" t="str">
        <f t="shared" si="145"/>
        <v>New Clothes</v>
      </c>
      <c r="CD29" s="578">
        <f t="shared" si="47"/>
        <v>0</v>
      </c>
      <c r="CE29" s="579" t="str">
        <f t="shared" si="146"/>
        <v>Dry Cleaning</v>
      </c>
      <c r="CF29" s="578">
        <f t="shared" si="48"/>
        <v>0</v>
      </c>
      <c r="CG29" s="579" t="str">
        <f t="shared" si="147"/>
        <v>Laundry</v>
      </c>
      <c r="CH29" s="578">
        <f t="shared" si="49"/>
        <v>0</v>
      </c>
      <c r="CI29" s="579" t="str">
        <f t="shared" si="148"/>
        <v>Other Clothing</v>
      </c>
      <c r="CJ29" s="578">
        <f t="shared" si="50"/>
        <v>0</v>
      </c>
      <c r="CK29" s="579" t="str">
        <f t="shared" si="149"/>
        <v>Other Clothing</v>
      </c>
      <c r="CL29" s="578">
        <f t="shared" si="51"/>
        <v>0</v>
      </c>
      <c r="CM29" s="579" t="str">
        <f t="shared" si="150"/>
        <v>Other Clothing</v>
      </c>
      <c r="CN29" s="578">
        <f t="shared" si="52"/>
        <v>0</v>
      </c>
      <c r="CO29" s="579" t="str">
        <f t="shared" si="151"/>
        <v>6. CHILD CARE</v>
      </c>
      <c r="CP29" s="578">
        <f t="shared" si="53"/>
        <v>0</v>
      </c>
      <c r="CQ29" s="579" t="str">
        <f t="shared" si="152"/>
        <v>School Tuition</v>
      </c>
      <c r="CR29" s="578">
        <f t="shared" si="54"/>
        <v>0</v>
      </c>
      <c r="CS29" s="579" t="str">
        <f t="shared" si="153"/>
        <v>Day Care</v>
      </c>
      <c r="CT29" s="578">
        <f t="shared" si="55"/>
        <v>0</v>
      </c>
      <c r="CU29" s="579" t="str">
        <f t="shared" si="154"/>
        <v>Child Support</v>
      </c>
      <c r="CV29" s="578">
        <f t="shared" si="56"/>
        <v>0</v>
      </c>
      <c r="CW29" s="579" t="str">
        <f t="shared" si="155"/>
        <v>Other Child Care</v>
      </c>
      <c r="CX29" s="578">
        <f t="shared" si="57"/>
        <v>0</v>
      </c>
      <c r="CY29" s="579" t="str">
        <f t="shared" si="156"/>
        <v>Other Child Care</v>
      </c>
      <c r="CZ29" s="578">
        <f t="shared" si="58"/>
        <v>0</v>
      </c>
      <c r="DA29" s="579" t="str">
        <f t="shared" si="157"/>
        <v>Other Child Care</v>
      </c>
      <c r="DB29" s="578">
        <f t="shared" si="59"/>
        <v>0</v>
      </c>
      <c r="DC29" s="579" t="str">
        <f t="shared" si="158"/>
        <v>7. HEALTH</v>
      </c>
      <c r="DD29" s="578">
        <f t="shared" si="60"/>
        <v>0</v>
      </c>
      <c r="DE29" s="579" t="str">
        <f t="shared" si="159"/>
        <v>Doctor</v>
      </c>
      <c r="DF29" s="578">
        <f t="shared" si="61"/>
        <v>0</v>
      </c>
      <c r="DG29" s="579" t="str">
        <f t="shared" si="160"/>
        <v>Dentist</v>
      </c>
      <c r="DH29" s="578">
        <f t="shared" si="62"/>
        <v>0</v>
      </c>
      <c r="DI29" s="579" t="str">
        <f t="shared" si="161"/>
        <v>Prescriptions</v>
      </c>
      <c r="DJ29" s="578">
        <f t="shared" si="63"/>
        <v>0</v>
      </c>
      <c r="DK29" s="579" t="str">
        <f t="shared" si="162"/>
        <v>Health &amp; Fitness</v>
      </c>
      <c r="DL29" s="578">
        <f t="shared" si="64"/>
        <v>0</v>
      </c>
      <c r="DM29" s="579" t="str">
        <f t="shared" si="163"/>
        <v>Personal Grooming</v>
      </c>
      <c r="DN29" s="578">
        <f t="shared" si="65"/>
        <v>0</v>
      </c>
      <c r="DO29" s="579" t="str">
        <f t="shared" si="164"/>
        <v>Other Medical</v>
      </c>
      <c r="DP29" s="578">
        <f t="shared" si="66"/>
        <v>0</v>
      </c>
      <c r="DQ29" s="579" t="str">
        <f t="shared" si="165"/>
        <v>8. HOUSING</v>
      </c>
      <c r="DR29" s="578">
        <f t="shared" si="67"/>
        <v>0</v>
      </c>
      <c r="DS29" s="579" t="str">
        <f t="shared" si="166"/>
        <v>Mortgage Loan Payment</v>
      </c>
      <c r="DT29" s="578">
        <f t="shared" si="68"/>
        <v>0</v>
      </c>
      <c r="DU29" s="579" t="str">
        <f t="shared" si="167"/>
        <v>Rent</v>
      </c>
      <c r="DV29" s="578">
        <f t="shared" si="69"/>
        <v>0</v>
      </c>
      <c r="DW29" s="579" t="str">
        <f t="shared" si="168"/>
        <v>Escrow</v>
      </c>
      <c r="DX29" s="578">
        <f t="shared" si="70"/>
        <v>0</v>
      </c>
      <c r="DY29" s="579" t="str">
        <f t="shared" si="169"/>
        <v>HOA / Dues</v>
      </c>
      <c r="DZ29" s="578">
        <f t="shared" si="71"/>
        <v>0</v>
      </c>
      <c r="EA29" s="579" t="str">
        <f t="shared" si="170"/>
        <v>Home Improvement</v>
      </c>
      <c r="EB29" s="578">
        <f t="shared" si="72"/>
        <v>0</v>
      </c>
      <c r="EC29" s="579" t="str">
        <f t="shared" si="171"/>
        <v>Other Housing</v>
      </c>
      <c r="ED29" s="578">
        <f t="shared" si="73"/>
        <v>0</v>
      </c>
      <c r="EE29" s="579" t="str">
        <f t="shared" si="172"/>
        <v>9. UTILITIES</v>
      </c>
      <c r="EF29" s="578">
        <f t="shared" si="74"/>
        <v>0</v>
      </c>
      <c r="EG29" s="579" t="str">
        <f t="shared" si="173"/>
        <v>Electricity</v>
      </c>
      <c r="EH29" s="578">
        <f t="shared" si="75"/>
        <v>0</v>
      </c>
      <c r="EI29" s="579" t="str">
        <f t="shared" si="174"/>
        <v>Natural Gas</v>
      </c>
      <c r="EJ29" s="578">
        <f t="shared" si="76"/>
        <v>0</v>
      </c>
      <c r="EK29" s="579" t="str">
        <f t="shared" si="175"/>
        <v>Water</v>
      </c>
      <c r="EL29" s="578">
        <f t="shared" si="77"/>
        <v>0</v>
      </c>
      <c r="EM29" s="579" t="str">
        <f t="shared" si="176"/>
        <v>Trash Pick-up</v>
      </c>
      <c r="EN29" s="578">
        <f t="shared" si="78"/>
        <v>0</v>
      </c>
      <c r="EO29" s="579" t="str">
        <f t="shared" si="177"/>
        <v>Other Utilities</v>
      </c>
      <c r="EP29" s="578">
        <f t="shared" si="79"/>
        <v>0</v>
      </c>
      <c r="EQ29" s="579" t="str">
        <f t="shared" si="178"/>
        <v>Other Utilities</v>
      </c>
      <c r="ER29" s="578">
        <f t="shared" si="80"/>
        <v>0</v>
      </c>
      <c r="ES29" s="579" t="str">
        <f t="shared" si="179"/>
        <v>10. HOUSEHOLD</v>
      </c>
      <c r="ET29" s="578">
        <f t="shared" si="81"/>
        <v>0</v>
      </c>
      <c r="EU29" s="579" t="str">
        <f t="shared" si="180"/>
        <v>Home Phone</v>
      </c>
      <c r="EV29" s="578">
        <f t="shared" si="82"/>
        <v>0</v>
      </c>
      <c r="EW29" s="579" t="str">
        <f t="shared" si="181"/>
        <v>Cell Phone</v>
      </c>
      <c r="EX29" s="578">
        <f t="shared" si="83"/>
        <v>0</v>
      </c>
      <c r="EY29" s="579" t="str">
        <f t="shared" si="182"/>
        <v>Internet Service</v>
      </c>
      <c r="EZ29" s="578">
        <f t="shared" si="84"/>
        <v>0</v>
      </c>
      <c r="FA29" s="579" t="str">
        <f t="shared" si="183"/>
        <v>Other Household</v>
      </c>
      <c r="FB29" s="578">
        <f t="shared" si="85"/>
        <v>0</v>
      </c>
      <c r="FC29" s="579" t="str">
        <f t="shared" si="184"/>
        <v>Other Household</v>
      </c>
      <c r="FD29" s="578">
        <f t="shared" si="86"/>
        <v>0</v>
      </c>
      <c r="FE29" s="579" t="str">
        <f t="shared" si="185"/>
        <v>Other Household</v>
      </c>
      <c r="FF29" s="578">
        <f t="shared" si="87"/>
        <v>0</v>
      </c>
      <c r="FG29" s="579" t="str">
        <f t="shared" si="186"/>
        <v>11. ENTERTAINMENT</v>
      </c>
      <c r="FH29" s="578">
        <f t="shared" si="88"/>
        <v>0</v>
      </c>
      <c r="FI29" s="579" t="str">
        <f t="shared" si="187"/>
        <v>Cable TV</v>
      </c>
      <c r="FJ29" s="578">
        <f t="shared" si="89"/>
        <v>0</v>
      </c>
      <c r="FK29" s="579" t="str">
        <f t="shared" si="188"/>
        <v>Movies / Books</v>
      </c>
      <c r="FL29" s="578">
        <f t="shared" si="90"/>
        <v>0</v>
      </c>
      <c r="FM29" s="579" t="str">
        <f t="shared" si="189"/>
        <v>Babysitter</v>
      </c>
      <c r="FN29" s="578">
        <f t="shared" si="91"/>
        <v>0</v>
      </c>
      <c r="FO29" s="579" t="str">
        <f t="shared" si="190"/>
        <v>Vacation</v>
      </c>
      <c r="FP29" s="578">
        <f t="shared" si="92"/>
        <v>0</v>
      </c>
      <c r="FQ29" s="579" t="str">
        <f t="shared" si="191"/>
        <v>Music</v>
      </c>
      <c r="FR29" s="578">
        <f t="shared" si="93"/>
        <v>0</v>
      </c>
      <c r="FS29" s="579" t="str">
        <f t="shared" si="192"/>
        <v>Other Entertainment</v>
      </c>
      <c r="FT29" s="578">
        <f t="shared" si="94"/>
        <v>0</v>
      </c>
      <c r="FU29" s="579" t="str">
        <f t="shared" si="193"/>
        <v>12. TRANSPORTATION</v>
      </c>
      <c r="FV29" s="578">
        <f t="shared" si="95"/>
        <v>0</v>
      </c>
      <c r="FW29" s="579" t="str">
        <f t="shared" si="194"/>
        <v>Auto Loan Payment</v>
      </c>
      <c r="FX29" s="578">
        <f t="shared" si="96"/>
        <v>0</v>
      </c>
      <c r="FY29" s="579" t="str">
        <f t="shared" si="195"/>
        <v>Fuel</v>
      </c>
      <c r="FZ29" s="578">
        <f t="shared" si="97"/>
        <v>0</v>
      </c>
      <c r="GA29" s="579" t="str">
        <f t="shared" si="196"/>
        <v>Maintenance</v>
      </c>
      <c r="GB29" s="578">
        <f t="shared" si="98"/>
        <v>0</v>
      </c>
      <c r="GC29" s="579" t="str">
        <f t="shared" si="197"/>
        <v>Unplanned Service / Repair</v>
      </c>
      <c r="GD29" s="578">
        <f t="shared" si="99"/>
        <v>0</v>
      </c>
      <c r="GE29" s="579" t="str">
        <f t="shared" si="198"/>
        <v>Registration / Inspection</v>
      </c>
      <c r="GF29" s="578">
        <f t="shared" si="100"/>
        <v>0</v>
      </c>
      <c r="GG29" s="579" t="str">
        <f t="shared" si="199"/>
        <v>Other Transportation</v>
      </c>
      <c r="GH29" s="578">
        <f t="shared" si="101"/>
        <v>0</v>
      </c>
      <c r="GI29" s="579" t="str">
        <f t="shared" si="200"/>
        <v>13. INSURANCE</v>
      </c>
      <c r="GJ29" s="578">
        <f t="shared" si="102"/>
        <v>0</v>
      </c>
      <c r="GK29" s="579" t="str">
        <f t="shared" si="201"/>
        <v>Home Insurance</v>
      </c>
      <c r="GL29" s="578">
        <f t="shared" si="103"/>
        <v>0</v>
      </c>
      <c r="GM29" s="579" t="str">
        <f t="shared" si="202"/>
        <v>Auto Insurance</v>
      </c>
      <c r="GN29" s="578">
        <f t="shared" si="104"/>
        <v>0</v>
      </c>
      <c r="GO29" s="579" t="str">
        <f t="shared" si="203"/>
        <v>Medical / Dental / Vision</v>
      </c>
      <c r="GP29" s="578">
        <f t="shared" si="105"/>
        <v>0</v>
      </c>
      <c r="GQ29" s="579" t="str">
        <f t="shared" si="204"/>
        <v>Life Insurance</v>
      </c>
      <c r="GR29" s="578">
        <f t="shared" si="106"/>
        <v>0</v>
      </c>
      <c r="GS29" s="579" t="str">
        <f t="shared" si="205"/>
        <v>Disability</v>
      </c>
      <c r="GT29" s="578">
        <f t="shared" si="107"/>
        <v>0</v>
      </c>
      <c r="GU29" s="579" t="str">
        <f t="shared" si="206"/>
        <v>Other Insurance</v>
      </c>
      <c r="GV29" s="578">
        <f t="shared" si="108"/>
        <v>0</v>
      </c>
      <c r="GW29" s="579" t="str">
        <f t="shared" si="207"/>
        <v>14. INVESTMENTS</v>
      </c>
      <c r="GX29" s="578">
        <f t="shared" si="109"/>
        <v>0</v>
      </c>
      <c r="GY29" s="579" t="str">
        <f t="shared" si="208"/>
        <v>Business</v>
      </c>
      <c r="GZ29" s="578">
        <f t="shared" si="110"/>
        <v>0</v>
      </c>
      <c r="HA29" s="579" t="str">
        <f t="shared" si="209"/>
        <v>Real Estate</v>
      </c>
      <c r="HB29" s="578">
        <f t="shared" si="111"/>
        <v>0</v>
      </c>
      <c r="HC29" s="579" t="str">
        <f t="shared" si="210"/>
        <v>Other Investments</v>
      </c>
      <c r="HD29" s="578">
        <f t="shared" si="112"/>
        <v>0</v>
      </c>
      <c r="HE29" s="579" t="str">
        <f t="shared" si="211"/>
        <v>Other Investments</v>
      </c>
      <c r="HF29" s="578">
        <f t="shared" si="113"/>
        <v>0</v>
      </c>
      <c r="HG29" s="579" t="str">
        <f t="shared" si="212"/>
        <v>Other Investments</v>
      </c>
      <c r="HH29" s="578">
        <f t="shared" si="114"/>
        <v>0</v>
      </c>
      <c r="HI29" s="579" t="str">
        <f t="shared" si="213"/>
        <v>Other Investments</v>
      </c>
      <c r="HJ29" s="578">
        <f t="shared" si="115"/>
        <v>0</v>
      </c>
      <c r="HK29" s="587"/>
      <c r="HL29" s="578"/>
      <c r="HM29" s="579"/>
      <c r="HN29" s="578"/>
      <c r="HO29" s="579"/>
      <c r="HP29" s="578"/>
      <c r="HQ29" s="579"/>
      <c r="HR29" s="578"/>
      <c r="HS29" s="579"/>
      <c r="HT29" s="578"/>
      <c r="HU29" s="579"/>
      <c r="HV29" s="578"/>
      <c r="HW29" s="579"/>
      <c r="HX29" s="588"/>
    </row>
    <row r="30" spans="2:242" ht="26" customHeight="1">
      <c r="B30" s="174" t="str">
        <f t="shared" si="16"/>
        <v>Home Phone</v>
      </c>
      <c r="D30" s="1010"/>
      <c r="E30" s="1011" t="s">
        <v>545</v>
      </c>
      <c r="F30" s="1012"/>
      <c r="G30" s="1013"/>
      <c r="H30" s="811"/>
      <c r="I30" s="811"/>
      <c r="J30" s="811"/>
      <c r="K30" s="929"/>
      <c r="L30" s="811"/>
      <c r="M30" s="586"/>
      <c r="N30" s="930">
        <f t="shared" si="215"/>
        <v>0</v>
      </c>
      <c r="O30" s="931">
        <f t="shared" si="1"/>
        <v>0</v>
      </c>
      <c r="P30" s="932" t="str">
        <f t="shared" si="17"/>
        <v/>
      </c>
      <c r="Q30" s="932" t="str">
        <f t="shared" si="214"/>
        <v/>
      </c>
      <c r="S30" s="174" t="str">
        <f>Setup!C57</f>
        <v>Other Taxes</v>
      </c>
      <c r="T30" s="339">
        <f t="shared" si="216"/>
        <v>0</v>
      </c>
      <c r="U30" s="174" t="s">
        <v>527</v>
      </c>
      <c r="W30" s="579" t="str">
        <f t="shared" si="116"/>
        <v>1. GIVING</v>
      </c>
      <c r="X30" s="578">
        <f t="shared" si="18"/>
        <v>0</v>
      </c>
      <c r="Y30" s="579" t="str">
        <f t="shared" si="117"/>
        <v>Tithe</v>
      </c>
      <c r="Z30" s="578">
        <f t="shared" si="19"/>
        <v>0</v>
      </c>
      <c r="AA30" s="579" t="str">
        <f t="shared" si="118"/>
        <v>Offering</v>
      </c>
      <c r="AB30" s="578">
        <f t="shared" si="20"/>
        <v>0</v>
      </c>
      <c r="AC30" s="579" t="str">
        <f t="shared" si="119"/>
        <v>Alms</v>
      </c>
      <c r="AD30" s="578">
        <f t="shared" si="21"/>
        <v>0</v>
      </c>
      <c r="AE30" s="579" t="str">
        <f t="shared" si="120"/>
        <v>Gifts</v>
      </c>
      <c r="AF30" s="578">
        <f t="shared" si="22"/>
        <v>0</v>
      </c>
      <c r="AG30" s="579" t="str">
        <f t="shared" si="121"/>
        <v>Outreaches</v>
      </c>
      <c r="AH30" s="578">
        <f t="shared" si="23"/>
        <v>0</v>
      </c>
      <c r="AI30" s="579" t="str">
        <f t="shared" si="122"/>
        <v>Other Giving</v>
      </c>
      <c r="AJ30" s="578">
        <f t="shared" si="24"/>
        <v>0</v>
      </c>
      <c r="AK30" s="579" t="str">
        <f t="shared" si="123"/>
        <v>2. TAXES</v>
      </c>
      <c r="AL30" s="578">
        <f t="shared" si="25"/>
        <v>0</v>
      </c>
      <c r="AM30" s="579" t="str">
        <f t="shared" si="124"/>
        <v>Taxes - Fed. S.S., Medicare</v>
      </c>
      <c r="AN30" s="578">
        <f t="shared" si="26"/>
        <v>0</v>
      </c>
      <c r="AO30" s="579" t="str">
        <f t="shared" si="125"/>
        <v>State Taxes</v>
      </c>
      <c r="AP30" s="578">
        <f t="shared" si="27"/>
        <v>0</v>
      </c>
      <c r="AQ30" s="579" t="str">
        <f t="shared" si="126"/>
        <v>Property Taxes</v>
      </c>
      <c r="AR30" s="578">
        <f t="shared" si="28"/>
        <v>0</v>
      </c>
      <c r="AS30" s="579" t="str">
        <f t="shared" si="127"/>
        <v>Other Taxes</v>
      </c>
      <c r="AT30" s="578">
        <f t="shared" si="29"/>
        <v>0</v>
      </c>
      <c r="AU30" s="579" t="str">
        <f t="shared" si="128"/>
        <v>Other Taxes</v>
      </c>
      <c r="AV30" s="578">
        <f t="shared" si="30"/>
        <v>0</v>
      </c>
      <c r="AW30" s="579" t="str">
        <f t="shared" si="129"/>
        <v>Other Taxes</v>
      </c>
      <c r="AX30" s="578">
        <f t="shared" si="31"/>
        <v>0</v>
      </c>
      <c r="AY30" s="579" t="str">
        <f t="shared" si="130"/>
        <v>3. SAVINGS</v>
      </c>
      <c r="AZ30" s="578">
        <f t="shared" si="32"/>
        <v>0</v>
      </c>
      <c r="BA30" s="579" t="str">
        <f t="shared" si="131"/>
        <v>Emergency Fund</v>
      </c>
      <c r="BB30" s="578">
        <f t="shared" si="33"/>
        <v>0</v>
      </c>
      <c r="BC30" s="579" t="str">
        <f t="shared" si="132"/>
        <v>Retirement</v>
      </c>
      <c r="BD30" s="578">
        <f t="shared" si="34"/>
        <v>0</v>
      </c>
      <c r="BE30" s="579" t="str">
        <f t="shared" si="133"/>
        <v>Storehouse</v>
      </c>
      <c r="BF30" s="578">
        <f t="shared" si="35"/>
        <v>0</v>
      </c>
      <c r="BG30" s="579" t="str">
        <f t="shared" si="134"/>
        <v>Christmas Fund</v>
      </c>
      <c r="BH30" s="578">
        <f t="shared" si="36"/>
        <v>0</v>
      </c>
      <c r="BI30" s="579" t="str">
        <f t="shared" si="135"/>
        <v>Car Fund</v>
      </c>
      <c r="BJ30" s="578">
        <f t="shared" si="37"/>
        <v>0</v>
      </c>
      <c r="BK30" s="579" t="str">
        <f t="shared" si="136"/>
        <v>Home Down Pay Fund</v>
      </c>
      <c r="BL30" s="578">
        <f t="shared" si="38"/>
        <v>0</v>
      </c>
      <c r="BM30" s="579" t="str">
        <f t="shared" si="137"/>
        <v>4. FOOD</v>
      </c>
      <c r="BN30" s="578">
        <f t="shared" si="39"/>
        <v>0</v>
      </c>
      <c r="BO30" s="579" t="str">
        <f t="shared" si="138"/>
        <v>Groceries</v>
      </c>
      <c r="BP30" s="578">
        <f t="shared" si="40"/>
        <v>0</v>
      </c>
      <c r="BQ30" s="579" t="str">
        <f t="shared" si="139"/>
        <v>Dining Out</v>
      </c>
      <c r="BR30" s="578">
        <f t="shared" si="41"/>
        <v>0</v>
      </c>
      <c r="BS30" s="579" t="str">
        <f t="shared" si="140"/>
        <v>School Lunches</v>
      </c>
      <c r="BT30" s="578">
        <f t="shared" si="42"/>
        <v>0</v>
      </c>
      <c r="BU30" s="579" t="str">
        <f t="shared" si="141"/>
        <v>Pet Food</v>
      </c>
      <c r="BV30" s="578">
        <f t="shared" si="43"/>
        <v>0</v>
      </c>
      <c r="BW30" s="579" t="str">
        <f t="shared" si="142"/>
        <v>Other Food</v>
      </c>
      <c r="BX30" s="578">
        <f t="shared" si="44"/>
        <v>0</v>
      </c>
      <c r="BY30" s="579" t="str">
        <f t="shared" si="143"/>
        <v>Other Food</v>
      </c>
      <c r="BZ30" s="578">
        <f t="shared" si="45"/>
        <v>0</v>
      </c>
      <c r="CA30" s="579" t="str">
        <f t="shared" si="144"/>
        <v>5. CLOTHING</v>
      </c>
      <c r="CB30" s="578">
        <f t="shared" si="46"/>
        <v>0</v>
      </c>
      <c r="CC30" s="579" t="str">
        <f t="shared" si="145"/>
        <v>New Clothes</v>
      </c>
      <c r="CD30" s="578">
        <f t="shared" si="47"/>
        <v>0</v>
      </c>
      <c r="CE30" s="579" t="str">
        <f t="shared" si="146"/>
        <v>Dry Cleaning</v>
      </c>
      <c r="CF30" s="578">
        <f t="shared" si="48"/>
        <v>0</v>
      </c>
      <c r="CG30" s="579" t="str">
        <f t="shared" si="147"/>
        <v>Laundry</v>
      </c>
      <c r="CH30" s="578">
        <f t="shared" si="49"/>
        <v>0</v>
      </c>
      <c r="CI30" s="579" t="str">
        <f t="shared" si="148"/>
        <v>Other Clothing</v>
      </c>
      <c r="CJ30" s="578">
        <f t="shared" si="50"/>
        <v>0</v>
      </c>
      <c r="CK30" s="579" t="str">
        <f t="shared" si="149"/>
        <v>Other Clothing</v>
      </c>
      <c r="CL30" s="578">
        <f t="shared" si="51"/>
        <v>0</v>
      </c>
      <c r="CM30" s="579" t="str">
        <f t="shared" si="150"/>
        <v>Other Clothing</v>
      </c>
      <c r="CN30" s="578">
        <f t="shared" si="52"/>
        <v>0</v>
      </c>
      <c r="CO30" s="579" t="str">
        <f t="shared" si="151"/>
        <v>6. CHILD CARE</v>
      </c>
      <c r="CP30" s="578">
        <f t="shared" si="53"/>
        <v>0</v>
      </c>
      <c r="CQ30" s="579" t="str">
        <f t="shared" si="152"/>
        <v>School Tuition</v>
      </c>
      <c r="CR30" s="578">
        <f t="shared" si="54"/>
        <v>0</v>
      </c>
      <c r="CS30" s="579" t="str">
        <f t="shared" si="153"/>
        <v>Day Care</v>
      </c>
      <c r="CT30" s="578">
        <f t="shared" si="55"/>
        <v>0</v>
      </c>
      <c r="CU30" s="579" t="str">
        <f t="shared" si="154"/>
        <v>Child Support</v>
      </c>
      <c r="CV30" s="578">
        <f t="shared" si="56"/>
        <v>0</v>
      </c>
      <c r="CW30" s="579" t="str">
        <f t="shared" si="155"/>
        <v>Other Child Care</v>
      </c>
      <c r="CX30" s="578">
        <f t="shared" si="57"/>
        <v>0</v>
      </c>
      <c r="CY30" s="579" t="str">
        <f t="shared" si="156"/>
        <v>Other Child Care</v>
      </c>
      <c r="CZ30" s="578">
        <f t="shared" si="58"/>
        <v>0</v>
      </c>
      <c r="DA30" s="579" t="str">
        <f t="shared" si="157"/>
        <v>Other Child Care</v>
      </c>
      <c r="DB30" s="578">
        <f t="shared" si="59"/>
        <v>0</v>
      </c>
      <c r="DC30" s="579" t="str">
        <f t="shared" si="158"/>
        <v>7. HEALTH</v>
      </c>
      <c r="DD30" s="578">
        <f t="shared" si="60"/>
        <v>0</v>
      </c>
      <c r="DE30" s="579" t="str">
        <f t="shared" si="159"/>
        <v>Doctor</v>
      </c>
      <c r="DF30" s="578">
        <f t="shared" si="61"/>
        <v>0</v>
      </c>
      <c r="DG30" s="579" t="str">
        <f t="shared" si="160"/>
        <v>Dentist</v>
      </c>
      <c r="DH30" s="578">
        <f t="shared" si="62"/>
        <v>0</v>
      </c>
      <c r="DI30" s="579" t="str">
        <f t="shared" si="161"/>
        <v>Prescriptions</v>
      </c>
      <c r="DJ30" s="578">
        <f t="shared" si="63"/>
        <v>0</v>
      </c>
      <c r="DK30" s="579" t="str">
        <f t="shared" si="162"/>
        <v>Health &amp; Fitness</v>
      </c>
      <c r="DL30" s="578">
        <f t="shared" si="64"/>
        <v>0</v>
      </c>
      <c r="DM30" s="579" t="str">
        <f t="shared" si="163"/>
        <v>Personal Grooming</v>
      </c>
      <c r="DN30" s="578">
        <f t="shared" si="65"/>
        <v>0</v>
      </c>
      <c r="DO30" s="579" t="str">
        <f t="shared" si="164"/>
        <v>Other Medical</v>
      </c>
      <c r="DP30" s="578">
        <f t="shared" si="66"/>
        <v>0</v>
      </c>
      <c r="DQ30" s="579" t="str">
        <f t="shared" si="165"/>
        <v>8. HOUSING</v>
      </c>
      <c r="DR30" s="578">
        <f t="shared" si="67"/>
        <v>0</v>
      </c>
      <c r="DS30" s="579" t="str">
        <f t="shared" si="166"/>
        <v>Mortgage Loan Payment</v>
      </c>
      <c r="DT30" s="578">
        <f t="shared" si="68"/>
        <v>0</v>
      </c>
      <c r="DU30" s="579" t="str">
        <f t="shared" si="167"/>
        <v>Rent</v>
      </c>
      <c r="DV30" s="578">
        <f t="shared" si="69"/>
        <v>0</v>
      </c>
      <c r="DW30" s="579" t="str">
        <f t="shared" si="168"/>
        <v>Escrow</v>
      </c>
      <c r="DX30" s="578">
        <f t="shared" si="70"/>
        <v>0</v>
      </c>
      <c r="DY30" s="579" t="str">
        <f t="shared" si="169"/>
        <v>HOA / Dues</v>
      </c>
      <c r="DZ30" s="578">
        <f t="shared" si="71"/>
        <v>0</v>
      </c>
      <c r="EA30" s="579" t="str">
        <f t="shared" si="170"/>
        <v>Home Improvement</v>
      </c>
      <c r="EB30" s="578">
        <f t="shared" si="72"/>
        <v>0</v>
      </c>
      <c r="EC30" s="579" t="str">
        <f t="shared" si="171"/>
        <v>Other Housing</v>
      </c>
      <c r="ED30" s="578">
        <f t="shared" si="73"/>
        <v>0</v>
      </c>
      <c r="EE30" s="579" t="str">
        <f t="shared" si="172"/>
        <v>9. UTILITIES</v>
      </c>
      <c r="EF30" s="578">
        <f t="shared" si="74"/>
        <v>0</v>
      </c>
      <c r="EG30" s="579" t="str">
        <f t="shared" si="173"/>
        <v>Electricity</v>
      </c>
      <c r="EH30" s="578">
        <f t="shared" si="75"/>
        <v>0</v>
      </c>
      <c r="EI30" s="579" t="str">
        <f t="shared" si="174"/>
        <v>Natural Gas</v>
      </c>
      <c r="EJ30" s="578">
        <f t="shared" si="76"/>
        <v>0</v>
      </c>
      <c r="EK30" s="579" t="str">
        <f t="shared" si="175"/>
        <v>Water</v>
      </c>
      <c r="EL30" s="578">
        <f t="shared" si="77"/>
        <v>0</v>
      </c>
      <c r="EM30" s="579" t="str">
        <f t="shared" si="176"/>
        <v>Trash Pick-up</v>
      </c>
      <c r="EN30" s="578">
        <f t="shared" si="78"/>
        <v>0</v>
      </c>
      <c r="EO30" s="579" t="str">
        <f t="shared" si="177"/>
        <v>Other Utilities</v>
      </c>
      <c r="EP30" s="578">
        <f t="shared" si="79"/>
        <v>0</v>
      </c>
      <c r="EQ30" s="579" t="str">
        <f t="shared" si="178"/>
        <v>Other Utilities</v>
      </c>
      <c r="ER30" s="578">
        <f t="shared" si="80"/>
        <v>0</v>
      </c>
      <c r="ES30" s="579" t="str">
        <f t="shared" si="179"/>
        <v>10. HOUSEHOLD</v>
      </c>
      <c r="ET30" s="578">
        <f t="shared" si="81"/>
        <v>0</v>
      </c>
      <c r="EU30" s="579" t="str">
        <f t="shared" si="180"/>
        <v>Home Phone</v>
      </c>
      <c r="EV30" s="578">
        <f t="shared" si="82"/>
        <v>0</v>
      </c>
      <c r="EW30" s="579" t="str">
        <f t="shared" si="181"/>
        <v>Cell Phone</v>
      </c>
      <c r="EX30" s="578">
        <f t="shared" si="83"/>
        <v>0</v>
      </c>
      <c r="EY30" s="579" t="str">
        <f t="shared" si="182"/>
        <v>Internet Service</v>
      </c>
      <c r="EZ30" s="578">
        <f t="shared" si="84"/>
        <v>0</v>
      </c>
      <c r="FA30" s="579" t="str">
        <f t="shared" si="183"/>
        <v>Other Household</v>
      </c>
      <c r="FB30" s="578">
        <f t="shared" si="85"/>
        <v>0</v>
      </c>
      <c r="FC30" s="579" t="str">
        <f t="shared" si="184"/>
        <v>Other Household</v>
      </c>
      <c r="FD30" s="578">
        <f t="shared" si="86"/>
        <v>0</v>
      </c>
      <c r="FE30" s="579" t="str">
        <f t="shared" si="185"/>
        <v>Other Household</v>
      </c>
      <c r="FF30" s="578">
        <f t="shared" si="87"/>
        <v>0</v>
      </c>
      <c r="FG30" s="579" t="str">
        <f t="shared" si="186"/>
        <v>11. ENTERTAINMENT</v>
      </c>
      <c r="FH30" s="578">
        <f t="shared" si="88"/>
        <v>0</v>
      </c>
      <c r="FI30" s="579" t="str">
        <f t="shared" si="187"/>
        <v>Cable TV</v>
      </c>
      <c r="FJ30" s="578">
        <f t="shared" si="89"/>
        <v>0</v>
      </c>
      <c r="FK30" s="579" t="str">
        <f t="shared" si="188"/>
        <v>Movies / Books</v>
      </c>
      <c r="FL30" s="578">
        <f t="shared" si="90"/>
        <v>0</v>
      </c>
      <c r="FM30" s="579" t="str">
        <f t="shared" si="189"/>
        <v>Babysitter</v>
      </c>
      <c r="FN30" s="578">
        <f t="shared" si="91"/>
        <v>0</v>
      </c>
      <c r="FO30" s="579" t="str">
        <f t="shared" si="190"/>
        <v>Vacation</v>
      </c>
      <c r="FP30" s="578">
        <f t="shared" si="92"/>
        <v>0</v>
      </c>
      <c r="FQ30" s="579" t="str">
        <f t="shared" si="191"/>
        <v>Music</v>
      </c>
      <c r="FR30" s="578">
        <f t="shared" si="93"/>
        <v>0</v>
      </c>
      <c r="FS30" s="579" t="str">
        <f t="shared" si="192"/>
        <v>Other Entertainment</v>
      </c>
      <c r="FT30" s="578">
        <f t="shared" si="94"/>
        <v>0</v>
      </c>
      <c r="FU30" s="579" t="str">
        <f t="shared" si="193"/>
        <v>12. TRANSPORTATION</v>
      </c>
      <c r="FV30" s="578">
        <f t="shared" si="95"/>
        <v>0</v>
      </c>
      <c r="FW30" s="579" t="str">
        <f t="shared" si="194"/>
        <v>Auto Loan Payment</v>
      </c>
      <c r="FX30" s="578">
        <f t="shared" si="96"/>
        <v>0</v>
      </c>
      <c r="FY30" s="579" t="str">
        <f t="shared" si="195"/>
        <v>Fuel</v>
      </c>
      <c r="FZ30" s="578">
        <f t="shared" si="97"/>
        <v>0</v>
      </c>
      <c r="GA30" s="579" t="str">
        <f t="shared" si="196"/>
        <v>Maintenance</v>
      </c>
      <c r="GB30" s="578">
        <f t="shared" si="98"/>
        <v>0</v>
      </c>
      <c r="GC30" s="579" t="str">
        <f t="shared" si="197"/>
        <v>Unplanned Service / Repair</v>
      </c>
      <c r="GD30" s="578">
        <f t="shared" si="99"/>
        <v>0</v>
      </c>
      <c r="GE30" s="579" t="str">
        <f t="shared" si="198"/>
        <v>Registration / Inspection</v>
      </c>
      <c r="GF30" s="578">
        <f t="shared" si="100"/>
        <v>0</v>
      </c>
      <c r="GG30" s="579" t="str">
        <f t="shared" si="199"/>
        <v>Other Transportation</v>
      </c>
      <c r="GH30" s="578">
        <f t="shared" si="101"/>
        <v>0</v>
      </c>
      <c r="GI30" s="579" t="str">
        <f t="shared" si="200"/>
        <v>13. INSURANCE</v>
      </c>
      <c r="GJ30" s="578">
        <f t="shared" si="102"/>
        <v>0</v>
      </c>
      <c r="GK30" s="579" t="str">
        <f t="shared" si="201"/>
        <v>Home Insurance</v>
      </c>
      <c r="GL30" s="578">
        <f t="shared" si="103"/>
        <v>0</v>
      </c>
      <c r="GM30" s="579" t="str">
        <f t="shared" si="202"/>
        <v>Auto Insurance</v>
      </c>
      <c r="GN30" s="578">
        <f t="shared" si="104"/>
        <v>0</v>
      </c>
      <c r="GO30" s="579" t="str">
        <f t="shared" si="203"/>
        <v>Medical / Dental / Vision</v>
      </c>
      <c r="GP30" s="578">
        <f t="shared" si="105"/>
        <v>0</v>
      </c>
      <c r="GQ30" s="579" t="str">
        <f t="shared" si="204"/>
        <v>Life Insurance</v>
      </c>
      <c r="GR30" s="578">
        <f t="shared" si="106"/>
        <v>0</v>
      </c>
      <c r="GS30" s="579" t="str">
        <f t="shared" si="205"/>
        <v>Disability</v>
      </c>
      <c r="GT30" s="578">
        <f t="shared" si="107"/>
        <v>0</v>
      </c>
      <c r="GU30" s="579" t="str">
        <f t="shared" si="206"/>
        <v>Other Insurance</v>
      </c>
      <c r="GV30" s="578">
        <f t="shared" si="108"/>
        <v>0</v>
      </c>
      <c r="GW30" s="579" t="str">
        <f t="shared" si="207"/>
        <v>14. INVESTMENTS</v>
      </c>
      <c r="GX30" s="578">
        <f t="shared" si="109"/>
        <v>0</v>
      </c>
      <c r="GY30" s="579" t="str">
        <f t="shared" si="208"/>
        <v>Business</v>
      </c>
      <c r="GZ30" s="578">
        <f t="shared" si="110"/>
        <v>0</v>
      </c>
      <c r="HA30" s="579" t="str">
        <f t="shared" si="209"/>
        <v>Real Estate</v>
      </c>
      <c r="HB30" s="578">
        <f t="shared" si="111"/>
        <v>0</v>
      </c>
      <c r="HC30" s="579" t="str">
        <f t="shared" si="210"/>
        <v>Other Investments</v>
      </c>
      <c r="HD30" s="578">
        <f t="shared" si="112"/>
        <v>0</v>
      </c>
      <c r="HE30" s="579" t="str">
        <f t="shared" si="211"/>
        <v>Other Investments</v>
      </c>
      <c r="HF30" s="578">
        <f t="shared" si="113"/>
        <v>0</v>
      </c>
      <c r="HG30" s="579" t="str">
        <f t="shared" si="212"/>
        <v>Other Investments</v>
      </c>
      <c r="HH30" s="578">
        <f t="shared" si="114"/>
        <v>0</v>
      </c>
      <c r="HI30" s="579" t="str">
        <f t="shared" si="213"/>
        <v>Other Investments</v>
      </c>
      <c r="HJ30" s="578">
        <f t="shared" si="115"/>
        <v>0</v>
      </c>
      <c r="HK30" s="587"/>
      <c r="HL30" s="578"/>
      <c r="HM30" s="579"/>
      <c r="HN30" s="578"/>
      <c r="HO30" s="579"/>
      <c r="HP30" s="578"/>
      <c r="HQ30" s="579"/>
      <c r="HR30" s="578"/>
      <c r="HS30" s="579"/>
      <c r="HT30" s="578"/>
      <c r="HU30" s="579"/>
      <c r="HV30" s="578"/>
      <c r="HW30" s="579"/>
      <c r="HX30" s="588"/>
    </row>
    <row r="31" spans="2:242" ht="26" customHeight="1">
      <c r="B31" s="174" t="str">
        <f t="shared" si="16"/>
        <v>Cell Phone</v>
      </c>
      <c r="D31" s="1010"/>
      <c r="E31" s="1011" t="s">
        <v>546</v>
      </c>
      <c r="F31" s="1012"/>
      <c r="G31" s="1013"/>
      <c r="H31" s="811"/>
      <c r="I31" s="811"/>
      <c r="J31" s="811"/>
      <c r="K31" s="929"/>
      <c r="L31" s="811"/>
      <c r="M31" s="586"/>
      <c r="N31" s="930">
        <f t="shared" si="215"/>
        <v>0</v>
      </c>
      <c r="O31" s="931">
        <f t="shared" si="1"/>
        <v>0</v>
      </c>
      <c r="P31" s="932" t="str">
        <f t="shared" si="17"/>
        <v/>
      </c>
      <c r="Q31" s="932" t="str">
        <f t="shared" si="214"/>
        <v/>
      </c>
      <c r="S31" s="174" t="str">
        <f>Setup!C58</f>
        <v>Other Taxes</v>
      </c>
      <c r="T31" s="339">
        <f t="shared" si="216"/>
        <v>0</v>
      </c>
      <c r="U31" s="174" t="s">
        <v>527</v>
      </c>
      <c r="W31" s="579" t="str">
        <f t="shared" si="116"/>
        <v>1. GIVING</v>
      </c>
      <c r="X31" s="578">
        <f t="shared" si="18"/>
        <v>0</v>
      </c>
      <c r="Y31" s="579" t="str">
        <f t="shared" si="117"/>
        <v>Tithe</v>
      </c>
      <c r="Z31" s="578">
        <f t="shared" si="19"/>
        <v>0</v>
      </c>
      <c r="AA31" s="579" t="str">
        <f t="shared" si="118"/>
        <v>Offering</v>
      </c>
      <c r="AB31" s="578">
        <f t="shared" si="20"/>
        <v>0</v>
      </c>
      <c r="AC31" s="579" t="str">
        <f t="shared" si="119"/>
        <v>Alms</v>
      </c>
      <c r="AD31" s="578">
        <f t="shared" si="21"/>
        <v>0</v>
      </c>
      <c r="AE31" s="579" t="str">
        <f t="shared" si="120"/>
        <v>Gifts</v>
      </c>
      <c r="AF31" s="578">
        <f t="shared" si="22"/>
        <v>0</v>
      </c>
      <c r="AG31" s="579" t="str">
        <f t="shared" si="121"/>
        <v>Outreaches</v>
      </c>
      <c r="AH31" s="578">
        <f t="shared" si="23"/>
        <v>0</v>
      </c>
      <c r="AI31" s="579" t="str">
        <f t="shared" si="122"/>
        <v>Other Giving</v>
      </c>
      <c r="AJ31" s="578">
        <f t="shared" si="24"/>
        <v>0</v>
      </c>
      <c r="AK31" s="579" t="str">
        <f t="shared" si="123"/>
        <v>2. TAXES</v>
      </c>
      <c r="AL31" s="578">
        <f t="shared" si="25"/>
        <v>0</v>
      </c>
      <c r="AM31" s="579" t="str">
        <f t="shared" si="124"/>
        <v>Taxes - Fed. S.S., Medicare</v>
      </c>
      <c r="AN31" s="578">
        <f t="shared" si="26"/>
        <v>0</v>
      </c>
      <c r="AO31" s="579" t="str">
        <f t="shared" si="125"/>
        <v>State Taxes</v>
      </c>
      <c r="AP31" s="578">
        <f t="shared" si="27"/>
        <v>0</v>
      </c>
      <c r="AQ31" s="579" t="str">
        <f t="shared" si="126"/>
        <v>Property Taxes</v>
      </c>
      <c r="AR31" s="578">
        <f t="shared" si="28"/>
        <v>0</v>
      </c>
      <c r="AS31" s="579" t="str">
        <f t="shared" si="127"/>
        <v>Other Taxes</v>
      </c>
      <c r="AT31" s="578">
        <f t="shared" si="29"/>
        <v>0</v>
      </c>
      <c r="AU31" s="579" t="str">
        <f t="shared" si="128"/>
        <v>Other Taxes</v>
      </c>
      <c r="AV31" s="578">
        <f t="shared" si="30"/>
        <v>0</v>
      </c>
      <c r="AW31" s="579" t="str">
        <f t="shared" si="129"/>
        <v>Other Taxes</v>
      </c>
      <c r="AX31" s="578">
        <f t="shared" si="31"/>
        <v>0</v>
      </c>
      <c r="AY31" s="579" t="str">
        <f t="shared" si="130"/>
        <v>3. SAVINGS</v>
      </c>
      <c r="AZ31" s="578">
        <f t="shared" si="32"/>
        <v>0</v>
      </c>
      <c r="BA31" s="579" t="str">
        <f t="shared" si="131"/>
        <v>Emergency Fund</v>
      </c>
      <c r="BB31" s="578">
        <f t="shared" si="33"/>
        <v>0</v>
      </c>
      <c r="BC31" s="579" t="str">
        <f t="shared" si="132"/>
        <v>Retirement</v>
      </c>
      <c r="BD31" s="578">
        <f t="shared" si="34"/>
        <v>0</v>
      </c>
      <c r="BE31" s="579" t="str">
        <f t="shared" si="133"/>
        <v>Storehouse</v>
      </c>
      <c r="BF31" s="578">
        <f t="shared" si="35"/>
        <v>0</v>
      </c>
      <c r="BG31" s="579" t="str">
        <f t="shared" si="134"/>
        <v>Christmas Fund</v>
      </c>
      <c r="BH31" s="578">
        <f t="shared" si="36"/>
        <v>0</v>
      </c>
      <c r="BI31" s="579" t="str">
        <f t="shared" si="135"/>
        <v>Car Fund</v>
      </c>
      <c r="BJ31" s="578">
        <f t="shared" si="37"/>
        <v>0</v>
      </c>
      <c r="BK31" s="579" t="str">
        <f t="shared" si="136"/>
        <v>Home Down Pay Fund</v>
      </c>
      <c r="BL31" s="578">
        <f t="shared" si="38"/>
        <v>0</v>
      </c>
      <c r="BM31" s="579" t="str">
        <f t="shared" si="137"/>
        <v>4. FOOD</v>
      </c>
      <c r="BN31" s="578">
        <f t="shared" si="39"/>
        <v>0</v>
      </c>
      <c r="BO31" s="579" t="str">
        <f t="shared" si="138"/>
        <v>Groceries</v>
      </c>
      <c r="BP31" s="578">
        <f t="shared" si="40"/>
        <v>0</v>
      </c>
      <c r="BQ31" s="579" t="str">
        <f t="shared" si="139"/>
        <v>Dining Out</v>
      </c>
      <c r="BR31" s="578">
        <f t="shared" si="41"/>
        <v>0</v>
      </c>
      <c r="BS31" s="579" t="str">
        <f t="shared" si="140"/>
        <v>School Lunches</v>
      </c>
      <c r="BT31" s="578">
        <f t="shared" si="42"/>
        <v>0</v>
      </c>
      <c r="BU31" s="579" t="str">
        <f t="shared" si="141"/>
        <v>Pet Food</v>
      </c>
      <c r="BV31" s="578">
        <f t="shared" si="43"/>
        <v>0</v>
      </c>
      <c r="BW31" s="579" t="str">
        <f t="shared" si="142"/>
        <v>Other Food</v>
      </c>
      <c r="BX31" s="578">
        <f t="shared" si="44"/>
        <v>0</v>
      </c>
      <c r="BY31" s="579" t="str">
        <f t="shared" si="143"/>
        <v>Other Food</v>
      </c>
      <c r="BZ31" s="578">
        <f t="shared" si="45"/>
        <v>0</v>
      </c>
      <c r="CA31" s="579" t="str">
        <f t="shared" si="144"/>
        <v>5. CLOTHING</v>
      </c>
      <c r="CB31" s="578">
        <f t="shared" si="46"/>
        <v>0</v>
      </c>
      <c r="CC31" s="579" t="str">
        <f t="shared" si="145"/>
        <v>New Clothes</v>
      </c>
      <c r="CD31" s="578">
        <f t="shared" si="47"/>
        <v>0</v>
      </c>
      <c r="CE31" s="579" t="str">
        <f t="shared" si="146"/>
        <v>Dry Cleaning</v>
      </c>
      <c r="CF31" s="578">
        <f t="shared" si="48"/>
        <v>0</v>
      </c>
      <c r="CG31" s="579" t="str">
        <f t="shared" si="147"/>
        <v>Laundry</v>
      </c>
      <c r="CH31" s="578">
        <f t="shared" si="49"/>
        <v>0</v>
      </c>
      <c r="CI31" s="579" t="str">
        <f t="shared" si="148"/>
        <v>Other Clothing</v>
      </c>
      <c r="CJ31" s="578">
        <f t="shared" si="50"/>
        <v>0</v>
      </c>
      <c r="CK31" s="579" t="str">
        <f t="shared" si="149"/>
        <v>Other Clothing</v>
      </c>
      <c r="CL31" s="578">
        <f t="shared" si="51"/>
        <v>0</v>
      </c>
      <c r="CM31" s="579" t="str">
        <f t="shared" si="150"/>
        <v>Other Clothing</v>
      </c>
      <c r="CN31" s="578">
        <f t="shared" si="52"/>
        <v>0</v>
      </c>
      <c r="CO31" s="579" t="str">
        <f t="shared" si="151"/>
        <v>6. CHILD CARE</v>
      </c>
      <c r="CP31" s="578">
        <f t="shared" si="53"/>
        <v>0</v>
      </c>
      <c r="CQ31" s="579" t="str">
        <f t="shared" si="152"/>
        <v>School Tuition</v>
      </c>
      <c r="CR31" s="578">
        <f t="shared" si="54"/>
        <v>0</v>
      </c>
      <c r="CS31" s="579" t="str">
        <f t="shared" si="153"/>
        <v>Day Care</v>
      </c>
      <c r="CT31" s="578">
        <f t="shared" si="55"/>
        <v>0</v>
      </c>
      <c r="CU31" s="579" t="str">
        <f t="shared" si="154"/>
        <v>Child Support</v>
      </c>
      <c r="CV31" s="578">
        <f t="shared" si="56"/>
        <v>0</v>
      </c>
      <c r="CW31" s="579" t="str">
        <f t="shared" si="155"/>
        <v>Other Child Care</v>
      </c>
      <c r="CX31" s="578">
        <f t="shared" si="57"/>
        <v>0</v>
      </c>
      <c r="CY31" s="579" t="str">
        <f t="shared" si="156"/>
        <v>Other Child Care</v>
      </c>
      <c r="CZ31" s="578">
        <f t="shared" si="58"/>
        <v>0</v>
      </c>
      <c r="DA31" s="579" t="str">
        <f t="shared" si="157"/>
        <v>Other Child Care</v>
      </c>
      <c r="DB31" s="578">
        <f t="shared" si="59"/>
        <v>0</v>
      </c>
      <c r="DC31" s="579" t="str">
        <f t="shared" si="158"/>
        <v>7. HEALTH</v>
      </c>
      <c r="DD31" s="578">
        <f t="shared" si="60"/>
        <v>0</v>
      </c>
      <c r="DE31" s="579" t="str">
        <f t="shared" si="159"/>
        <v>Doctor</v>
      </c>
      <c r="DF31" s="578">
        <f t="shared" si="61"/>
        <v>0</v>
      </c>
      <c r="DG31" s="579" t="str">
        <f t="shared" si="160"/>
        <v>Dentist</v>
      </c>
      <c r="DH31" s="578">
        <f t="shared" si="62"/>
        <v>0</v>
      </c>
      <c r="DI31" s="579" t="str">
        <f t="shared" si="161"/>
        <v>Prescriptions</v>
      </c>
      <c r="DJ31" s="578">
        <f t="shared" si="63"/>
        <v>0</v>
      </c>
      <c r="DK31" s="579" t="str">
        <f t="shared" si="162"/>
        <v>Health &amp; Fitness</v>
      </c>
      <c r="DL31" s="578">
        <f t="shared" si="64"/>
        <v>0</v>
      </c>
      <c r="DM31" s="579" t="str">
        <f t="shared" si="163"/>
        <v>Personal Grooming</v>
      </c>
      <c r="DN31" s="578">
        <f t="shared" si="65"/>
        <v>0</v>
      </c>
      <c r="DO31" s="579" t="str">
        <f t="shared" si="164"/>
        <v>Other Medical</v>
      </c>
      <c r="DP31" s="578">
        <f t="shared" si="66"/>
        <v>0</v>
      </c>
      <c r="DQ31" s="579" t="str">
        <f t="shared" si="165"/>
        <v>8. HOUSING</v>
      </c>
      <c r="DR31" s="578">
        <f t="shared" si="67"/>
        <v>0</v>
      </c>
      <c r="DS31" s="579" t="str">
        <f t="shared" si="166"/>
        <v>Mortgage Loan Payment</v>
      </c>
      <c r="DT31" s="578">
        <f t="shared" si="68"/>
        <v>0</v>
      </c>
      <c r="DU31" s="579" t="str">
        <f t="shared" si="167"/>
        <v>Rent</v>
      </c>
      <c r="DV31" s="578">
        <f t="shared" si="69"/>
        <v>0</v>
      </c>
      <c r="DW31" s="579" t="str">
        <f t="shared" si="168"/>
        <v>Escrow</v>
      </c>
      <c r="DX31" s="578">
        <f t="shared" si="70"/>
        <v>0</v>
      </c>
      <c r="DY31" s="579" t="str">
        <f t="shared" si="169"/>
        <v>HOA / Dues</v>
      </c>
      <c r="DZ31" s="578">
        <f t="shared" si="71"/>
        <v>0</v>
      </c>
      <c r="EA31" s="579" t="str">
        <f t="shared" si="170"/>
        <v>Home Improvement</v>
      </c>
      <c r="EB31" s="578">
        <f t="shared" si="72"/>
        <v>0</v>
      </c>
      <c r="EC31" s="579" t="str">
        <f t="shared" si="171"/>
        <v>Other Housing</v>
      </c>
      <c r="ED31" s="578">
        <f t="shared" si="73"/>
        <v>0</v>
      </c>
      <c r="EE31" s="579" t="str">
        <f t="shared" si="172"/>
        <v>9. UTILITIES</v>
      </c>
      <c r="EF31" s="578">
        <f t="shared" si="74"/>
        <v>0</v>
      </c>
      <c r="EG31" s="579" t="str">
        <f t="shared" si="173"/>
        <v>Electricity</v>
      </c>
      <c r="EH31" s="578">
        <f t="shared" si="75"/>
        <v>0</v>
      </c>
      <c r="EI31" s="579" t="str">
        <f t="shared" si="174"/>
        <v>Natural Gas</v>
      </c>
      <c r="EJ31" s="578">
        <f t="shared" si="76"/>
        <v>0</v>
      </c>
      <c r="EK31" s="579" t="str">
        <f t="shared" si="175"/>
        <v>Water</v>
      </c>
      <c r="EL31" s="578">
        <f t="shared" si="77"/>
        <v>0</v>
      </c>
      <c r="EM31" s="579" t="str">
        <f t="shared" si="176"/>
        <v>Trash Pick-up</v>
      </c>
      <c r="EN31" s="578">
        <f t="shared" si="78"/>
        <v>0</v>
      </c>
      <c r="EO31" s="579" t="str">
        <f t="shared" si="177"/>
        <v>Other Utilities</v>
      </c>
      <c r="EP31" s="578">
        <f t="shared" si="79"/>
        <v>0</v>
      </c>
      <c r="EQ31" s="579" t="str">
        <f t="shared" si="178"/>
        <v>Other Utilities</v>
      </c>
      <c r="ER31" s="578">
        <f t="shared" si="80"/>
        <v>0</v>
      </c>
      <c r="ES31" s="579" t="str">
        <f t="shared" si="179"/>
        <v>10. HOUSEHOLD</v>
      </c>
      <c r="ET31" s="578">
        <f t="shared" si="81"/>
        <v>0</v>
      </c>
      <c r="EU31" s="579" t="str">
        <f t="shared" si="180"/>
        <v>Home Phone</v>
      </c>
      <c r="EV31" s="578">
        <f t="shared" si="82"/>
        <v>0</v>
      </c>
      <c r="EW31" s="579" t="str">
        <f t="shared" si="181"/>
        <v>Cell Phone</v>
      </c>
      <c r="EX31" s="578">
        <f t="shared" si="83"/>
        <v>0</v>
      </c>
      <c r="EY31" s="579" t="str">
        <f t="shared" si="182"/>
        <v>Internet Service</v>
      </c>
      <c r="EZ31" s="578">
        <f t="shared" si="84"/>
        <v>0</v>
      </c>
      <c r="FA31" s="579" t="str">
        <f t="shared" si="183"/>
        <v>Other Household</v>
      </c>
      <c r="FB31" s="578">
        <f t="shared" si="85"/>
        <v>0</v>
      </c>
      <c r="FC31" s="579" t="str">
        <f t="shared" si="184"/>
        <v>Other Household</v>
      </c>
      <c r="FD31" s="578">
        <f t="shared" si="86"/>
        <v>0</v>
      </c>
      <c r="FE31" s="579" t="str">
        <f t="shared" si="185"/>
        <v>Other Household</v>
      </c>
      <c r="FF31" s="578">
        <f t="shared" si="87"/>
        <v>0</v>
      </c>
      <c r="FG31" s="579" t="str">
        <f t="shared" si="186"/>
        <v>11. ENTERTAINMENT</v>
      </c>
      <c r="FH31" s="578">
        <f t="shared" si="88"/>
        <v>0</v>
      </c>
      <c r="FI31" s="579" t="str">
        <f t="shared" si="187"/>
        <v>Cable TV</v>
      </c>
      <c r="FJ31" s="578">
        <f t="shared" si="89"/>
        <v>0</v>
      </c>
      <c r="FK31" s="579" t="str">
        <f t="shared" si="188"/>
        <v>Movies / Books</v>
      </c>
      <c r="FL31" s="578">
        <f t="shared" si="90"/>
        <v>0</v>
      </c>
      <c r="FM31" s="579" t="str">
        <f t="shared" si="189"/>
        <v>Babysitter</v>
      </c>
      <c r="FN31" s="578">
        <f t="shared" si="91"/>
        <v>0</v>
      </c>
      <c r="FO31" s="579" t="str">
        <f t="shared" si="190"/>
        <v>Vacation</v>
      </c>
      <c r="FP31" s="578">
        <f t="shared" si="92"/>
        <v>0</v>
      </c>
      <c r="FQ31" s="579" t="str">
        <f t="shared" si="191"/>
        <v>Music</v>
      </c>
      <c r="FR31" s="578">
        <f t="shared" si="93"/>
        <v>0</v>
      </c>
      <c r="FS31" s="579" t="str">
        <f t="shared" si="192"/>
        <v>Other Entertainment</v>
      </c>
      <c r="FT31" s="578">
        <f t="shared" si="94"/>
        <v>0</v>
      </c>
      <c r="FU31" s="579" t="str">
        <f t="shared" si="193"/>
        <v>12. TRANSPORTATION</v>
      </c>
      <c r="FV31" s="578">
        <f t="shared" si="95"/>
        <v>0</v>
      </c>
      <c r="FW31" s="579" t="str">
        <f t="shared" si="194"/>
        <v>Auto Loan Payment</v>
      </c>
      <c r="FX31" s="578">
        <f t="shared" si="96"/>
        <v>0</v>
      </c>
      <c r="FY31" s="579" t="str">
        <f t="shared" si="195"/>
        <v>Fuel</v>
      </c>
      <c r="FZ31" s="578">
        <f t="shared" si="97"/>
        <v>0</v>
      </c>
      <c r="GA31" s="579" t="str">
        <f t="shared" si="196"/>
        <v>Maintenance</v>
      </c>
      <c r="GB31" s="578">
        <f t="shared" si="98"/>
        <v>0</v>
      </c>
      <c r="GC31" s="579" t="str">
        <f t="shared" si="197"/>
        <v>Unplanned Service / Repair</v>
      </c>
      <c r="GD31" s="578">
        <f t="shared" si="99"/>
        <v>0</v>
      </c>
      <c r="GE31" s="579" t="str">
        <f t="shared" si="198"/>
        <v>Registration / Inspection</v>
      </c>
      <c r="GF31" s="578">
        <f t="shared" si="100"/>
        <v>0</v>
      </c>
      <c r="GG31" s="579" t="str">
        <f t="shared" si="199"/>
        <v>Other Transportation</v>
      </c>
      <c r="GH31" s="578">
        <f t="shared" si="101"/>
        <v>0</v>
      </c>
      <c r="GI31" s="579" t="str">
        <f t="shared" si="200"/>
        <v>13. INSURANCE</v>
      </c>
      <c r="GJ31" s="578">
        <f t="shared" si="102"/>
        <v>0</v>
      </c>
      <c r="GK31" s="579" t="str">
        <f t="shared" si="201"/>
        <v>Home Insurance</v>
      </c>
      <c r="GL31" s="578">
        <f t="shared" si="103"/>
        <v>0</v>
      </c>
      <c r="GM31" s="579" t="str">
        <f t="shared" si="202"/>
        <v>Auto Insurance</v>
      </c>
      <c r="GN31" s="578">
        <f t="shared" si="104"/>
        <v>0</v>
      </c>
      <c r="GO31" s="579" t="str">
        <f t="shared" si="203"/>
        <v>Medical / Dental / Vision</v>
      </c>
      <c r="GP31" s="578">
        <f t="shared" si="105"/>
        <v>0</v>
      </c>
      <c r="GQ31" s="579" t="str">
        <f t="shared" si="204"/>
        <v>Life Insurance</v>
      </c>
      <c r="GR31" s="578">
        <f t="shared" si="106"/>
        <v>0</v>
      </c>
      <c r="GS31" s="579" t="str">
        <f t="shared" si="205"/>
        <v>Disability</v>
      </c>
      <c r="GT31" s="578">
        <f t="shared" si="107"/>
        <v>0</v>
      </c>
      <c r="GU31" s="579" t="str">
        <f t="shared" si="206"/>
        <v>Other Insurance</v>
      </c>
      <c r="GV31" s="578">
        <f t="shared" si="108"/>
        <v>0</v>
      </c>
      <c r="GW31" s="579" t="str">
        <f t="shared" si="207"/>
        <v>14. INVESTMENTS</v>
      </c>
      <c r="GX31" s="578">
        <f t="shared" si="109"/>
        <v>0</v>
      </c>
      <c r="GY31" s="579" t="str">
        <f t="shared" si="208"/>
        <v>Business</v>
      </c>
      <c r="GZ31" s="578">
        <f t="shared" si="110"/>
        <v>0</v>
      </c>
      <c r="HA31" s="579" t="str">
        <f t="shared" si="209"/>
        <v>Real Estate</v>
      </c>
      <c r="HB31" s="578">
        <f t="shared" si="111"/>
        <v>0</v>
      </c>
      <c r="HC31" s="579" t="str">
        <f t="shared" si="210"/>
        <v>Other Investments</v>
      </c>
      <c r="HD31" s="578">
        <f t="shared" si="112"/>
        <v>0</v>
      </c>
      <c r="HE31" s="579" t="str">
        <f t="shared" si="211"/>
        <v>Other Investments</v>
      </c>
      <c r="HF31" s="578">
        <f t="shared" si="113"/>
        <v>0</v>
      </c>
      <c r="HG31" s="579" t="str">
        <f t="shared" si="212"/>
        <v>Other Investments</v>
      </c>
      <c r="HH31" s="578">
        <f t="shared" si="114"/>
        <v>0</v>
      </c>
      <c r="HI31" s="579" t="str">
        <f t="shared" si="213"/>
        <v>Other Investments</v>
      </c>
      <c r="HJ31" s="578">
        <f t="shared" si="115"/>
        <v>0</v>
      </c>
      <c r="HK31" s="587"/>
      <c r="HL31" s="578"/>
      <c r="HM31" s="579"/>
      <c r="HN31" s="578"/>
      <c r="HO31" s="579"/>
      <c r="HP31" s="578"/>
      <c r="HQ31" s="579"/>
      <c r="HR31" s="578"/>
      <c r="HS31" s="579"/>
      <c r="HT31" s="578"/>
      <c r="HU31" s="579"/>
      <c r="HV31" s="578"/>
      <c r="HW31" s="579"/>
      <c r="HX31" s="588"/>
    </row>
    <row r="32" spans="2:242" ht="26" customHeight="1">
      <c r="B32" s="174" t="str">
        <f t="shared" si="16"/>
        <v>Internet Service</v>
      </c>
      <c r="D32" s="1010"/>
      <c r="E32" s="1011" t="s">
        <v>59</v>
      </c>
      <c r="F32" s="1012"/>
      <c r="G32" s="1013"/>
      <c r="H32" s="811"/>
      <c r="I32" s="811"/>
      <c r="J32" s="811"/>
      <c r="K32" s="929"/>
      <c r="L32" s="811"/>
      <c r="M32" s="586"/>
      <c r="N32" s="930">
        <f t="shared" si="215"/>
        <v>0</v>
      </c>
      <c r="O32" s="931">
        <f t="shared" si="1"/>
        <v>0</v>
      </c>
      <c r="P32" s="932" t="str">
        <f t="shared" si="17"/>
        <v/>
      </c>
      <c r="Q32" s="932" t="str">
        <f t="shared" si="214"/>
        <v/>
      </c>
      <c r="S32" s="174" t="str">
        <f>Setup!C59</f>
        <v>Other Taxes</v>
      </c>
      <c r="T32" s="339">
        <f t="shared" si="216"/>
        <v>0</v>
      </c>
      <c r="U32" s="174" t="s">
        <v>527</v>
      </c>
      <c r="W32" s="579" t="str">
        <f t="shared" si="116"/>
        <v>1. GIVING</v>
      </c>
      <c r="X32" s="578">
        <f t="shared" si="18"/>
        <v>0</v>
      </c>
      <c r="Y32" s="579" t="str">
        <f t="shared" si="117"/>
        <v>Tithe</v>
      </c>
      <c r="Z32" s="578">
        <f t="shared" si="19"/>
        <v>0</v>
      </c>
      <c r="AA32" s="579" t="str">
        <f t="shared" si="118"/>
        <v>Offering</v>
      </c>
      <c r="AB32" s="578">
        <f t="shared" si="20"/>
        <v>0</v>
      </c>
      <c r="AC32" s="579" t="str">
        <f t="shared" si="119"/>
        <v>Alms</v>
      </c>
      <c r="AD32" s="578">
        <f t="shared" si="21"/>
        <v>0</v>
      </c>
      <c r="AE32" s="579" t="str">
        <f t="shared" si="120"/>
        <v>Gifts</v>
      </c>
      <c r="AF32" s="578">
        <f t="shared" si="22"/>
        <v>0</v>
      </c>
      <c r="AG32" s="579" t="str">
        <f t="shared" si="121"/>
        <v>Outreaches</v>
      </c>
      <c r="AH32" s="578">
        <f t="shared" si="23"/>
        <v>0</v>
      </c>
      <c r="AI32" s="579" t="str">
        <f t="shared" si="122"/>
        <v>Other Giving</v>
      </c>
      <c r="AJ32" s="578">
        <f t="shared" si="24"/>
        <v>0</v>
      </c>
      <c r="AK32" s="579" t="str">
        <f t="shared" si="123"/>
        <v>2. TAXES</v>
      </c>
      <c r="AL32" s="578">
        <f t="shared" si="25"/>
        <v>0</v>
      </c>
      <c r="AM32" s="579" t="str">
        <f t="shared" si="124"/>
        <v>Taxes - Fed. S.S., Medicare</v>
      </c>
      <c r="AN32" s="578">
        <f t="shared" si="26"/>
        <v>0</v>
      </c>
      <c r="AO32" s="579" t="str">
        <f t="shared" si="125"/>
        <v>State Taxes</v>
      </c>
      <c r="AP32" s="578">
        <f t="shared" si="27"/>
        <v>0</v>
      </c>
      <c r="AQ32" s="579" t="str">
        <f t="shared" si="126"/>
        <v>Property Taxes</v>
      </c>
      <c r="AR32" s="578">
        <f t="shared" si="28"/>
        <v>0</v>
      </c>
      <c r="AS32" s="579" t="str">
        <f t="shared" si="127"/>
        <v>Other Taxes</v>
      </c>
      <c r="AT32" s="578">
        <f t="shared" si="29"/>
        <v>0</v>
      </c>
      <c r="AU32" s="579" t="str">
        <f t="shared" si="128"/>
        <v>Other Taxes</v>
      </c>
      <c r="AV32" s="578">
        <f t="shared" si="30"/>
        <v>0</v>
      </c>
      <c r="AW32" s="579" t="str">
        <f t="shared" si="129"/>
        <v>Other Taxes</v>
      </c>
      <c r="AX32" s="578">
        <f t="shared" si="31"/>
        <v>0</v>
      </c>
      <c r="AY32" s="579" t="str">
        <f t="shared" si="130"/>
        <v>3. SAVINGS</v>
      </c>
      <c r="AZ32" s="578">
        <f t="shared" si="32"/>
        <v>0</v>
      </c>
      <c r="BA32" s="579" t="str">
        <f t="shared" si="131"/>
        <v>Emergency Fund</v>
      </c>
      <c r="BB32" s="578">
        <f t="shared" si="33"/>
        <v>0</v>
      </c>
      <c r="BC32" s="579" t="str">
        <f t="shared" si="132"/>
        <v>Retirement</v>
      </c>
      <c r="BD32" s="578">
        <f t="shared" si="34"/>
        <v>0</v>
      </c>
      <c r="BE32" s="579" t="str">
        <f t="shared" si="133"/>
        <v>Storehouse</v>
      </c>
      <c r="BF32" s="578">
        <f t="shared" si="35"/>
        <v>0</v>
      </c>
      <c r="BG32" s="579" t="str">
        <f t="shared" si="134"/>
        <v>Christmas Fund</v>
      </c>
      <c r="BH32" s="578">
        <f t="shared" si="36"/>
        <v>0</v>
      </c>
      <c r="BI32" s="579" t="str">
        <f t="shared" si="135"/>
        <v>Car Fund</v>
      </c>
      <c r="BJ32" s="578">
        <f t="shared" si="37"/>
        <v>0</v>
      </c>
      <c r="BK32" s="579" t="str">
        <f t="shared" si="136"/>
        <v>Home Down Pay Fund</v>
      </c>
      <c r="BL32" s="578">
        <f t="shared" si="38"/>
        <v>0</v>
      </c>
      <c r="BM32" s="579" t="str">
        <f t="shared" si="137"/>
        <v>4. FOOD</v>
      </c>
      <c r="BN32" s="578">
        <f t="shared" si="39"/>
        <v>0</v>
      </c>
      <c r="BO32" s="579" t="str">
        <f t="shared" si="138"/>
        <v>Groceries</v>
      </c>
      <c r="BP32" s="578">
        <f t="shared" si="40"/>
        <v>0</v>
      </c>
      <c r="BQ32" s="579" t="str">
        <f t="shared" si="139"/>
        <v>Dining Out</v>
      </c>
      <c r="BR32" s="578">
        <f t="shared" si="41"/>
        <v>0</v>
      </c>
      <c r="BS32" s="579" t="str">
        <f t="shared" si="140"/>
        <v>School Lunches</v>
      </c>
      <c r="BT32" s="578">
        <f t="shared" si="42"/>
        <v>0</v>
      </c>
      <c r="BU32" s="579" t="str">
        <f t="shared" si="141"/>
        <v>Pet Food</v>
      </c>
      <c r="BV32" s="578">
        <f t="shared" si="43"/>
        <v>0</v>
      </c>
      <c r="BW32" s="579" t="str">
        <f t="shared" si="142"/>
        <v>Other Food</v>
      </c>
      <c r="BX32" s="578">
        <f t="shared" si="44"/>
        <v>0</v>
      </c>
      <c r="BY32" s="579" t="str">
        <f t="shared" si="143"/>
        <v>Other Food</v>
      </c>
      <c r="BZ32" s="578">
        <f t="shared" si="45"/>
        <v>0</v>
      </c>
      <c r="CA32" s="579" t="str">
        <f t="shared" si="144"/>
        <v>5. CLOTHING</v>
      </c>
      <c r="CB32" s="578">
        <f t="shared" si="46"/>
        <v>0</v>
      </c>
      <c r="CC32" s="579" t="str">
        <f t="shared" si="145"/>
        <v>New Clothes</v>
      </c>
      <c r="CD32" s="578">
        <f t="shared" si="47"/>
        <v>0</v>
      </c>
      <c r="CE32" s="579" t="str">
        <f t="shared" si="146"/>
        <v>Dry Cleaning</v>
      </c>
      <c r="CF32" s="578">
        <f t="shared" si="48"/>
        <v>0</v>
      </c>
      <c r="CG32" s="579" t="str">
        <f t="shared" si="147"/>
        <v>Laundry</v>
      </c>
      <c r="CH32" s="578">
        <f t="shared" si="49"/>
        <v>0</v>
      </c>
      <c r="CI32" s="579" t="str">
        <f t="shared" si="148"/>
        <v>Other Clothing</v>
      </c>
      <c r="CJ32" s="578">
        <f t="shared" si="50"/>
        <v>0</v>
      </c>
      <c r="CK32" s="579" t="str">
        <f t="shared" si="149"/>
        <v>Other Clothing</v>
      </c>
      <c r="CL32" s="578">
        <f t="shared" si="51"/>
        <v>0</v>
      </c>
      <c r="CM32" s="579" t="str">
        <f t="shared" si="150"/>
        <v>Other Clothing</v>
      </c>
      <c r="CN32" s="578">
        <f t="shared" si="52"/>
        <v>0</v>
      </c>
      <c r="CO32" s="579" t="str">
        <f t="shared" si="151"/>
        <v>6. CHILD CARE</v>
      </c>
      <c r="CP32" s="578">
        <f t="shared" si="53"/>
        <v>0</v>
      </c>
      <c r="CQ32" s="579" t="str">
        <f t="shared" si="152"/>
        <v>School Tuition</v>
      </c>
      <c r="CR32" s="578">
        <f t="shared" si="54"/>
        <v>0</v>
      </c>
      <c r="CS32" s="579" t="str">
        <f t="shared" si="153"/>
        <v>Day Care</v>
      </c>
      <c r="CT32" s="578">
        <f t="shared" si="55"/>
        <v>0</v>
      </c>
      <c r="CU32" s="579" t="str">
        <f t="shared" si="154"/>
        <v>Child Support</v>
      </c>
      <c r="CV32" s="578">
        <f t="shared" si="56"/>
        <v>0</v>
      </c>
      <c r="CW32" s="579" t="str">
        <f t="shared" si="155"/>
        <v>Other Child Care</v>
      </c>
      <c r="CX32" s="578">
        <f t="shared" si="57"/>
        <v>0</v>
      </c>
      <c r="CY32" s="579" t="str">
        <f t="shared" si="156"/>
        <v>Other Child Care</v>
      </c>
      <c r="CZ32" s="578">
        <f t="shared" si="58"/>
        <v>0</v>
      </c>
      <c r="DA32" s="579" t="str">
        <f t="shared" si="157"/>
        <v>Other Child Care</v>
      </c>
      <c r="DB32" s="578">
        <f t="shared" si="59"/>
        <v>0</v>
      </c>
      <c r="DC32" s="579" t="str">
        <f t="shared" si="158"/>
        <v>7. HEALTH</v>
      </c>
      <c r="DD32" s="578">
        <f t="shared" si="60"/>
        <v>0</v>
      </c>
      <c r="DE32" s="579" t="str">
        <f t="shared" si="159"/>
        <v>Doctor</v>
      </c>
      <c r="DF32" s="578">
        <f t="shared" si="61"/>
        <v>0</v>
      </c>
      <c r="DG32" s="579" t="str">
        <f t="shared" si="160"/>
        <v>Dentist</v>
      </c>
      <c r="DH32" s="578">
        <f t="shared" si="62"/>
        <v>0</v>
      </c>
      <c r="DI32" s="579" t="str">
        <f t="shared" si="161"/>
        <v>Prescriptions</v>
      </c>
      <c r="DJ32" s="578">
        <f t="shared" si="63"/>
        <v>0</v>
      </c>
      <c r="DK32" s="579" t="str">
        <f t="shared" si="162"/>
        <v>Health &amp; Fitness</v>
      </c>
      <c r="DL32" s="578">
        <f t="shared" si="64"/>
        <v>0</v>
      </c>
      <c r="DM32" s="579" t="str">
        <f t="shared" si="163"/>
        <v>Personal Grooming</v>
      </c>
      <c r="DN32" s="578">
        <f t="shared" si="65"/>
        <v>0</v>
      </c>
      <c r="DO32" s="579" t="str">
        <f t="shared" si="164"/>
        <v>Other Medical</v>
      </c>
      <c r="DP32" s="578">
        <f t="shared" si="66"/>
        <v>0</v>
      </c>
      <c r="DQ32" s="579" t="str">
        <f t="shared" si="165"/>
        <v>8. HOUSING</v>
      </c>
      <c r="DR32" s="578">
        <f t="shared" si="67"/>
        <v>0</v>
      </c>
      <c r="DS32" s="579" t="str">
        <f t="shared" si="166"/>
        <v>Mortgage Loan Payment</v>
      </c>
      <c r="DT32" s="578">
        <f t="shared" si="68"/>
        <v>0</v>
      </c>
      <c r="DU32" s="579" t="str">
        <f t="shared" si="167"/>
        <v>Rent</v>
      </c>
      <c r="DV32" s="578">
        <f t="shared" si="69"/>
        <v>0</v>
      </c>
      <c r="DW32" s="579" t="str">
        <f t="shared" si="168"/>
        <v>Escrow</v>
      </c>
      <c r="DX32" s="578">
        <f t="shared" si="70"/>
        <v>0</v>
      </c>
      <c r="DY32" s="579" t="str">
        <f t="shared" si="169"/>
        <v>HOA / Dues</v>
      </c>
      <c r="DZ32" s="578">
        <f t="shared" si="71"/>
        <v>0</v>
      </c>
      <c r="EA32" s="579" t="str">
        <f t="shared" si="170"/>
        <v>Home Improvement</v>
      </c>
      <c r="EB32" s="578">
        <f t="shared" si="72"/>
        <v>0</v>
      </c>
      <c r="EC32" s="579" t="str">
        <f t="shared" si="171"/>
        <v>Other Housing</v>
      </c>
      <c r="ED32" s="578">
        <f t="shared" si="73"/>
        <v>0</v>
      </c>
      <c r="EE32" s="579" t="str">
        <f t="shared" si="172"/>
        <v>9. UTILITIES</v>
      </c>
      <c r="EF32" s="578">
        <f t="shared" si="74"/>
        <v>0</v>
      </c>
      <c r="EG32" s="579" t="str">
        <f t="shared" si="173"/>
        <v>Electricity</v>
      </c>
      <c r="EH32" s="578">
        <f t="shared" si="75"/>
        <v>0</v>
      </c>
      <c r="EI32" s="579" t="str">
        <f t="shared" si="174"/>
        <v>Natural Gas</v>
      </c>
      <c r="EJ32" s="578">
        <f t="shared" si="76"/>
        <v>0</v>
      </c>
      <c r="EK32" s="579" t="str">
        <f t="shared" si="175"/>
        <v>Water</v>
      </c>
      <c r="EL32" s="578">
        <f t="shared" si="77"/>
        <v>0</v>
      </c>
      <c r="EM32" s="579" t="str">
        <f t="shared" si="176"/>
        <v>Trash Pick-up</v>
      </c>
      <c r="EN32" s="578">
        <f t="shared" si="78"/>
        <v>0</v>
      </c>
      <c r="EO32" s="579" t="str">
        <f t="shared" si="177"/>
        <v>Other Utilities</v>
      </c>
      <c r="EP32" s="578">
        <f t="shared" si="79"/>
        <v>0</v>
      </c>
      <c r="EQ32" s="579" t="str">
        <f t="shared" si="178"/>
        <v>Other Utilities</v>
      </c>
      <c r="ER32" s="578">
        <f t="shared" si="80"/>
        <v>0</v>
      </c>
      <c r="ES32" s="579" t="str">
        <f t="shared" si="179"/>
        <v>10. HOUSEHOLD</v>
      </c>
      <c r="ET32" s="578">
        <f t="shared" si="81"/>
        <v>0</v>
      </c>
      <c r="EU32" s="579" t="str">
        <f t="shared" si="180"/>
        <v>Home Phone</v>
      </c>
      <c r="EV32" s="578">
        <f t="shared" si="82"/>
        <v>0</v>
      </c>
      <c r="EW32" s="579" t="str">
        <f t="shared" si="181"/>
        <v>Cell Phone</v>
      </c>
      <c r="EX32" s="578">
        <f t="shared" si="83"/>
        <v>0</v>
      </c>
      <c r="EY32" s="579" t="str">
        <f t="shared" si="182"/>
        <v>Internet Service</v>
      </c>
      <c r="EZ32" s="578">
        <f t="shared" si="84"/>
        <v>0</v>
      </c>
      <c r="FA32" s="579" t="str">
        <f t="shared" si="183"/>
        <v>Other Household</v>
      </c>
      <c r="FB32" s="578">
        <f t="shared" si="85"/>
        <v>0</v>
      </c>
      <c r="FC32" s="579" t="str">
        <f t="shared" si="184"/>
        <v>Other Household</v>
      </c>
      <c r="FD32" s="578">
        <f t="shared" si="86"/>
        <v>0</v>
      </c>
      <c r="FE32" s="579" t="str">
        <f t="shared" si="185"/>
        <v>Other Household</v>
      </c>
      <c r="FF32" s="578">
        <f t="shared" si="87"/>
        <v>0</v>
      </c>
      <c r="FG32" s="579" t="str">
        <f t="shared" si="186"/>
        <v>11. ENTERTAINMENT</v>
      </c>
      <c r="FH32" s="578">
        <f t="shared" si="88"/>
        <v>0</v>
      </c>
      <c r="FI32" s="579" t="str">
        <f t="shared" si="187"/>
        <v>Cable TV</v>
      </c>
      <c r="FJ32" s="578">
        <f t="shared" si="89"/>
        <v>0</v>
      </c>
      <c r="FK32" s="579" t="str">
        <f t="shared" si="188"/>
        <v>Movies / Books</v>
      </c>
      <c r="FL32" s="578">
        <f t="shared" si="90"/>
        <v>0</v>
      </c>
      <c r="FM32" s="579" t="str">
        <f t="shared" si="189"/>
        <v>Babysitter</v>
      </c>
      <c r="FN32" s="578">
        <f t="shared" si="91"/>
        <v>0</v>
      </c>
      <c r="FO32" s="579" t="str">
        <f t="shared" si="190"/>
        <v>Vacation</v>
      </c>
      <c r="FP32" s="578">
        <f t="shared" si="92"/>
        <v>0</v>
      </c>
      <c r="FQ32" s="579" t="str">
        <f t="shared" si="191"/>
        <v>Music</v>
      </c>
      <c r="FR32" s="578">
        <f t="shared" si="93"/>
        <v>0</v>
      </c>
      <c r="FS32" s="579" t="str">
        <f t="shared" si="192"/>
        <v>Other Entertainment</v>
      </c>
      <c r="FT32" s="578">
        <f t="shared" si="94"/>
        <v>0</v>
      </c>
      <c r="FU32" s="579" t="str">
        <f t="shared" si="193"/>
        <v>12. TRANSPORTATION</v>
      </c>
      <c r="FV32" s="578">
        <f t="shared" si="95"/>
        <v>0</v>
      </c>
      <c r="FW32" s="579" t="str">
        <f t="shared" si="194"/>
        <v>Auto Loan Payment</v>
      </c>
      <c r="FX32" s="578">
        <f t="shared" si="96"/>
        <v>0</v>
      </c>
      <c r="FY32" s="579" t="str">
        <f t="shared" si="195"/>
        <v>Fuel</v>
      </c>
      <c r="FZ32" s="578">
        <f t="shared" si="97"/>
        <v>0</v>
      </c>
      <c r="GA32" s="579" t="str">
        <f t="shared" si="196"/>
        <v>Maintenance</v>
      </c>
      <c r="GB32" s="578">
        <f t="shared" si="98"/>
        <v>0</v>
      </c>
      <c r="GC32" s="579" t="str">
        <f t="shared" si="197"/>
        <v>Unplanned Service / Repair</v>
      </c>
      <c r="GD32" s="578">
        <f t="shared" si="99"/>
        <v>0</v>
      </c>
      <c r="GE32" s="579" t="str">
        <f t="shared" si="198"/>
        <v>Registration / Inspection</v>
      </c>
      <c r="GF32" s="578">
        <f t="shared" si="100"/>
        <v>0</v>
      </c>
      <c r="GG32" s="579" t="str">
        <f t="shared" si="199"/>
        <v>Other Transportation</v>
      </c>
      <c r="GH32" s="578">
        <f t="shared" si="101"/>
        <v>0</v>
      </c>
      <c r="GI32" s="579" t="str">
        <f t="shared" si="200"/>
        <v>13. INSURANCE</v>
      </c>
      <c r="GJ32" s="578">
        <f t="shared" si="102"/>
        <v>0</v>
      </c>
      <c r="GK32" s="579" t="str">
        <f t="shared" si="201"/>
        <v>Home Insurance</v>
      </c>
      <c r="GL32" s="578">
        <f t="shared" si="103"/>
        <v>0</v>
      </c>
      <c r="GM32" s="579" t="str">
        <f t="shared" si="202"/>
        <v>Auto Insurance</v>
      </c>
      <c r="GN32" s="578">
        <f t="shared" si="104"/>
        <v>0</v>
      </c>
      <c r="GO32" s="579" t="str">
        <f t="shared" si="203"/>
        <v>Medical / Dental / Vision</v>
      </c>
      <c r="GP32" s="578">
        <f t="shared" si="105"/>
        <v>0</v>
      </c>
      <c r="GQ32" s="579" t="str">
        <f t="shared" si="204"/>
        <v>Life Insurance</v>
      </c>
      <c r="GR32" s="578">
        <f t="shared" si="106"/>
        <v>0</v>
      </c>
      <c r="GS32" s="579" t="str">
        <f t="shared" si="205"/>
        <v>Disability</v>
      </c>
      <c r="GT32" s="578">
        <f t="shared" si="107"/>
        <v>0</v>
      </c>
      <c r="GU32" s="579" t="str">
        <f t="shared" si="206"/>
        <v>Other Insurance</v>
      </c>
      <c r="GV32" s="578">
        <f t="shared" si="108"/>
        <v>0</v>
      </c>
      <c r="GW32" s="579" t="str">
        <f t="shared" si="207"/>
        <v>14. INVESTMENTS</v>
      </c>
      <c r="GX32" s="578">
        <f t="shared" si="109"/>
        <v>0</v>
      </c>
      <c r="GY32" s="579" t="str">
        <f t="shared" si="208"/>
        <v>Business</v>
      </c>
      <c r="GZ32" s="578">
        <f t="shared" si="110"/>
        <v>0</v>
      </c>
      <c r="HA32" s="579" t="str">
        <f t="shared" si="209"/>
        <v>Real Estate</v>
      </c>
      <c r="HB32" s="578">
        <f t="shared" si="111"/>
        <v>0</v>
      </c>
      <c r="HC32" s="579" t="str">
        <f t="shared" si="210"/>
        <v>Other Investments</v>
      </c>
      <c r="HD32" s="578">
        <f t="shared" si="112"/>
        <v>0</v>
      </c>
      <c r="HE32" s="579" t="str">
        <f t="shared" si="211"/>
        <v>Other Investments</v>
      </c>
      <c r="HF32" s="578">
        <f t="shared" si="113"/>
        <v>0</v>
      </c>
      <c r="HG32" s="579" t="str">
        <f t="shared" si="212"/>
        <v>Other Investments</v>
      </c>
      <c r="HH32" s="578">
        <f t="shared" si="114"/>
        <v>0</v>
      </c>
      <c r="HI32" s="579" t="str">
        <f t="shared" si="213"/>
        <v>Other Investments</v>
      </c>
      <c r="HJ32" s="578">
        <f t="shared" si="115"/>
        <v>0</v>
      </c>
      <c r="HK32" s="587"/>
      <c r="HL32" s="578"/>
      <c r="HM32" s="579"/>
      <c r="HN32" s="578"/>
      <c r="HO32" s="579"/>
      <c r="HP32" s="578"/>
      <c r="HQ32" s="579"/>
      <c r="HR32" s="578"/>
      <c r="HS32" s="579"/>
      <c r="HT32" s="578"/>
      <c r="HU32" s="579"/>
      <c r="HV32" s="578"/>
      <c r="HW32" s="579"/>
      <c r="HX32" s="588"/>
    </row>
    <row r="33" spans="2:242" ht="26" customHeight="1">
      <c r="B33" s="174" t="str">
        <f t="shared" si="16"/>
        <v>Cable TV</v>
      </c>
      <c r="D33" s="1010"/>
      <c r="E33" s="1011" t="s">
        <v>60</v>
      </c>
      <c r="F33" s="1012"/>
      <c r="G33" s="1013"/>
      <c r="H33" s="811"/>
      <c r="I33" s="811"/>
      <c r="J33" s="811"/>
      <c r="K33" s="929"/>
      <c r="L33" s="811"/>
      <c r="M33" s="586"/>
      <c r="N33" s="930">
        <f t="shared" si="215"/>
        <v>0</v>
      </c>
      <c r="O33" s="931">
        <f t="shared" si="1"/>
        <v>0</v>
      </c>
      <c r="P33" s="932" t="str">
        <f t="shared" si="17"/>
        <v/>
      </c>
      <c r="Q33" s="932" t="str">
        <f t="shared" si="214"/>
        <v/>
      </c>
      <c r="S33" s="174" t="str">
        <f>Setup!C60</f>
        <v>3. SAVINGS</v>
      </c>
      <c r="T33" s="339">
        <f t="shared" si="216"/>
        <v>0</v>
      </c>
      <c r="U33" s="174" t="s">
        <v>527</v>
      </c>
      <c r="W33" s="579" t="str">
        <f t="shared" si="116"/>
        <v>1. GIVING</v>
      </c>
      <c r="X33" s="578">
        <f t="shared" si="18"/>
        <v>0</v>
      </c>
      <c r="Y33" s="579" t="str">
        <f t="shared" si="117"/>
        <v>Tithe</v>
      </c>
      <c r="Z33" s="578">
        <f t="shared" si="19"/>
        <v>0</v>
      </c>
      <c r="AA33" s="579" t="str">
        <f t="shared" si="118"/>
        <v>Offering</v>
      </c>
      <c r="AB33" s="578">
        <f t="shared" si="20"/>
        <v>0</v>
      </c>
      <c r="AC33" s="579" t="str">
        <f t="shared" si="119"/>
        <v>Alms</v>
      </c>
      <c r="AD33" s="578">
        <f t="shared" si="21"/>
        <v>0</v>
      </c>
      <c r="AE33" s="579" t="str">
        <f t="shared" si="120"/>
        <v>Gifts</v>
      </c>
      <c r="AF33" s="578">
        <f t="shared" si="22"/>
        <v>0</v>
      </c>
      <c r="AG33" s="579" t="str">
        <f t="shared" si="121"/>
        <v>Outreaches</v>
      </c>
      <c r="AH33" s="578">
        <f t="shared" si="23"/>
        <v>0</v>
      </c>
      <c r="AI33" s="579" t="str">
        <f t="shared" si="122"/>
        <v>Other Giving</v>
      </c>
      <c r="AJ33" s="578">
        <f t="shared" si="24"/>
        <v>0</v>
      </c>
      <c r="AK33" s="579" t="str">
        <f t="shared" si="123"/>
        <v>2. TAXES</v>
      </c>
      <c r="AL33" s="578">
        <f t="shared" si="25"/>
        <v>0</v>
      </c>
      <c r="AM33" s="579" t="str">
        <f t="shared" si="124"/>
        <v>Taxes - Fed. S.S., Medicare</v>
      </c>
      <c r="AN33" s="578">
        <f t="shared" si="26"/>
        <v>0</v>
      </c>
      <c r="AO33" s="579" t="str">
        <f t="shared" si="125"/>
        <v>State Taxes</v>
      </c>
      <c r="AP33" s="578">
        <f t="shared" si="27"/>
        <v>0</v>
      </c>
      <c r="AQ33" s="579" t="str">
        <f t="shared" si="126"/>
        <v>Property Taxes</v>
      </c>
      <c r="AR33" s="578">
        <f t="shared" si="28"/>
        <v>0</v>
      </c>
      <c r="AS33" s="579" t="str">
        <f t="shared" si="127"/>
        <v>Other Taxes</v>
      </c>
      <c r="AT33" s="578">
        <f t="shared" si="29"/>
        <v>0</v>
      </c>
      <c r="AU33" s="579" t="str">
        <f t="shared" si="128"/>
        <v>Other Taxes</v>
      </c>
      <c r="AV33" s="578">
        <f t="shared" si="30"/>
        <v>0</v>
      </c>
      <c r="AW33" s="579" t="str">
        <f t="shared" si="129"/>
        <v>Other Taxes</v>
      </c>
      <c r="AX33" s="578">
        <f t="shared" si="31"/>
        <v>0</v>
      </c>
      <c r="AY33" s="579" t="str">
        <f t="shared" si="130"/>
        <v>3. SAVINGS</v>
      </c>
      <c r="AZ33" s="578">
        <f t="shared" si="32"/>
        <v>0</v>
      </c>
      <c r="BA33" s="579" t="str">
        <f t="shared" si="131"/>
        <v>Emergency Fund</v>
      </c>
      <c r="BB33" s="578">
        <f t="shared" si="33"/>
        <v>0</v>
      </c>
      <c r="BC33" s="579" t="str">
        <f t="shared" si="132"/>
        <v>Retirement</v>
      </c>
      <c r="BD33" s="578">
        <f t="shared" si="34"/>
        <v>0</v>
      </c>
      <c r="BE33" s="579" t="str">
        <f t="shared" si="133"/>
        <v>Storehouse</v>
      </c>
      <c r="BF33" s="578">
        <f t="shared" si="35"/>
        <v>0</v>
      </c>
      <c r="BG33" s="579" t="str">
        <f t="shared" si="134"/>
        <v>Christmas Fund</v>
      </c>
      <c r="BH33" s="578">
        <f t="shared" si="36"/>
        <v>0</v>
      </c>
      <c r="BI33" s="579" t="str">
        <f t="shared" si="135"/>
        <v>Car Fund</v>
      </c>
      <c r="BJ33" s="578">
        <f t="shared" si="37"/>
        <v>0</v>
      </c>
      <c r="BK33" s="579" t="str">
        <f t="shared" si="136"/>
        <v>Home Down Pay Fund</v>
      </c>
      <c r="BL33" s="578">
        <f t="shared" si="38"/>
        <v>0</v>
      </c>
      <c r="BM33" s="579" t="str">
        <f t="shared" si="137"/>
        <v>4. FOOD</v>
      </c>
      <c r="BN33" s="578">
        <f t="shared" si="39"/>
        <v>0</v>
      </c>
      <c r="BO33" s="579" t="str">
        <f t="shared" si="138"/>
        <v>Groceries</v>
      </c>
      <c r="BP33" s="578">
        <f t="shared" si="40"/>
        <v>0</v>
      </c>
      <c r="BQ33" s="579" t="str">
        <f t="shared" si="139"/>
        <v>Dining Out</v>
      </c>
      <c r="BR33" s="578">
        <f t="shared" si="41"/>
        <v>0</v>
      </c>
      <c r="BS33" s="579" t="str">
        <f t="shared" si="140"/>
        <v>School Lunches</v>
      </c>
      <c r="BT33" s="578">
        <f t="shared" si="42"/>
        <v>0</v>
      </c>
      <c r="BU33" s="579" t="str">
        <f t="shared" si="141"/>
        <v>Pet Food</v>
      </c>
      <c r="BV33" s="578">
        <f t="shared" si="43"/>
        <v>0</v>
      </c>
      <c r="BW33" s="579" t="str">
        <f t="shared" si="142"/>
        <v>Other Food</v>
      </c>
      <c r="BX33" s="578">
        <f t="shared" si="44"/>
        <v>0</v>
      </c>
      <c r="BY33" s="579" t="str">
        <f t="shared" si="143"/>
        <v>Other Food</v>
      </c>
      <c r="BZ33" s="578">
        <f t="shared" si="45"/>
        <v>0</v>
      </c>
      <c r="CA33" s="579" t="str">
        <f t="shared" si="144"/>
        <v>5. CLOTHING</v>
      </c>
      <c r="CB33" s="578">
        <f t="shared" si="46"/>
        <v>0</v>
      </c>
      <c r="CC33" s="579" t="str">
        <f t="shared" si="145"/>
        <v>New Clothes</v>
      </c>
      <c r="CD33" s="578">
        <f t="shared" si="47"/>
        <v>0</v>
      </c>
      <c r="CE33" s="579" t="str">
        <f t="shared" si="146"/>
        <v>Dry Cleaning</v>
      </c>
      <c r="CF33" s="578">
        <f t="shared" si="48"/>
        <v>0</v>
      </c>
      <c r="CG33" s="579" t="str">
        <f t="shared" si="147"/>
        <v>Laundry</v>
      </c>
      <c r="CH33" s="578">
        <f t="shared" si="49"/>
        <v>0</v>
      </c>
      <c r="CI33" s="579" t="str">
        <f t="shared" si="148"/>
        <v>Other Clothing</v>
      </c>
      <c r="CJ33" s="578">
        <f t="shared" si="50"/>
        <v>0</v>
      </c>
      <c r="CK33" s="579" t="str">
        <f t="shared" si="149"/>
        <v>Other Clothing</v>
      </c>
      <c r="CL33" s="578">
        <f t="shared" si="51"/>
        <v>0</v>
      </c>
      <c r="CM33" s="579" t="str">
        <f t="shared" si="150"/>
        <v>Other Clothing</v>
      </c>
      <c r="CN33" s="578">
        <f t="shared" si="52"/>
        <v>0</v>
      </c>
      <c r="CO33" s="579" t="str">
        <f t="shared" si="151"/>
        <v>6. CHILD CARE</v>
      </c>
      <c r="CP33" s="578">
        <f t="shared" si="53"/>
        <v>0</v>
      </c>
      <c r="CQ33" s="579" t="str">
        <f t="shared" si="152"/>
        <v>School Tuition</v>
      </c>
      <c r="CR33" s="578">
        <f t="shared" si="54"/>
        <v>0</v>
      </c>
      <c r="CS33" s="579" t="str">
        <f t="shared" si="153"/>
        <v>Day Care</v>
      </c>
      <c r="CT33" s="578">
        <f t="shared" si="55"/>
        <v>0</v>
      </c>
      <c r="CU33" s="579" t="str">
        <f t="shared" si="154"/>
        <v>Child Support</v>
      </c>
      <c r="CV33" s="578">
        <f t="shared" si="56"/>
        <v>0</v>
      </c>
      <c r="CW33" s="579" t="str">
        <f t="shared" si="155"/>
        <v>Other Child Care</v>
      </c>
      <c r="CX33" s="578">
        <f t="shared" si="57"/>
        <v>0</v>
      </c>
      <c r="CY33" s="579" t="str">
        <f t="shared" si="156"/>
        <v>Other Child Care</v>
      </c>
      <c r="CZ33" s="578">
        <f t="shared" si="58"/>
        <v>0</v>
      </c>
      <c r="DA33" s="579" t="str">
        <f t="shared" si="157"/>
        <v>Other Child Care</v>
      </c>
      <c r="DB33" s="578">
        <f t="shared" si="59"/>
        <v>0</v>
      </c>
      <c r="DC33" s="579" t="str">
        <f t="shared" si="158"/>
        <v>7. HEALTH</v>
      </c>
      <c r="DD33" s="578">
        <f t="shared" si="60"/>
        <v>0</v>
      </c>
      <c r="DE33" s="579" t="str">
        <f t="shared" si="159"/>
        <v>Doctor</v>
      </c>
      <c r="DF33" s="578">
        <f t="shared" si="61"/>
        <v>0</v>
      </c>
      <c r="DG33" s="579" t="str">
        <f t="shared" si="160"/>
        <v>Dentist</v>
      </c>
      <c r="DH33" s="578">
        <f t="shared" si="62"/>
        <v>0</v>
      </c>
      <c r="DI33" s="579" t="str">
        <f t="shared" si="161"/>
        <v>Prescriptions</v>
      </c>
      <c r="DJ33" s="578">
        <f t="shared" si="63"/>
        <v>0</v>
      </c>
      <c r="DK33" s="579" t="str">
        <f t="shared" si="162"/>
        <v>Health &amp; Fitness</v>
      </c>
      <c r="DL33" s="578">
        <f t="shared" si="64"/>
        <v>0</v>
      </c>
      <c r="DM33" s="579" t="str">
        <f t="shared" si="163"/>
        <v>Personal Grooming</v>
      </c>
      <c r="DN33" s="578">
        <f t="shared" si="65"/>
        <v>0</v>
      </c>
      <c r="DO33" s="579" t="str">
        <f t="shared" si="164"/>
        <v>Other Medical</v>
      </c>
      <c r="DP33" s="578">
        <f t="shared" si="66"/>
        <v>0</v>
      </c>
      <c r="DQ33" s="579" t="str">
        <f t="shared" si="165"/>
        <v>8. HOUSING</v>
      </c>
      <c r="DR33" s="578">
        <f t="shared" si="67"/>
        <v>0</v>
      </c>
      <c r="DS33" s="579" t="str">
        <f t="shared" si="166"/>
        <v>Mortgage Loan Payment</v>
      </c>
      <c r="DT33" s="578">
        <f t="shared" si="68"/>
        <v>0</v>
      </c>
      <c r="DU33" s="579" t="str">
        <f t="shared" si="167"/>
        <v>Rent</v>
      </c>
      <c r="DV33" s="578">
        <f t="shared" si="69"/>
        <v>0</v>
      </c>
      <c r="DW33" s="579" t="str">
        <f t="shared" si="168"/>
        <v>Escrow</v>
      </c>
      <c r="DX33" s="578">
        <f t="shared" si="70"/>
        <v>0</v>
      </c>
      <c r="DY33" s="579" t="str">
        <f t="shared" si="169"/>
        <v>HOA / Dues</v>
      </c>
      <c r="DZ33" s="578">
        <f t="shared" si="71"/>
        <v>0</v>
      </c>
      <c r="EA33" s="579" t="str">
        <f t="shared" si="170"/>
        <v>Home Improvement</v>
      </c>
      <c r="EB33" s="578">
        <f t="shared" si="72"/>
        <v>0</v>
      </c>
      <c r="EC33" s="579" t="str">
        <f t="shared" si="171"/>
        <v>Other Housing</v>
      </c>
      <c r="ED33" s="578">
        <f t="shared" si="73"/>
        <v>0</v>
      </c>
      <c r="EE33" s="579" t="str">
        <f t="shared" si="172"/>
        <v>9. UTILITIES</v>
      </c>
      <c r="EF33" s="578">
        <f t="shared" si="74"/>
        <v>0</v>
      </c>
      <c r="EG33" s="579" t="str">
        <f t="shared" si="173"/>
        <v>Electricity</v>
      </c>
      <c r="EH33" s="578">
        <f t="shared" si="75"/>
        <v>0</v>
      </c>
      <c r="EI33" s="579" t="str">
        <f t="shared" si="174"/>
        <v>Natural Gas</v>
      </c>
      <c r="EJ33" s="578">
        <f t="shared" si="76"/>
        <v>0</v>
      </c>
      <c r="EK33" s="579" t="str">
        <f t="shared" si="175"/>
        <v>Water</v>
      </c>
      <c r="EL33" s="578">
        <f t="shared" si="77"/>
        <v>0</v>
      </c>
      <c r="EM33" s="579" t="str">
        <f t="shared" si="176"/>
        <v>Trash Pick-up</v>
      </c>
      <c r="EN33" s="578">
        <f t="shared" si="78"/>
        <v>0</v>
      </c>
      <c r="EO33" s="579" t="str">
        <f t="shared" si="177"/>
        <v>Other Utilities</v>
      </c>
      <c r="EP33" s="578">
        <f t="shared" si="79"/>
        <v>0</v>
      </c>
      <c r="EQ33" s="579" t="str">
        <f t="shared" si="178"/>
        <v>Other Utilities</v>
      </c>
      <c r="ER33" s="578">
        <f t="shared" si="80"/>
        <v>0</v>
      </c>
      <c r="ES33" s="579" t="str">
        <f t="shared" si="179"/>
        <v>10. HOUSEHOLD</v>
      </c>
      <c r="ET33" s="578">
        <f t="shared" si="81"/>
        <v>0</v>
      </c>
      <c r="EU33" s="579" t="str">
        <f t="shared" si="180"/>
        <v>Home Phone</v>
      </c>
      <c r="EV33" s="578">
        <f t="shared" si="82"/>
        <v>0</v>
      </c>
      <c r="EW33" s="579" t="str">
        <f t="shared" si="181"/>
        <v>Cell Phone</v>
      </c>
      <c r="EX33" s="578">
        <f t="shared" si="83"/>
        <v>0</v>
      </c>
      <c r="EY33" s="579" t="str">
        <f t="shared" si="182"/>
        <v>Internet Service</v>
      </c>
      <c r="EZ33" s="578">
        <f t="shared" si="84"/>
        <v>0</v>
      </c>
      <c r="FA33" s="579" t="str">
        <f t="shared" si="183"/>
        <v>Other Household</v>
      </c>
      <c r="FB33" s="578">
        <f t="shared" si="85"/>
        <v>0</v>
      </c>
      <c r="FC33" s="579" t="str">
        <f t="shared" si="184"/>
        <v>Other Household</v>
      </c>
      <c r="FD33" s="578">
        <f t="shared" si="86"/>
        <v>0</v>
      </c>
      <c r="FE33" s="579" t="str">
        <f t="shared" si="185"/>
        <v>Other Household</v>
      </c>
      <c r="FF33" s="578">
        <f t="shared" si="87"/>
        <v>0</v>
      </c>
      <c r="FG33" s="579" t="str">
        <f t="shared" si="186"/>
        <v>11. ENTERTAINMENT</v>
      </c>
      <c r="FH33" s="578">
        <f t="shared" si="88"/>
        <v>0</v>
      </c>
      <c r="FI33" s="579" t="str">
        <f t="shared" si="187"/>
        <v>Cable TV</v>
      </c>
      <c r="FJ33" s="578">
        <f t="shared" si="89"/>
        <v>0</v>
      </c>
      <c r="FK33" s="579" t="str">
        <f t="shared" si="188"/>
        <v>Movies / Books</v>
      </c>
      <c r="FL33" s="578">
        <f t="shared" si="90"/>
        <v>0</v>
      </c>
      <c r="FM33" s="579" t="str">
        <f t="shared" si="189"/>
        <v>Babysitter</v>
      </c>
      <c r="FN33" s="578">
        <f t="shared" si="91"/>
        <v>0</v>
      </c>
      <c r="FO33" s="579" t="str">
        <f t="shared" si="190"/>
        <v>Vacation</v>
      </c>
      <c r="FP33" s="578">
        <f t="shared" si="92"/>
        <v>0</v>
      </c>
      <c r="FQ33" s="579" t="str">
        <f t="shared" si="191"/>
        <v>Music</v>
      </c>
      <c r="FR33" s="578">
        <f t="shared" si="93"/>
        <v>0</v>
      </c>
      <c r="FS33" s="579" t="str">
        <f t="shared" si="192"/>
        <v>Other Entertainment</v>
      </c>
      <c r="FT33" s="578">
        <f t="shared" si="94"/>
        <v>0</v>
      </c>
      <c r="FU33" s="579" t="str">
        <f t="shared" si="193"/>
        <v>12. TRANSPORTATION</v>
      </c>
      <c r="FV33" s="578">
        <f t="shared" si="95"/>
        <v>0</v>
      </c>
      <c r="FW33" s="579" t="str">
        <f t="shared" si="194"/>
        <v>Auto Loan Payment</v>
      </c>
      <c r="FX33" s="578">
        <f t="shared" si="96"/>
        <v>0</v>
      </c>
      <c r="FY33" s="579" t="str">
        <f t="shared" si="195"/>
        <v>Fuel</v>
      </c>
      <c r="FZ33" s="578">
        <f t="shared" si="97"/>
        <v>0</v>
      </c>
      <c r="GA33" s="579" t="str">
        <f t="shared" si="196"/>
        <v>Maintenance</v>
      </c>
      <c r="GB33" s="578">
        <f t="shared" si="98"/>
        <v>0</v>
      </c>
      <c r="GC33" s="579" t="str">
        <f t="shared" si="197"/>
        <v>Unplanned Service / Repair</v>
      </c>
      <c r="GD33" s="578">
        <f t="shared" si="99"/>
        <v>0</v>
      </c>
      <c r="GE33" s="579" t="str">
        <f t="shared" si="198"/>
        <v>Registration / Inspection</v>
      </c>
      <c r="GF33" s="578">
        <f t="shared" si="100"/>
        <v>0</v>
      </c>
      <c r="GG33" s="579" t="str">
        <f t="shared" si="199"/>
        <v>Other Transportation</v>
      </c>
      <c r="GH33" s="578">
        <f t="shared" si="101"/>
        <v>0</v>
      </c>
      <c r="GI33" s="579" t="str">
        <f t="shared" si="200"/>
        <v>13. INSURANCE</v>
      </c>
      <c r="GJ33" s="578">
        <f t="shared" si="102"/>
        <v>0</v>
      </c>
      <c r="GK33" s="579" t="str">
        <f t="shared" si="201"/>
        <v>Home Insurance</v>
      </c>
      <c r="GL33" s="578">
        <f t="shared" si="103"/>
        <v>0</v>
      </c>
      <c r="GM33" s="579" t="str">
        <f t="shared" si="202"/>
        <v>Auto Insurance</v>
      </c>
      <c r="GN33" s="578">
        <f t="shared" si="104"/>
        <v>0</v>
      </c>
      <c r="GO33" s="579" t="str">
        <f t="shared" si="203"/>
        <v>Medical / Dental / Vision</v>
      </c>
      <c r="GP33" s="578">
        <f t="shared" si="105"/>
        <v>0</v>
      </c>
      <c r="GQ33" s="579" t="str">
        <f t="shared" si="204"/>
        <v>Life Insurance</v>
      </c>
      <c r="GR33" s="578">
        <f t="shared" si="106"/>
        <v>0</v>
      </c>
      <c r="GS33" s="579" t="str">
        <f t="shared" si="205"/>
        <v>Disability</v>
      </c>
      <c r="GT33" s="578">
        <f t="shared" si="107"/>
        <v>0</v>
      </c>
      <c r="GU33" s="579" t="str">
        <f t="shared" si="206"/>
        <v>Other Insurance</v>
      </c>
      <c r="GV33" s="578">
        <f t="shared" si="108"/>
        <v>0</v>
      </c>
      <c r="GW33" s="579" t="str">
        <f t="shared" si="207"/>
        <v>14. INVESTMENTS</v>
      </c>
      <c r="GX33" s="578">
        <f t="shared" si="109"/>
        <v>0</v>
      </c>
      <c r="GY33" s="579" t="str">
        <f t="shared" si="208"/>
        <v>Business</v>
      </c>
      <c r="GZ33" s="578">
        <f t="shared" si="110"/>
        <v>0</v>
      </c>
      <c r="HA33" s="579" t="str">
        <f t="shared" si="209"/>
        <v>Real Estate</v>
      </c>
      <c r="HB33" s="578">
        <f t="shared" si="111"/>
        <v>0</v>
      </c>
      <c r="HC33" s="579" t="str">
        <f t="shared" si="210"/>
        <v>Other Investments</v>
      </c>
      <c r="HD33" s="578">
        <f t="shared" si="112"/>
        <v>0</v>
      </c>
      <c r="HE33" s="579" t="str">
        <f t="shared" si="211"/>
        <v>Other Investments</v>
      </c>
      <c r="HF33" s="578">
        <f t="shared" si="113"/>
        <v>0</v>
      </c>
      <c r="HG33" s="579" t="str">
        <f t="shared" si="212"/>
        <v>Other Investments</v>
      </c>
      <c r="HH33" s="578">
        <f t="shared" si="114"/>
        <v>0</v>
      </c>
      <c r="HI33" s="579" t="str">
        <f t="shared" si="213"/>
        <v>Other Investments</v>
      </c>
      <c r="HJ33" s="578">
        <f t="shared" si="115"/>
        <v>0</v>
      </c>
      <c r="HK33" s="587"/>
      <c r="HL33" s="578"/>
      <c r="HM33" s="579"/>
      <c r="HN33" s="578"/>
      <c r="HO33" s="579"/>
      <c r="HP33" s="578"/>
      <c r="HQ33" s="579"/>
      <c r="HR33" s="578"/>
      <c r="HS33" s="579"/>
      <c r="HT33" s="578"/>
      <c r="HU33" s="579"/>
      <c r="HV33" s="578"/>
      <c r="HW33" s="579"/>
      <c r="HX33" s="588"/>
      <c r="HY33" s="174"/>
      <c r="IH33" s="174"/>
    </row>
    <row r="34" spans="2:242" ht="26" customHeight="1">
      <c r="B34" s="174" t="str">
        <f t="shared" si="16"/>
        <v>Movies / Books</v>
      </c>
      <c r="D34" s="1010"/>
      <c r="E34" s="1011" t="s">
        <v>548</v>
      </c>
      <c r="F34" s="1012"/>
      <c r="G34" s="1013"/>
      <c r="H34" s="811"/>
      <c r="I34" s="811"/>
      <c r="J34" s="811"/>
      <c r="K34" s="929"/>
      <c r="L34" s="811"/>
      <c r="M34" s="586"/>
      <c r="N34" s="930">
        <f t="shared" si="215"/>
        <v>0</v>
      </c>
      <c r="O34" s="931">
        <f t="shared" si="1"/>
        <v>0</v>
      </c>
      <c r="P34" s="932" t="str">
        <f t="shared" si="17"/>
        <v/>
      </c>
      <c r="Q34" s="932" t="str">
        <f t="shared" si="214"/>
        <v/>
      </c>
      <c r="S34" s="174" t="str">
        <f>Setup!C61</f>
        <v>Emergency Fund</v>
      </c>
      <c r="T34" s="339">
        <f t="shared" si="216"/>
        <v>0</v>
      </c>
      <c r="U34" s="174" t="s">
        <v>527</v>
      </c>
      <c r="W34" s="579" t="str">
        <f t="shared" si="116"/>
        <v>1. GIVING</v>
      </c>
      <c r="X34" s="578">
        <f t="shared" si="18"/>
        <v>0</v>
      </c>
      <c r="Y34" s="579" t="str">
        <f t="shared" si="117"/>
        <v>Tithe</v>
      </c>
      <c r="Z34" s="578">
        <f t="shared" si="19"/>
        <v>0</v>
      </c>
      <c r="AA34" s="579" t="str">
        <f t="shared" si="118"/>
        <v>Offering</v>
      </c>
      <c r="AB34" s="578">
        <f t="shared" si="20"/>
        <v>0</v>
      </c>
      <c r="AC34" s="579" t="str">
        <f t="shared" si="119"/>
        <v>Alms</v>
      </c>
      <c r="AD34" s="578">
        <f t="shared" si="21"/>
        <v>0</v>
      </c>
      <c r="AE34" s="579" t="str">
        <f t="shared" si="120"/>
        <v>Gifts</v>
      </c>
      <c r="AF34" s="578">
        <f t="shared" si="22"/>
        <v>0</v>
      </c>
      <c r="AG34" s="579" t="str">
        <f t="shared" si="121"/>
        <v>Outreaches</v>
      </c>
      <c r="AH34" s="578">
        <f t="shared" si="23"/>
        <v>0</v>
      </c>
      <c r="AI34" s="579" t="str">
        <f t="shared" si="122"/>
        <v>Other Giving</v>
      </c>
      <c r="AJ34" s="578">
        <f t="shared" si="24"/>
        <v>0</v>
      </c>
      <c r="AK34" s="579" t="str">
        <f t="shared" si="123"/>
        <v>2. TAXES</v>
      </c>
      <c r="AL34" s="578">
        <f t="shared" si="25"/>
        <v>0</v>
      </c>
      <c r="AM34" s="579" t="str">
        <f t="shared" si="124"/>
        <v>Taxes - Fed. S.S., Medicare</v>
      </c>
      <c r="AN34" s="578">
        <f t="shared" si="26"/>
        <v>0</v>
      </c>
      <c r="AO34" s="579" t="str">
        <f t="shared" si="125"/>
        <v>State Taxes</v>
      </c>
      <c r="AP34" s="578">
        <f t="shared" si="27"/>
        <v>0</v>
      </c>
      <c r="AQ34" s="579" t="str">
        <f t="shared" si="126"/>
        <v>Property Taxes</v>
      </c>
      <c r="AR34" s="578">
        <f t="shared" si="28"/>
        <v>0</v>
      </c>
      <c r="AS34" s="579" t="str">
        <f t="shared" si="127"/>
        <v>Other Taxes</v>
      </c>
      <c r="AT34" s="578">
        <f t="shared" si="29"/>
        <v>0</v>
      </c>
      <c r="AU34" s="579" t="str">
        <f t="shared" si="128"/>
        <v>Other Taxes</v>
      </c>
      <c r="AV34" s="578">
        <f t="shared" si="30"/>
        <v>0</v>
      </c>
      <c r="AW34" s="579" t="str">
        <f t="shared" si="129"/>
        <v>Other Taxes</v>
      </c>
      <c r="AX34" s="578">
        <f t="shared" si="31"/>
        <v>0</v>
      </c>
      <c r="AY34" s="579" t="str">
        <f t="shared" si="130"/>
        <v>3. SAVINGS</v>
      </c>
      <c r="AZ34" s="578">
        <f t="shared" si="32"/>
        <v>0</v>
      </c>
      <c r="BA34" s="579" t="str">
        <f t="shared" si="131"/>
        <v>Emergency Fund</v>
      </c>
      <c r="BB34" s="578">
        <f t="shared" si="33"/>
        <v>0</v>
      </c>
      <c r="BC34" s="579" t="str">
        <f t="shared" si="132"/>
        <v>Retirement</v>
      </c>
      <c r="BD34" s="578">
        <f t="shared" si="34"/>
        <v>0</v>
      </c>
      <c r="BE34" s="579" t="str">
        <f t="shared" si="133"/>
        <v>Storehouse</v>
      </c>
      <c r="BF34" s="578">
        <f t="shared" si="35"/>
        <v>0</v>
      </c>
      <c r="BG34" s="579" t="str">
        <f t="shared" si="134"/>
        <v>Christmas Fund</v>
      </c>
      <c r="BH34" s="578">
        <f t="shared" si="36"/>
        <v>0</v>
      </c>
      <c r="BI34" s="579" t="str">
        <f t="shared" si="135"/>
        <v>Car Fund</v>
      </c>
      <c r="BJ34" s="578">
        <f t="shared" si="37"/>
        <v>0</v>
      </c>
      <c r="BK34" s="579" t="str">
        <f t="shared" si="136"/>
        <v>Home Down Pay Fund</v>
      </c>
      <c r="BL34" s="578">
        <f t="shared" si="38"/>
        <v>0</v>
      </c>
      <c r="BM34" s="579" t="str">
        <f t="shared" si="137"/>
        <v>4. FOOD</v>
      </c>
      <c r="BN34" s="578">
        <f t="shared" si="39"/>
        <v>0</v>
      </c>
      <c r="BO34" s="579" t="str">
        <f t="shared" si="138"/>
        <v>Groceries</v>
      </c>
      <c r="BP34" s="578">
        <f t="shared" si="40"/>
        <v>0</v>
      </c>
      <c r="BQ34" s="579" t="str">
        <f t="shared" si="139"/>
        <v>Dining Out</v>
      </c>
      <c r="BR34" s="578">
        <f t="shared" si="41"/>
        <v>0</v>
      </c>
      <c r="BS34" s="579" t="str">
        <f t="shared" si="140"/>
        <v>School Lunches</v>
      </c>
      <c r="BT34" s="578">
        <f t="shared" si="42"/>
        <v>0</v>
      </c>
      <c r="BU34" s="579" t="str">
        <f t="shared" si="141"/>
        <v>Pet Food</v>
      </c>
      <c r="BV34" s="578">
        <f t="shared" si="43"/>
        <v>0</v>
      </c>
      <c r="BW34" s="579" t="str">
        <f t="shared" si="142"/>
        <v>Other Food</v>
      </c>
      <c r="BX34" s="578">
        <f t="shared" si="44"/>
        <v>0</v>
      </c>
      <c r="BY34" s="579" t="str">
        <f t="shared" si="143"/>
        <v>Other Food</v>
      </c>
      <c r="BZ34" s="578">
        <f t="shared" si="45"/>
        <v>0</v>
      </c>
      <c r="CA34" s="579" t="str">
        <f t="shared" si="144"/>
        <v>5. CLOTHING</v>
      </c>
      <c r="CB34" s="578">
        <f t="shared" si="46"/>
        <v>0</v>
      </c>
      <c r="CC34" s="579" t="str">
        <f t="shared" si="145"/>
        <v>New Clothes</v>
      </c>
      <c r="CD34" s="578">
        <f t="shared" si="47"/>
        <v>0</v>
      </c>
      <c r="CE34" s="579" t="str">
        <f t="shared" si="146"/>
        <v>Dry Cleaning</v>
      </c>
      <c r="CF34" s="578">
        <f t="shared" si="48"/>
        <v>0</v>
      </c>
      <c r="CG34" s="579" t="str">
        <f t="shared" si="147"/>
        <v>Laundry</v>
      </c>
      <c r="CH34" s="578">
        <f t="shared" si="49"/>
        <v>0</v>
      </c>
      <c r="CI34" s="579" t="str">
        <f t="shared" si="148"/>
        <v>Other Clothing</v>
      </c>
      <c r="CJ34" s="578">
        <f t="shared" si="50"/>
        <v>0</v>
      </c>
      <c r="CK34" s="579" t="str">
        <f t="shared" si="149"/>
        <v>Other Clothing</v>
      </c>
      <c r="CL34" s="578">
        <f t="shared" si="51"/>
        <v>0</v>
      </c>
      <c r="CM34" s="579" t="str">
        <f t="shared" si="150"/>
        <v>Other Clothing</v>
      </c>
      <c r="CN34" s="578">
        <f t="shared" si="52"/>
        <v>0</v>
      </c>
      <c r="CO34" s="579" t="str">
        <f t="shared" si="151"/>
        <v>6. CHILD CARE</v>
      </c>
      <c r="CP34" s="578">
        <f t="shared" si="53"/>
        <v>0</v>
      </c>
      <c r="CQ34" s="579" t="str">
        <f t="shared" si="152"/>
        <v>School Tuition</v>
      </c>
      <c r="CR34" s="578">
        <f t="shared" si="54"/>
        <v>0</v>
      </c>
      <c r="CS34" s="579" t="str">
        <f t="shared" si="153"/>
        <v>Day Care</v>
      </c>
      <c r="CT34" s="578">
        <f t="shared" si="55"/>
        <v>0</v>
      </c>
      <c r="CU34" s="579" t="str">
        <f t="shared" si="154"/>
        <v>Child Support</v>
      </c>
      <c r="CV34" s="578">
        <f t="shared" si="56"/>
        <v>0</v>
      </c>
      <c r="CW34" s="579" t="str">
        <f t="shared" si="155"/>
        <v>Other Child Care</v>
      </c>
      <c r="CX34" s="578">
        <f t="shared" si="57"/>
        <v>0</v>
      </c>
      <c r="CY34" s="579" t="str">
        <f t="shared" si="156"/>
        <v>Other Child Care</v>
      </c>
      <c r="CZ34" s="578">
        <f t="shared" si="58"/>
        <v>0</v>
      </c>
      <c r="DA34" s="579" t="str">
        <f t="shared" si="157"/>
        <v>Other Child Care</v>
      </c>
      <c r="DB34" s="578">
        <f t="shared" si="59"/>
        <v>0</v>
      </c>
      <c r="DC34" s="579" t="str">
        <f t="shared" si="158"/>
        <v>7. HEALTH</v>
      </c>
      <c r="DD34" s="578">
        <f t="shared" si="60"/>
        <v>0</v>
      </c>
      <c r="DE34" s="579" t="str">
        <f t="shared" si="159"/>
        <v>Doctor</v>
      </c>
      <c r="DF34" s="578">
        <f t="shared" si="61"/>
        <v>0</v>
      </c>
      <c r="DG34" s="579" t="str">
        <f t="shared" si="160"/>
        <v>Dentist</v>
      </c>
      <c r="DH34" s="578">
        <f t="shared" si="62"/>
        <v>0</v>
      </c>
      <c r="DI34" s="579" t="str">
        <f t="shared" si="161"/>
        <v>Prescriptions</v>
      </c>
      <c r="DJ34" s="578">
        <f t="shared" si="63"/>
        <v>0</v>
      </c>
      <c r="DK34" s="579" t="str">
        <f t="shared" si="162"/>
        <v>Health &amp; Fitness</v>
      </c>
      <c r="DL34" s="578">
        <f t="shared" si="64"/>
        <v>0</v>
      </c>
      <c r="DM34" s="579" t="str">
        <f t="shared" si="163"/>
        <v>Personal Grooming</v>
      </c>
      <c r="DN34" s="578">
        <f t="shared" si="65"/>
        <v>0</v>
      </c>
      <c r="DO34" s="579" t="str">
        <f t="shared" si="164"/>
        <v>Other Medical</v>
      </c>
      <c r="DP34" s="578">
        <f t="shared" si="66"/>
        <v>0</v>
      </c>
      <c r="DQ34" s="579" t="str">
        <f t="shared" si="165"/>
        <v>8. HOUSING</v>
      </c>
      <c r="DR34" s="578">
        <f t="shared" si="67"/>
        <v>0</v>
      </c>
      <c r="DS34" s="579" t="str">
        <f t="shared" si="166"/>
        <v>Mortgage Loan Payment</v>
      </c>
      <c r="DT34" s="578">
        <f t="shared" si="68"/>
        <v>0</v>
      </c>
      <c r="DU34" s="579" t="str">
        <f t="shared" si="167"/>
        <v>Rent</v>
      </c>
      <c r="DV34" s="578">
        <f t="shared" si="69"/>
        <v>0</v>
      </c>
      <c r="DW34" s="579" t="str">
        <f t="shared" si="168"/>
        <v>Escrow</v>
      </c>
      <c r="DX34" s="578">
        <f t="shared" si="70"/>
        <v>0</v>
      </c>
      <c r="DY34" s="579" t="str">
        <f t="shared" si="169"/>
        <v>HOA / Dues</v>
      </c>
      <c r="DZ34" s="578">
        <f t="shared" si="71"/>
        <v>0</v>
      </c>
      <c r="EA34" s="579" t="str">
        <f t="shared" si="170"/>
        <v>Home Improvement</v>
      </c>
      <c r="EB34" s="578">
        <f t="shared" si="72"/>
        <v>0</v>
      </c>
      <c r="EC34" s="579" t="str">
        <f t="shared" si="171"/>
        <v>Other Housing</v>
      </c>
      <c r="ED34" s="578">
        <f t="shared" si="73"/>
        <v>0</v>
      </c>
      <c r="EE34" s="579" t="str">
        <f t="shared" si="172"/>
        <v>9. UTILITIES</v>
      </c>
      <c r="EF34" s="578">
        <f t="shared" si="74"/>
        <v>0</v>
      </c>
      <c r="EG34" s="579" t="str">
        <f t="shared" si="173"/>
        <v>Electricity</v>
      </c>
      <c r="EH34" s="578">
        <f t="shared" si="75"/>
        <v>0</v>
      </c>
      <c r="EI34" s="579" t="str">
        <f t="shared" si="174"/>
        <v>Natural Gas</v>
      </c>
      <c r="EJ34" s="578">
        <f t="shared" si="76"/>
        <v>0</v>
      </c>
      <c r="EK34" s="579" t="str">
        <f t="shared" si="175"/>
        <v>Water</v>
      </c>
      <c r="EL34" s="578">
        <f t="shared" si="77"/>
        <v>0</v>
      </c>
      <c r="EM34" s="579" t="str">
        <f t="shared" si="176"/>
        <v>Trash Pick-up</v>
      </c>
      <c r="EN34" s="578">
        <f t="shared" si="78"/>
        <v>0</v>
      </c>
      <c r="EO34" s="579" t="str">
        <f t="shared" si="177"/>
        <v>Other Utilities</v>
      </c>
      <c r="EP34" s="578">
        <f t="shared" si="79"/>
        <v>0</v>
      </c>
      <c r="EQ34" s="579" t="str">
        <f t="shared" si="178"/>
        <v>Other Utilities</v>
      </c>
      <c r="ER34" s="578">
        <f t="shared" si="80"/>
        <v>0</v>
      </c>
      <c r="ES34" s="579" t="str">
        <f t="shared" si="179"/>
        <v>10. HOUSEHOLD</v>
      </c>
      <c r="ET34" s="578">
        <f t="shared" si="81"/>
        <v>0</v>
      </c>
      <c r="EU34" s="579" t="str">
        <f t="shared" si="180"/>
        <v>Home Phone</v>
      </c>
      <c r="EV34" s="578">
        <f t="shared" si="82"/>
        <v>0</v>
      </c>
      <c r="EW34" s="579" t="str">
        <f t="shared" si="181"/>
        <v>Cell Phone</v>
      </c>
      <c r="EX34" s="578">
        <f t="shared" si="83"/>
        <v>0</v>
      </c>
      <c r="EY34" s="579" t="str">
        <f t="shared" si="182"/>
        <v>Internet Service</v>
      </c>
      <c r="EZ34" s="578">
        <f t="shared" si="84"/>
        <v>0</v>
      </c>
      <c r="FA34" s="579" t="str">
        <f t="shared" si="183"/>
        <v>Other Household</v>
      </c>
      <c r="FB34" s="578">
        <f t="shared" si="85"/>
        <v>0</v>
      </c>
      <c r="FC34" s="579" t="str">
        <f t="shared" si="184"/>
        <v>Other Household</v>
      </c>
      <c r="FD34" s="578">
        <f t="shared" si="86"/>
        <v>0</v>
      </c>
      <c r="FE34" s="579" t="str">
        <f t="shared" si="185"/>
        <v>Other Household</v>
      </c>
      <c r="FF34" s="578">
        <f t="shared" si="87"/>
        <v>0</v>
      </c>
      <c r="FG34" s="579" t="str">
        <f t="shared" si="186"/>
        <v>11. ENTERTAINMENT</v>
      </c>
      <c r="FH34" s="578">
        <f t="shared" si="88"/>
        <v>0</v>
      </c>
      <c r="FI34" s="579" t="str">
        <f t="shared" si="187"/>
        <v>Cable TV</v>
      </c>
      <c r="FJ34" s="578">
        <f t="shared" si="89"/>
        <v>0</v>
      </c>
      <c r="FK34" s="579" t="str">
        <f t="shared" si="188"/>
        <v>Movies / Books</v>
      </c>
      <c r="FL34" s="578">
        <f t="shared" si="90"/>
        <v>0</v>
      </c>
      <c r="FM34" s="579" t="str">
        <f t="shared" si="189"/>
        <v>Babysitter</v>
      </c>
      <c r="FN34" s="578">
        <f t="shared" si="91"/>
        <v>0</v>
      </c>
      <c r="FO34" s="579" t="str">
        <f t="shared" si="190"/>
        <v>Vacation</v>
      </c>
      <c r="FP34" s="578">
        <f t="shared" si="92"/>
        <v>0</v>
      </c>
      <c r="FQ34" s="579" t="str">
        <f t="shared" si="191"/>
        <v>Music</v>
      </c>
      <c r="FR34" s="578">
        <f t="shared" si="93"/>
        <v>0</v>
      </c>
      <c r="FS34" s="579" t="str">
        <f t="shared" si="192"/>
        <v>Other Entertainment</v>
      </c>
      <c r="FT34" s="578">
        <f t="shared" si="94"/>
        <v>0</v>
      </c>
      <c r="FU34" s="579" t="str">
        <f t="shared" si="193"/>
        <v>12. TRANSPORTATION</v>
      </c>
      <c r="FV34" s="578">
        <f t="shared" si="95"/>
        <v>0</v>
      </c>
      <c r="FW34" s="579" t="str">
        <f t="shared" si="194"/>
        <v>Auto Loan Payment</v>
      </c>
      <c r="FX34" s="578">
        <f t="shared" si="96"/>
        <v>0</v>
      </c>
      <c r="FY34" s="579" t="str">
        <f t="shared" si="195"/>
        <v>Fuel</v>
      </c>
      <c r="FZ34" s="578">
        <f t="shared" si="97"/>
        <v>0</v>
      </c>
      <c r="GA34" s="579" t="str">
        <f t="shared" si="196"/>
        <v>Maintenance</v>
      </c>
      <c r="GB34" s="578">
        <f t="shared" si="98"/>
        <v>0</v>
      </c>
      <c r="GC34" s="579" t="str">
        <f t="shared" si="197"/>
        <v>Unplanned Service / Repair</v>
      </c>
      <c r="GD34" s="578">
        <f t="shared" si="99"/>
        <v>0</v>
      </c>
      <c r="GE34" s="579" t="str">
        <f t="shared" si="198"/>
        <v>Registration / Inspection</v>
      </c>
      <c r="GF34" s="578">
        <f t="shared" si="100"/>
        <v>0</v>
      </c>
      <c r="GG34" s="579" t="str">
        <f t="shared" si="199"/>
        <v>Other Transportation</v>
      </c>
      <c r="GH34" s="578">
        <f t="shared" si="101"/>
        <v>0</v>
      </c>
      <c r="GI34" s="579" t="str">
        <f t="shared" si="200"/>
        <v>13. INSURANCE</v>
      </c>
      <c r="GJ34" s="578">
        <f t="shared" si="102"/>
        <v>0</v>
      </c>
      <c r="GK34" s="579" t="str">
        <f t="shared" si="201"/>
        <v>Home Insurance</v>
      </c>
      <c r="GL34" s="578">
        <f t="shared" si="103"/>
        <v>0</v>
      </c>
      <c r="GM34" s="579" t="str">
        <f t="shared" si="202"/>
        <v>Auto Insurance</v>
      </c>
      <c r="GN34" s="578">
        <f t="shared" si="104"/>
        <v>0</v>
      </c>
      <c r="GO34" s="579" t="str">
        <f t="shared" si="203"/>
        <v>Medical / Dental / Vision</v>
      </c>
      <c r="GP34" s="578">
        <f t="shared" si="105"/>
        <v>0</v>
      </c>
      <c r="GQ34" s="579" t="str">
        <f t="shared" si="204"/>
        <v>Life Insurance</v>
      </c>
      <c r="GR34" s="578">
        <f t="shared" si="106"/>
        <v>0</v>
      </c>
      <c r="GS34" s="579" t="str">
        <f t="shared" si="205"/>
        <v>Disability</v>
      </c>
      <c r="GT34" s="578">
        <f t="shared" si="107"/>
        <v>0</v>
      </c>
      <c r="GU34" s="579" t="str">
        <f t="shared" si="206"/>
        <v>Other Insurance</v>
      </c>
      <c r="GV34" s="578">
        <f t="shared" si="108"/>
        <v>0</v>
      </c>
      <c r="GW34" s="579" t="str">
        <f t="shared" si="207"/>
        <v>14. INVESTMENTS</v>
      </c>
      <c r="GX34" s="578">
        <f t="shared" si="109"/>
        <v>0</v>
      </c>
      <c r="GY34" s="579" t="str">
        <f t="shared" si="208"/>
        <v>Business</v>
      </c>
      <c r="GZ34" s="578">
        <f t="shared" si="110"/>
        <v>0</v>
      </c>
      <c r="HA34" s="579" t="str">
        <f t="shared" si="209"/>
        <v>Real Estate</v>
      </c>
      <c r="HB34" s="578">
        <f t="shared" si="111"/>
        <v>0</v>
      </c>
      <c r="HC34" s="579" t="str">
        <f t="shared" si="210"/>
        <v>Other Investments</v>
      </c>
      <c r="HD34" s="578">
        <f t="shared" si="112"/>
        <v>0</v>
      </c>
      <c r="HE34" s="579" t="str">
        <f t="shared" si="211"/>
        <v>Other Investments</v>
      </c>
      <c r="HF34" s="578">
        <f t="shared" si="113"/>
        <v>0</v>
      </c>
      <c r="HG34" s="579" t="str">
        <f t="shared" si="212"/>
        <v>Other Investments</v>
      </c>
      <c r="HH34" s="578">
        <f t="shared" si="114"/>
        <v>0</v>
      </c>
      <c r="HI34" s="579" t="str">
        <f t="shared" si="213"/>
        <v>Other Investments</v>
      </c>
      <c r="HJ34" s="578">
        <f t="shared" si="115"/>
        <v>0</v>
      </c>
      <c r="HK34" s="587"/>
      <c r="HL34" s="578"/>
      <c r="HM34" s="579"/>
      <c r="HN34" s="578"/>
      <c r="HO34" s="579"/>
      <c r="HP34" s="578"/>
      <c r="HQ34" s="579"/>
      <c r="HR34" s="578"/>
      <c r="HS34" s="579"/>
      <c r="HT34" s="578"/>
      <c r="HU34" s="579"/>
      <c r="HV34" s="578"/>
      <c r="HW34" s="579"/>
      <c r="HX34" s="588"/>
    </row>
    <row r="35" spans="2:242" ht="26" customHeight="1">
      <c r="B35" s="174" t="str">
        <f t="shared" si="16"/>
        <v>Other Entertainment</v>
      </c>
      <c r="D35" s="589"/>
      <c r="E35" s="1011" t="s">
        <v>367</v>
      </c>
      <c r="F35" s="1012"/>
      <c r="G35" s="1013"/>
      <c r="H35" s="811"/>
      <c r="I35" s="811"/>
      <c r="J35" s="811"/>
      <c r="K35" s="929"/>
      <c r="L35" s="811"/>
      <c r="M35" s="586"/>
      <c r="N35" s="930">
        <f t="shared" si="215"/>
        <v>0</v>
      </c>
      <c r="O35" s="931">
        <f t="shared" si="1"/>
        <v>0</v>
      </c>
      <c r="P35" s="932" t="str">
        <f t="shared" si="17"/>
        <v/>
      </c>
      <c r="Q35" s="932" t="str">
        <f t="shared" si="214"/>
        <v/>
      </c>
      <c r="S35" s="174" t="str">
        <f>Setup!C62</f>
        <v>Retirement</v>
      </c>
      <c r="T35" s="339" t="str">
        <f t="shared" si="216"/>
        <v/>
      </c>
      <c r="W35" s="579" t="str">
        <f t="shared" si="116"/>
        <v>1. GIVING</v>
      </c>
      <c r="X35" s="578">
        <f t="shared" si="18"/>
        <v>0</v>
      </c>
      <c r="Y35" s="579" t="str">
        <f t="shared" si="117"/>
        <v>Tithe</v>
      </c>
      <c r="Z35" s="578">
        <f t="shared" si="19"/>
        <v>0</v>
      </c>
      <c r="AA35" s="579" t="str">
        <f t="shared" si="118"/>
        <v>Offering</v>
      </c>
      <c r="AB35" s="578">
        <f t="shared" si="20"/>
        <v>0</v>
      </c>
      <c r="AC35" s="579" t="str">
        <f t="shared" si="119"/>
        <v>Alms</v>
      </c>
      <c r="AD35" s="578">
        <f t="shared" si="21"/>
        <v>0</v>
      </c>
      <c r="AE35" s="579" t="str">
        <f t="shared" si="120"/>
        <v>Gifts</v>
      </c>
      <c r="AF35" s="578">
        <f t="shared" si="22"/>
        <v>0</v>
      </c>
      <c r="AG35" s="579" t="str">
        <f t="shared" si="121"/>
        <v>Outreaches</v>
      </c>
      <c r="AH35" s="578">
        <f t="shared" si="23"/>
        <v>0</v>
      </c>
      <c r="AI35" s="579" t="str">
        <f t="shared" si="122"/>
        <v>Other Giving</v>
      </c>
      <c r="AJ35" s="578">
        <f t="shared" si="24"/>
        <v>0</v>
      </c>
      <c r="AK35" s="579" t="str">
        <f t="shared" si="123"/>
        <v>2. TAXES</v>
      </c>
      <c r="AL35" s="578">
        <f t="shared" si="25"/>
        <v>0</v>
      </c>
      <c r="AM35" s="579" t="str">
        <f t="shared" si="124"/>
        <v>Taxes - Fed. S.S., Medicare</v>
      </c>
      <c r="AN35" s="578">
        <f t="shared" si="26"/>
        <v>0</v>
      </c>
      <c r="AO35" s="579" t="str">
        <f t="shared" si="125"/>
        <v>State Taxes</v>
      </c>
      <c r="AP35" s="578">
        <f t="shared" si="27"/>
        <v>0</v>
      </c>
      <c r="AQ35" s="579" t="str">
        <f t="shared" si="126"/>
        <v>Property Taxes</v>
      </c>
      <c r="AR35" s="578">
        <f t="shared" si="28"/>
        <v>0</v>
      </c>
      <c r="AS35" s="579" t="str">
        <f t="shared" si="127"/>
        <v>Other Taxes</v>
      </c>
      <c r="AT35" s="578">
        <f t="shared" si="29"/>
        <v>0</v>
      </c>
      <c r="AU35" s="579" t="str">
        <f t="shared" si="128"/>
        <v>Other Taxes</v>
      </c>
      <c r="AV35" s="578">
        <f t="shared" si="30"/>
        <v>0</v>
      </c>
      <c r="AW35" s="579" t="str">
        <f t="shared" si="129"/>
        <v>Other Taxes</v>
      </c>
      <c r="AX35" s="578">
        <f t="shared" si="31"/>
        <v>0</v>
      </c>
      <c r="AY35" s="579" t="str">
        <f t="shared" si="130"/>
        <v>3. SAVINGS</v>
      </c>
      <c r="AZ35" s="578">
        <f t="shared" si="32"/>
        <v>0</v>
      </c>
      <c r="BA35" s="579" t="str">
        <f t="shared" si="131"/>
        <v>Emergency Fund</v>
      </c>
      <c r="BB35" s="578">
        <f t="shared" si="33"/>
        <v>0</v>
      </c>
      <c r="BC35" s="579" t="str">
        <f t="shared" si="132"/>
        <v>Retirement</v>
      </c>
      <c r="BD35" s="578">
        <f t="shared" si="34"/>
        <v>0</v>
      </c>
      <c r="BE35" s="579" t="str">
        <f t="shared" si="133"/>
        <v>Storehouse</v>
      </c>
      <c r="BF35" s="578">
        <f t="shared" si="35"/>
        <v>0</v>
      </c>
      <c r="BG35" s="579" t="str">
        <f t="shared" si="134"/>
        <v>Christmas Fund</v>
      </c>
      <c r="BH35" s="578">
        <f t="shared" si="36"/>
        <v>0</v>
      </c>
      <c r="BI35" s="579" t="str">
        <f t="shared" si="135"/>
        <v>Car Fund</v>
      </c>
      <c r="BJ35" s="578">
        <f t="shared" si="37"/>
        <v>0</v>
      </c>
      <c r="BK35" s="579" t="str">
        <f t="shared" si="136"/>
        <v>Home Down Pay Fund</v>
      </c>
      <c r="BL35" s="578">
        <f t="shared" si="38"/>
        <v>0</v>
      </c>
      <c r="BM35" s="579" t="str">
        <f t="shared" si="137"/>
        <v>4. FOOD</v>
      </c>
      <c r="BN35" s="578">
        <f t="shared" si="39"/>
        <v>0</v>
      </c>
      <c r="BO35" s="579" t="str">
        <f t="shared" si="138"/>
        <v>Groceries</v>
      </c>
      <c r="BP35" s="578">
        <f t="shared" si="40"/>
        <v>0</v>
      </c>
      <c r="BQ35" s="579" t="str">
        <f t="shared" si="139"/>
        <v>Dining Out</v>
      </c>
      <c r="BR35" s="578">
        <f t="shared" si="41"/>
        <v>0</v>
      </c>
      <c r="BS35" s="579" t="str">
        <f t="shared" si="140"/>
        <v>School Lunches</v>
      </c>
      <c r="BT35" s="578">
        <f t="shared" si="42"/>
        <v>0</v>
      </c>
      <c r="BU35" s="579" t="str">
        <f t="shared" si="141"/>
        <v>Pet Food</v>
      </c>
      <c r="BV35" s="578">
        <f t="shared" si="43"/>
        <v>0</v>
      </c>
      <c r="BW35" s="579" t="str">
        <f t="shared" si="142"/>
        <v>Other Food</v>
      </c>
      <c r="BX35" s="578">
        <f t="shared" si="44"/>
        <v>0</v>
      </c>
      <c r="BY35" s="579" t="str">
        <f t="shared" si="143"/>
        <v>Other Food</v>
      </c>
      <c r="BZ35" s="578">
        <f t="shared" si="45"/>
        <v>0</v>
      </c>
      <c r="CA35" s="579" t="str">
        <f t="shared" si="144"/>
        <v>5. CLOTHING</v>
      </c>
      <c r="CB35" s="578">
        <f t="shared" si="46"/>
        <v>0</v>
      </c>
      <c r="CC35" s="579" t="str">
        <f t="shared" si="145"/>
        <v>New Clothes</v>
      </c>
      <c r="CD35" s="578">
        <f t="shared" si="47"/>
        <v>0</v>
      </c>
      <c r="CE35" s="579" t="str">
        <f t="shared" si="146"/>
        <v>Dry Cleaning</v>
      </c>
      <c r="CF35" s="578">
        <f t="shared" si="48"/>
        <v>0</v>
      </c>
      <c r="CG35" s="579" t="str">
        <f t="shared" si="147"/>
        <v>Laundry</v>
      </c>
      <c r="CH35" s="578">
        <f t="shared" si="49"/>
        <v>0</v>
      </c>
      <c r="CI35" s="579" t="str">
        <f t="shared" si="148"/>
        <v>Other Clothing</v>
      </c>
      <c r="CJ35" s="578">
        <f t="shared" si="50"/>
        <v>0</v>
      </c>
      <c r="CK35" s="579" t="str">
        <f t="shared" si="149"/>
        <v>Other Clothing</v>
      </c>
      <c r="CL35" s="578">
        <f t="shared" si="51"/>
        <v>0</v>
      </c>
      <c r="CM35" s="579" t="str">
        <f t="shared" si="150"/>
        <v>Other Clothing</v>
      </c>
      <c r="CN35" s="578">
        <f t="shared" si="52"/>
        <v>0</v>
      </c>
      <c r="CO35" s="579" t="str">
        <f t="shared" si="151"/>
        <v>6. CHILD CARE</v>
      </c>
      <c r="CP35" s="578">
        <f t="shared" si="53"/>
        <v>0</v>
      </c>
      <c r="CQ35" s="579" t="str">
        <f t="shared" si="152"/>
        <v>School Tuition</v>
      </c>
      <c r="CR35" s="578">
        <f t="shared" si="54"/>
        <v>0</v>
      </c>
      <c r="CS35" s="579" t="str">
        <f t="shared" si="153"/>
        <v>Day Care</v>
      </c>
      <c r="CT35" s="578">
        <f t="shared" si="55"/>
        <v>0</v>
      </c>
      <c r="CU35" s="579" t="str">
        <f t="shared" si="154"/>
        <v>Child Support</v>
      </c>
      <c r="CV35" s="578">
        <f t="shared" si="56"/>
        <v>0</v>
      </c>
      <c r="CW35" s="579" t="str">
        <f t="shared" si="155"/>
        <v>Other Child Care</v>
      </c>
      <c r="CX35" s="578">
        <f t="shared" si="57"/>
        <v>0</v>
      </c>
      <c r="CY35" s="579" t="str">
        <f t="shared" si="156"/>
        <v>Other Child Care</v>
      </c>
      <c r="CZ35" s="578">
        <f t="shared" si="58"/>
        <v>0</v>
      </c>
      <c r="DA35" s="579" t="str">
        <f t="shared" si="157"/>
        <v>Other Child Care</v>
      </c>
      <c r="DB35" s="578">
        <f t="shared" si="59"/>
        <v>0</v>
      </c>
      <c r="DC35" s="579" t="str">
        <f t="shared" si="158"/>
        <v>7. HEALTH</v>
      </c>
      <c r="DD35" s="578">
        <f t="shared" si="60"/>
        <v>0</v>
      </c>
      <c r="DE35" s="579" t="str">
        <f t="shared" si="159"/>
        <v>Doctor</v>
      </c>
      <c r="DF35" s="578">
        <f t="shared" si="61"/>
        <v>0</v>
      </c>
      <c r="DG35" s="579" t="str">
        <f t="shared" si="160"/>
        <v>Dentist</v>
      </c>
      <c r="DH35" s="578">
        <f t="shared" si="62"/>
        <v>0</v>
      </c>
      <c r="DI35" s="579" t="str">
        <f t="shared" si="161"/>
        <v>Prescriptions</v>
      </c>
      <c r="DJ35" s="578">
        <f t="shared" si="63"/>
        <v>0</v>
      </c>
      <c r="DK35" s="579" t="str">
        <f t="shared" si="162"/>
        <v>Health &amp; Fitness</v>
      </c>
      <c r="DL35" s="578">
        <f t="shared" si="64"/>
        <v>0</v>
      </c>
      <c r="DM35" s="579" t="str">
        <f t="shared" si="163"/>
        <v>Personal Grooming</v>
      </c>
      <c r="DN35" s="578">
        <f t="shared" si="65"/>
        <v>0</v>
      </c>
      <c r="DO35" s="579" t="str">
        <f t="shared" si="164"/>
        <v>Other Medical</v>
      </c>
      <c r="DP35" s="578">
        <f t="shared" si="66"/>
        <v>0</v>
      </c>
      <c r="DQ35" s="579" t="str">
        <f t="shared" si="165"/>
        <v>8. HOUSING</v>
      </c>
      <c r="DR35" s="578">
        <f t="shared" si="67"/>
        <v>0</v>
      </c>
      <c r="DS35" s="579" t="str">
        <f t="shared" si="166"/>
        <v>Mortgage Loan Payment</v>
      </c>
      <c r="DT35" s="578">
        <f t="shared" si="68"/>
        <v>0</v>
      </c>
      <c r="DU35" s="579" t="str">
        <f t="shared" si="167"/>
        <v>Rent</v>
      </c>
      <c r="DV35" s="578">
        <f t="shared" si="69"/>
        <v>0</v>
      </c>
      <c r="DW35" s="579" t="str">
        <f t="shared" si="168"/>
        <v>Escrow</v>
      </c>
      <c r="DX35" s="578">
        <f t="shared" si="70"/>
        <v>0</v>
      </c>
      <c r="DY35" s="579" t="str">
        <f t="shared" si="169"/>
        <v>HOA / Dues</v>
      </c>
      <c r="DZ35" s="578">
        <f t="shared" si="71"/>
        <v>0</v>
      </c>
      <c r="EA35" s="579" t="str">
        <f t="shared" si="170"/>
        <v>Home Improvement</v>
      </c>
      <c r="EB35" s="578">
        <f t="shared" si="72"/>
        <v>0</v>
      </c>
      <c r="EC35" s="579" t="str">
        <f t="shared" si="171"/>
        <v>Other Housing</v>
      </c>
      <c r="ED35" s="578">
        <f t="shared" si="73"/>
        <v>0</v>
      </c>
      <c r="EE35" s="579" t="str">
        <f t="shared" si="172"/>
        <v>9. UTILITIES</v>
      </c>
      <c r="EF35" s="578">
        <f t="shared" si="74"/>
        <v>0</v>
      </c>
      <c r="EG35" s="579" t="str">
        <f t="shared" si="173"/>
        <v>Electricity</v>
      </c>
      <c r="EH35" s="578">
        <f t="shared" si="75"/>
        <v>0</v>
      </c>
      <c r="EI35" s="579" t="str">
        <f t="shared" si="174"/>
        <v>Natural Gas</v>
      </c>
      <c r="EJ35" s="578">
        <f t="shared" si="76"/>
        <v>0</v>
      </c>
      <c r="EK35" s="579" t="str">
        <f t="shared" si="175"/>
        <v>Water</v>
      </c>
      <c r="EL35" s="578">
        <f t="shared" si="77"/>
        <v>0</v>
      </c>
      <c r="EM35" s="579" t="str">
        <f t="shared" si="176"/>
        <v>Trash Pick-up</v>
      </c>
      <c r="EN35" s="578">
        <f t="shared" si="78"/>
        <v>0</v>
      </c>
      <c r="EO35" s="579" t="str">
        <f t="shared" si="177"/>
        <v>Other Utilities</v>
      </c>
      <c r="EP35" s="578">
        <f t="shared" si="79"/>
        <v>0</v>
      </c>
      <c r="EQ35" s="579" t="str">
        <f t="shared" si="178"/>
        <v>Other Utilities</v>
      </c>
      <c r="ER35" s="578">
        <f t="shared" si="80"/>
        <v>0</v>
      </c>
      <c r="ES35" s="579" t="str">
        <f t="shared" si="179"/>
        <v>10. HOUSEHOLD</v>
      </c>
      <c r="ET35" s="578">
        <f t="shared" si="81"/>
        <v>0</v>
      </c>
      <c r="EU35" s="579" t="str">
        <f t="shared" si="180"/>
        <v>Home Phone</v>
      </c>
      <c r="EV35" s="578">
        <f t="shared" si="82"/>
        <v>0</v>
      </c>
      <c r="EW35" s="579" t="str">
        <f t="shared" si="181"/>
        <v>Cell Phone</v>
      </c>
      <c r="EX35" s="578">
        <f t="shared" si="83"/>
        <v>0</v>
      </c>
      <c r="EY35" s="579" t="str">
        <f t="shared" si="182"/>
        <v>Internet Service</v>
      </c>
      <c r="EZ35" s="578">
        <f t="shared" si="84"/>
        <v>0</v>
      </c>
      <c r="FA35" s="579" t="str">
        <f t="shared" si="183"/>
        <v>Other Household</v>
      </c>
      <c r="FB35" s="578">
        <f t="shared" si="85"/>
        <v>0</v>
      </c>
      <c r="FC35" s="579" t="str">
        <f t="shared" si="184"/>
        <v>Other Household</v>
      </c>
      <c r="FD35" s="578">
        <f t="shared" si="86"/>
        <v>0</v>
      </c>
      <c r="FE35" s="579" t="str">
        <f t="shared" si="185"/>
        <v>Other Household</v>
      </c>
      <c r="FF35" s="578">
        <f t="shared" si="87"/>
        <v>0</v>
      </c>
      <c r="FG35" s="579" t="str">
        <f t="shared" si="186"/>
        <v>11. ENTERTAINMENT</v>
      </c>
      <c r="FH35" s="578">
        <f t="shared" si="88"/>
        <v>0</v>
      </c>
      <c r="FI35" s="579" t="str">
        <f t="shared" si="187"/>
        <v>Cable TV</v>
      </c>
      <c r="FJ35" s="578">
        <f t="shared" si="89"/>
        <v>0</v>
      </c>
      <c r="FK35" s="579" t="str">
        <f t="shared" si="188"/>
        <v>Movies / Books</v>
      </c>
      <c r="FL35" s="578">
        <f t="shared" si="90"/>
        <v>0</v>
      </c>
      <c r="FM35" s="579" t="str">
        <f t="shared" si="189"/>
        <v>Babysitter</v>
      </c>
      <c r="FN35" s="578">
        <f t="shared" si="91"/>
        <v>0</v>
      </c>
      <c r="FO35" s="579" t="str">
        <f t="shared" si="190"/>
        <v>Vacation</v>
      </c>
      <c r="FP35" s="578">
        <f t="shared" si="92"/>
        <v>0</v>
      </c>
      <c r="FQ35" s="579" t="str">
        <f t="shared" si="191"/>
        <v>Music</v>
      </c>
      <c r="FR35" s="578">
        <f t="shared" si="93"/>
        <v>0</v>
      </c>
      <c r="FS35" s="579" t="str">
        <f t="shared" si="192"/>
        <v>Other Entertainment</v>
      </c>
      <c r="FT35" s="578">
        <f t="shared" si="94"/>
        <v>0</v>
      </c>
      <c r="FU35" s="579" t="str">
        <f t="shared" si="193"/>
        <v>12. TRANSPORTATION</v>
      </c>
      <c r="FV35" s="578">
        <f t="shared" si="95"/>
        <v>0</v>
      </c>
      <c r="FW35" s="579" t="str">
        <f t="shared" si="194"/>
        <v>Auto Loan Payment</v>
      </c>
      <c r="FX35" s="578">
        <f t="shared" si="96"/>
        <v>0</v>
      </c>
      <c r="FY35" s="579" t="str">
        <f t="shared" si="195"/>
        <v>Fuel</v>
      </c>
      <c r="FZ35" s="578">
        <f t="shared" si="97"/>
        <v>0</v>
      </c>
      <c r="GA35" s="579" t="str">
        <f t="shared" si="196"/>
        <v>Maintenance</v>
      </c>
      <c r="GB35" s="578">
        <f t="shared" si="98"/>
        <v>0</v>
      </c>
      <c r="GC35" s="579" t="str">
        <f t="shared" si="197"/>
        <v>Unplanned Service / Repair</v>
      </c>
      <c r="GD35" s="578">
        <f t="shared" si="99"/>
        <v>0</v>
      </c>
      <c r="GE35" s="579" t="str">
        <f t="shared" si="198"/>
        <v>Registration / Inspection</v>
      </c>
      <c r="GF35" s="578">
        <f t="shared" si="100"/>
        <v>0</v>
      </c>
      <c r="GG35" s="579" t="str">
        <f t="shared" si="199"/>
        <v>Other Transportation</v>
      </c>
      <c r="GH35" s="578">
        <f t="shared" si="101"/>
        <v>0</v>
      </c>
      <c r="GI35" s="579" t="str">
        <f t="shared" si="200"/>
        <v>13. INSURANCE</v>
      </c>
      <c r="GJ35" s="578">
        <f t="shared" si="102"/>
        <v>0</v>
      </c>
      <c r="GK35" s="579" t="str">
        <f t="shared" si="201"/>
        <v>Home Insurance</v>
      </c>
      <c r="GL35" s="578">
        <f t="shared" si="103"/>
        <v>0</v>
      </c>
      <c r="GM35" s="579" t="str">
        <f t="shared" si="202"/>
        <v>Auto Insurance</v>
      </c>
      <c r="GN35" s="578">
        <f t="shared" si="104"/>
        <v>0</v>
      </c>
      <c r="GO35" s="579" t="str">
        <f t="shared" si="203"/>
        <v>Medical / Dental / Vision</v>
      </c>
      <c r="GP35" s="578">
        <f t="shared" si="105"/>
        <v>0</v>
      </c>
      <c r="GQ35" s="579" t="str">
        <f t="shared" si="204"/>
        <v>Life Insurance</v>
      </c>
      <c r="GR35" s="578">
        <f t="shared" si="106"/>
        <v>0</v>
      </c>
      <c r="GS35" s="579" t="str">
        <f t="shared" si="205"/>
        <v>Disability</v>
      </c>
      <c r="GT35" s="578">
        <f t="shared" si="107"/>
        <v>0</v>
      </c>
      <c r="GU35" s="579" t="str">
        <f t="shared" si="206"/>
        <v>Other Insurance</v>
      </c>
      <c r="GV35" s="578">
        <f t="shared" si="108"/>
        <v>0</v>
      </c>
      <c r="GW35" s="579" t="str">
        <f t="shared" si="207"/>
        <v>14. INVESTMENTS</v>
      </c>
      <c r="GX35" s="578">
        <f t="shared" si="109"/>
        <v>0</v>
      </c>
      <c r="GY35" s="579" t="str">
        <f t="shared" si="208"/>
        <v>Business</v>
      </c>
      <c r="GZ35" s="578">
        <f t="shared" si="110"/>
        <v>0</v>
      </c>
      <c r="HA35" s="579" t="str">
        <f t="shared" si="209"/>
        <v>Real Estate</v>
      </c>
      <c r="HB35" s="578">
        <f t="shared" si="111"/>
        <v>0</v>
      </c>
      <c r="HC35" s="579" t="str">
        <f t="shared" si="210"/>
        <v>Other Investments</v>
      </c>
      <c r="HD35" s="578">
        <f t="shared" si="112"/>
        <v>0</v>
      </c>
      <c r="HE35" s="579" t="str">
        <f t="shared" si="211"/>
        <v>Other Investments</v>
      </c>
      <c r="HF35" s="578">
        <f t="shared" si="113"/>
        <v>0</v>
      </c>
      <c r="HG35" s="579" t="str">
        <f t="shared" si="212"/>
        <v>Other Investments</v>
      </c>
      <c r="HH35" s="578">
        <f t="shared" si="114"/>
        <v>0</v>
      </c>
      <c r="HI35" s="579" t="str">
        <f t="shared" si="213"/>
        <v>Other Investments</v>
      </c>
      <c r="HJ35" s="578">
        <f t="shared" si="115"/>
        <v>0</v>
      </c>
      <c r="HK35" s="587"/>
      <c r="HL35" s="578"/>
      <c r="HM35" s="579"/>
      <c r="HN35" s="578"/>
      <c r="HO35" s="579"/>
      <c r="HP35" s="578"/>
      <c r="HQ35" s="579"/>
      <c r="HR35" s="578"/>
      <c r="HS35" s="579"/>
      <c r="HT35" s="578"/>
      <c r="HU35" s="579"/>
      <c r="HV35" s="578"/>
      <c r="HW35" s="579"/>
      <c r="HX35" s="588"/>
    </row>
    <row r="36" spans="2:242" ht="26" customHeight="1">
      <c r="B36" s="174" t="str">
        <f t="shared" si="16"/>
        <v>Fuel</v>
      </c>
      <c r="D36" s="589"/>
      <c r="E36" s="1011" t="s">
        <v>552</v>
      </c>
      <c r="F36" s="1012"/>
      <c r="G36" s="1013"/>
      <c r="H36" s="811"/>
      <c r="I36" s="811"/>
      <c r="J36" s="811"/>
      <c r="K36" s="929"/>
      <c r="L36" s="811"/>
      <c r="M36" s="586"/>
      <c r="N36" s="930">
        <f t="shared" si="215"/>
        <v>0</v>
      </c>
      <c r="O36" s="931">
        <f t="shared" si="1"/>
        <v>0</v>
      </c>
      <c r="P36" s="932" t="str">
        <f t="shared" si="17"/>
        <v/>
      </c>
      <c r="Q36" s="932" t="str">
        <f t="shared" si="214"/>
        <v/>
      </c>
      <c r="S36" s="174" t="str">
        <f>Setup!C63</f>
        <v>Storehouse</v>
      </c>
      <c r="T36" s="339">
        <f t="shared" si="216"/>
        <v>0</v>
      </c>
      <c r="U36" s="174" t="s">
        <v>527</v>
      </c>
      <c r="W36" s="579" t="str">
        <f t="shared" si="116"/>
        <v>1. GIVING</v>
      </c>
      <c r="X36" s="578">
        <f t="shared" si="18"/>
        <v>0</v>
      </c>
      <c r="Y36" s="579" t="str">
        <f t="shared" si="117"/>
        <v>Tithe</v>
      </c>
      <c r="Z36" s="578">
        <f t="shared" si="19"/>
        <v>0</v>
      </c>
      <c r="AA36" s="579" t="str">
        <f t="shared" si="118"/>
        <v>Offering</v>
      </c>
      <c r="AB36" s="578">
        <f t="shared" si="20"/>
        <v>0</v>
      </c>
      <c r="AC36" s="579" t="str">
        <f t="shared" si="119"/>
        <v>Alms</v>
      </c>
      <c r="AD36" s="578">
        <f t="shared" si="21"/>
        <v>0</v>
      </c>
      <c r="AE36" s="579" t="str">
        <f t="shared" si="120"/>
        <v>Gifts</v>
      </c>
      <c r="AF36" s="578">
        <f t="shared" si="22"/>
        <v>0</v>
      </c>
      <c r="AG36" s="579" t="str">
        <f t="shared" si="121"/>
        <v>Outreaches</v>
      </c>
      <c r="AH36" s="578">
        <f t="shared" si="23"/>
        <v>0</v>
      </c>
      <c r="AI36" s="579" t="str">
        <f t="shared" si="122"/>
        <v>Other Giving</v>
      </c>
      <c r="AJ36" s="578">
        <f t="shared" si="24"/>
        <v>0</v>
      </c>
      <c r="AK36" s="579" t="str">
        <f t="shared" si="123"/>
        <v>2. TAXES</v>
      </c>
      <c r="AL36" s="578">
        <f t="shared" si="25"/>
        <v>0</v>
      </c>
      <c r="AM36" s="579" t="str">
        <f t="shared" si="124"/>
        <v>Taxes - Fed. S.S., Medicare</v>
      </c>
      <c r="AN36" s="578">
        <f t="shared" si="26"/>
        <v>0</v>
      </c>
      <c r="AO36" s="579" t="str">
        <f t="shared" si="125"/>
        <v>State Taxes</v>
      </c>
      <c r="AP36" s="578">
        <f t="shared" si="27"/>
        <v>0</v>
      </c>
      <c r="AQ36" s="579" t="str">
        <f t="shared" si="126"/>
        <v>Property Taxes</v>
      </c>
      <c r="AR36" s="578">
        <f t="shared" si="28"/>
        <v>0</v>
      </c>
      <c r="AS36" s="579" t="str">
        <f t="shared" si="127"/>
        <v>Other Taxes</v>
      </c>
      <c r="AT36" s="578">
        <f t="shared" si="29"/>
        <v>0</v>
      </c>
      <c r="AU36" s="579" t="str">
        <f t="shared" si="128"/>
        <v>Other Taxes</v>
      </c>
      <c r="AV36" s="578">
        <f t="shared" si="30"/>
        <v>0</v>
      </c>
      <c r="AW36" s="579" t="str">
        <f t="shared" si="129"/>
        <v>Other Taxes</v>
      </c>
      <c r="AX36" s="578">
        <f t="shared" si="31"/>
        <v>0</v>
      </c>
      <c r="AY36" s="579" t="str">
        <f t="shared" si="130"/>
        <v>3. SAVINGS</v>
      </c>
      <c r="AZ36" s="578">
        <f t="shared" si="32"/>
        <v>0</v>
      </c>
      <c r="BA36" s="579" t="str">
        <f t="shared" si="131"/>
        <v>Emergency Fund</v>
      </c>
      <c r="BB36" s="578">
        <f t="shared" si="33"/>
        <v>0</v>
      </c>
      <c r="BC36" s="579" t="str">
        <f t="shared" si="132"/>
        <v>Retirement</v>
      </c>
      <c r="BD36" s="578">
        <f t="shared" si="34"/>
        <v>0</v>
      </c>
      <c r="BE36" s="579" t="str">
        <f t="shared" si="133"/>
        <v>Storehouse</v>
      </c>
      <c r="BF36" s="578">
        <f t="shared" si="35"/>
        <v>0</v>
      </c>
      <c r="BG36" s="579" t="str">
        <f t="shared" si="134"/>
        <v>Christmas Fund</v>
      </c>
      <c r="BH36" s="578">
        <f t="shared" si="36"/>
        <v>0</v>
      </c>
      <c r="BI36" s="579" t="str">
        <f t="shared" si="135"/>
        <v>Car Fund</v>
      </c>
      <c r="BJ36" s="578">
        <f t="shared" si="37"/>
        <v>0</v>
      </c>
      <c r="BK36" s="579" t="str">
        <f t="shared" si="136"/>
        <v>Home Down Pay Fund</v>
      </c>
      <c r="BL36" s="578">
        <f t="shared" si="38"/>
        <v>0</v>
      </c>
      <c r="BM36" s="579" t="str">
        <f t="shared" si="137"/>
        <v>4. FOOD</v>
      </c>
      <c r="BN36" s="578">
        <f t="shared" si="39"/>
        <v>0</v>
      </c>
      <c r="BO36" s="579" t="str">
        <f t="shared" si="138"/>
        <v>Groceries</v>
      </c>
      <c r="BP36" s="578">
        <f t="shared" si="40"/>
        <v>0</v>
      </c>
      <c r="BQ36" s="579" t="str">
        <f t="shared" si="139"/>
        <v>Dining Out</v>
      </c>
      <c r="BR36" s="578">
        <f t="shared" si="41"/>
        <v>0</v>
      </c>
      <c r="BS36" s="579" t="str">
        <f t="shared" si="140"/>
        <v>School Lunches</v>
      </c>
      <c r="BT36" s="578">
        <f t="shared" si="42"/>
        <v>0</v>
      </c>
      <c r="BU36" s="579" t="str">
        <f t="shared" si="141"/>
        <v>Pet Food</v>
      </c>
      <c r="BV36" s="578">
        <f t="shared" si="43"/>
        <v>0</v>
      </c>
      <c r="BW36" s="579" t="str">
        <f t="shared" si="142"/>
        <v>Other Food</v>
      </c>
      <c r="BX36" s="578">
        <f t="shared" si="44"/>
        <v>0</v>
      </c>
      <c r="BY36" s="579" t="str">
        <f t="shared" si="143"/>
        <v>Other Food</v>
      </c>
      <c r="BZ36" s="578">
        <f t="shared" si="45"/>
        <v>0</v>
      </c>
      <c r="CA36" s="579" t="str">
        <f t="shared" si="144"/>
        <v>5. CLOTHING</v>
      </c>
      <c r="CB36" s="578">
        <f t="shared" si="46"/>
        <v>0</v>
      </c>
      <c r="CC36" s="579" t="str">
        <f t="shared" si="145"/>
        <v>New Clothes</v>
      </c>
      <c r="CD36" s="578">
        <f t="shared" si="47"/>
        <v>0</v>
      </c>
      <c r="CE36" s="579" t="str">
        <f t="shared" si="146"/>
        <v>Dry Cleaning</v>
      </c>
      <c r="CF36" s="578">
        <f t="shared" si="48"/>
        <v>0</v>
      </c>
      <c r="CG36" s="579" t="str">
        <f t="shared" si="147"/>
        <v>Laundry</v>
      </c>
      <c r="CH36" s="578">
        <f t="shared" si="49"/>
        <v>0</v>
      </c>
      <c r="CI36" s="579" t="str">
        <f t="shared" si="148"/>
        <v>Other Clothing</v>
      </c>
      <c r="CJ36" s="578">
        <f t="shared" si="50"/>
        <v>0</v>
      </c>
      <c r="CK36" s="579" t="str">
        <f t="shared" si="149"/>
        <v>Other Clothing</v>
      </c>
      <c r="CL36" s="578">
        <f t="shared" si="51"/>
        <v>0</v>
      </c>
      <c r="CM36" s="579" t="str">
        <f t="shared" si="150"/>
        <v>Other Clothing</v>
      </c>
      <c r="CN36" s="578">
        <f t="shared" si="52"/>
        <v>0</v>
      </c>
      <c r="CO36" s="579" t="str">
        <f t="shared" si="151"/>
        <v>6. CHILD CARE</v>
      </c>
      <c r="CP36" s="578">
        <f t="shared" si="53"/>
        <v>0</v>
      </c>
      <c r="CQ36" s="579" t="str">
        <f t="shared" si="152"/>
        <v>School Tuition</v>
      </c>
      <c r="CR36" s="578">
        <f t="shared" si="54"/>
        <v>0</v>
      </c>
      <c r="CS36" s="579" t="str">
        <f t="shared" si="153"/>
        <v>Day Care</v>
      </c>
      <c r="CT36" s="578">
        <f t="shared" si="55"/>
        <v>0</v>
      </c>
      <c r="CU36" s="579" t="str">
        <f t="shared" si="154"/>
        <v>Child Support</v>
      </c>
      <c r="CV36" s="578">
        <f t="shared" si="56"/>
        <v>0</v>
      </c>
      <c r="CW36" s="579" t="str">
        <f t="shared" si="155"/>
        <v>Other Child Care</v>
      </c>
      <c r="CX36" s="578">
        <f t="shared" si="57"/>
        <v>0</v>
      </c>
      <c r="CY36" s="579" t="str">
        <f t="shared" si="156"/>
        <v>Other Child Care</v>
      </c>
      <c r="CZ36" s="578">
        <f t="shared" si="58"/>
        <v>0</v>
      </c>
      <c r="DA36" s="579" t="str">
        <f t="shared" si="157"/>
        <v>Other Child Care</v>
      </c>
      <c r="DB36" s="578">
        <f t="shared" si="59"/>
        <v>0</v>
      </c>
      <c r="DC36" s="579" t="str">
        <f t="shared" si="158"/>
        <v>7. HEALTH</v>
      </c>
      <c r="DD36" s="578">
        <f t="shared" si="60"/>
        <v>0</v>
      </c>
      <c r="DE36" s="579" t="str">
        <f t="shared" si="159"/>
        <v>Doctor</v>
      </c>
      <c r="DF36" s="578">
        <f t="shared" si="61"/>
        <v>0</v>
      </c>
      <c r="DG36" s="579" t="str">
        <f t="shared" si="160"/>
        <v>Dentist</v>
      </c>
      <c r="DH36" s="578">
        <f t="shared" si="62"/>
        <v>0</v>
      </c>
      <c r="DI36" s="579" t="str">
        <f t="shared" si="161"/>
        <v>Prescriptions</v>
      </c>
      <c r="DJ36" s="578">
        <f t="shared" si="63"/>
        <v>0</v>
      </c>
      <c r="DK36" s="579" t="str">
        <f t="shared" si="162"/>
        <v>Health &amp; Fitness</v>
      </c>
      <c r="DL36" s="578">
        <f t="shared" si="64"/>
        <v>0</v>
      </c>
      <c r="DM36" s="579" t="str">
        <f t="shared" si="163"/>
        <v>Personal Grooming</v>
      </c>
      <c r="DN36" s="578">
        <f t="shared" si="65"/>
        <v>0</v>
      </c>
      <c r="DO36" s="579" t="str">
        <f t="shared" si="164"/>
        <v>Other Medical</v>
      </c>
      <c r="DP36" s="578">
        <f t="shared" si="66"/>
        <v>0</v>
      </c>
      <c r="DQ36" s="579" t="str">
        <f t="shared" si="165"/>
        <v>8. HOUSING</v>
      </c>
      <c r="DR36" s="578">
        <f t="shared" si="67"/>
        <v>0</v>
      </c>
      <c r="DS36" s="579" t="str">
        <f t="shared" si="166"/>
        <v>Mortgage Loan Payment</v>
      </c>
      <c r="DT36" s="578">
        <f t="shared" si="68"/>
        <v>0</v>
      </c>
      <c r="DU36" s="579" t="str">
        <f t="shared" si="167"/>
        <v>Rent</v>
      </c>
      <c r="DV36" s="578">
        <f t="shared" si="69"/>
        <v>0</v>
      </c>
      <c r="DW36" s="579" t="str">
        <f t="shared" si="168"/>
        <v>Escrow</v>
      </c>
      <c r="DX36" s="578">
        <f t="shared" si="70"/>
        <v>0</v>
      </c>
      <c r="DY36" s="579" t="str">
        <f t="shared" si="169"/>
        <v>HOA / Dues</v>
      </c>
      <c r="DZ36" s="578">
        <f t="shared" si="71"/>
        <v>0</v>
      </c>
      <c r="EA36" s="579" t="str">
        <f t="shared" si="170"/>
        <v>Home Improvement</v>
      </c>
      <c r="EB36" s="578">
        <f t="shared" si="72"/>
        <v>0</v>
      </c>
      <c r="EC36" s="579" t="str">
        <f t="shared" si="171"/>
        <v>Other Housing</v>
      </c>
      <c r="ED36" s="578">
        <f t="shared" si="73"/>
        <v>0</v>
      </c>
      <c r="EE36" s="579" t="str">
        <f t="shared" si="172"/>
        <v>9. UTILITIES</v>
      </c>
      <c r="EF36" s="578">
        <f t="shared" si="74"/>
        <v>0</v>
      </c>
      <c r="EG36" s="579" t="str">
        <f t="shared" si="173"/>
        <v>Electricity</v>
      </c>
      <c r="EH36" s="578">
        <f t="shared" si="75"/>
        <v>0</v>
      </c>
      <c r="EI36" s="579" t="str">
        <f t="shared" si="174"/>
        <v>Natural Gas</v>
      </c>
      <c r="EJ36" s="578">
        <f t="shared" si="76"/>
        <v>0</v>
      </c>
      <c r="EK36" s="579" t="str">
        <f t="shared" si="175"/>
        <v>Water</v>
      </c>
      <c r="EL36" s="578">
        <f t="shared" si="77"/>
        <v>0</v>
      </c>
      <c r="EM36" s="579" t="str">
        <f t="shared" si="176"/>
        <v>Trash Pick-up</v>
      </c>
      <c r="EN36" s="578">
        <f t="shared" si="78"/>
        <v>0</v>
      </c>
      <c r="EO36" s="579" t="str">
        <f t="shared" si="177"/>
        <v>Other Utilities</v>
      </c>
      <c r="EP36" s="578">
        <f t="shared" si="79"/>
        <v>0</v>
      </c>
      <c r="EQ36" s="579" t="str">
        <f t="shared" si="178"/>
        <v>Other Utilities</v>
      </c>
      <c r="ER36" s="578">
        <f t="shared" si="80"/>
        <v>0</v>
      </c>
      <c r="ES36" s="579" t="str">
        <f t="shared" si="179"/>
        <v>10. HOUSEHOLD</v>
      </c>
      <c r="ET36" s="578">
        <f t="shared" si="81"/>
        <v>0</v>
      </c>
      <c r="EU36" s="579" t="str">
        <f t="shared" si="180"/>
        <v>Home Phone</v>
      </c>
      <c r="EV36" s="578">
        <f t="shared" si="82"/>
        <v>0</v>
      </c>
      <c r="EW36" s="579" t="str">
        <f t="shared" si="181"/>
        <v>Cell Phone</v>
      </c>
      <c r="EX36" s="578">
        <f t="shared" si="83"/>
        <v>0</v>
      </c>
      <c r="EY36" s="579" t="str">
        <f t="shared" si="182"/>
        <v>Internet Service</v>
      </c>
      <c r="EZ36" s="578">
        <f t="shared" si="84"/>
        <v>0</v>
      </c>
      <c r="FA36" s="579" t="str">
        <f t="shared" si="183"/>
        <v>Other Household</v>
      </c>
      <c r="FB36" s="578">
        <f t="shared" si="85"/>
        <v>0</v>
      </c>
      <c r="FC36" s="579" t="str">
        <f t="shared" si="184"/>
        <v>Other Household</v>
      </c>
      <c r="FD36" s="578">
        <f t="shared" si="86"/>
        <v>0</v>
      </c>
      <c r="FE36" s="579" t="str">
        <f t="shared" si="185"/>
        <v>Other Household</v>
      </c>
      <c r="FF36" s="578">
        <f t="shared" si="87"/>
        <v>0</v>
      </c>
      <c r="FG36" s="579" t="str">
        <f t="shared" si="186"/>
        <v>11. ENTERTAINMENT</v>
      </c>
      <c r="FH36" s="578">
        <f t="shared" si="88"/>
        <v>0</v>
      </c>
      <c r="FI36" s="579" t="str">
        <f t="shared" si="187"/>
        <v>Cable TV</v>
      </c>
      <c r="FJ36" s="578">
        <f t="shared" si="89"/>
        <v>0</v>
      </c>
      <c r="FK36" s="579" t="str">
        <f t="shared" si="188"/>
        <v>Movies / Books</v>
      </c>
      <c r="FL36" s="578">
        <f t="shared" si="90"/>
        <v>0</v>
      </c>
      <c r="FM36" s="579" t="str">
        <f t="shared" si="189"/>
        <v>Babysitter</v>
      </c>
      <c r="FN36" s="578">
        <f t="shared" si="91"/>
        <v>0</v>
      </c>
      <c r="FO36" s="579" t="str">
        <f t="shared" si="190"/>
        <v>Vacation</v>
      </c>
      <c r="FP36" s="578">
        <f t="shared" si="92"/>
        <v>0</v>
      </c>
      <c r="FQ36" s="579" t="str">
        <f t="shared" si="191"/>
        <v>Music</v>
      </c>
      <c r="FR36" s="578">
        <f t="shared" si="93"/>
        <v>0</v>
      </c>
      <c r="FS36" s="579" t="str">
        <f t="shared" si="192"/>
        <v>Other Entertainment</v>
      </c>
      <c r="FT36" s="578">
        <f t="shared" si="94"/>
        <v>0</v>
      </c>
      <c r="FU36" s="579" t="str">
        <f t="shared" si="193"/>
        <v>12. TRANSPORTATION</v>
      </c>
      <c r="FV36" s="578">
        <f t="shared" si="95"/>
        <v>0</v>
      </c>
      <c r="FW36" s="579" t="str">
        <f t="shared" si="194"/>
        <v>Auto Loan Payment</v>
      </c>
      <c r="FX36" s="578">
        <f t="shared" si="96"/>
        <v>0</v>
      </c>
      <c r="FY36" s="579" t="str">
        <f t="shared" si="195"/>
        <v>Fuel</v>
      </c>
      <c r="FZ36" s="578">
        <f t="shared" si="97"/>
        <v>0</v>
      </c>
      <c r="GA36" s="579" t="str">
        <f t="shared" si="196"/>
        <v>Maintenance</v>
      </c>
      <c r="GB36" s="578">
        <f t="shared" si="98"/>
        <v>0</v>
      </c>
      <c r="GC36" s="579" t="str">
        <f t="shared" si="197"/>
        <v>Unplanned Service / Repair</v>
      </c>
      <c r="GD36" s="578">
        <f t="shared" si="99"/>
        <v>0</v>
      </c>
      <c r="GE36" s="579" t="str">
        <f t="shared" si="198"/>
        <v>Registration / Inspection</v>
      </c>
      <c r="GF36" s="578">
        <f t="shared" si="100"/>
        <v>0</v>
      </c>
      <c r="GG36" s="579" t="str">
        <f t="shared" si="199"/>
        <v>Other Transportation</v>
      </c>
      <c r="GH36" s="578">
        <f t="shared" si="101"/>
        <v>0</v>
      </c>
      <c r="GI36" s="579" t="str">
        <f t="shared" si="200"/>
        <v>13. INSURANCE</v>
      </c>
      <c r="GJ36" s="578">
        <f t="shared" si="102"/>
        <v>0</v>
      </c>
      <c r="GK36" s="579" t="str">
        <f t="shared" si="201"/>
        <v>Home Insurance</v>
      </c>
      <c r="GL36" s="578">
        <f t="shared" si="103"/>
        <v>0</v>
      </c>
      <c r="GM36" s="579" t="str">
        <f t="shared" si="202"/>
        <v>Auto Insurance</v>
      </c>
      <c r="GN36" s="578">
        <f t="shared" si="104"/>
        <v>0</v>
      </c>
      <c r="GO36" s="579" t="str">
        <f t="shared" si="203"/>
        <v>Medical / Dental / Vision</v>
      </c>
      <c r="GP36" s="578">
        <f t="shared" si="105"/>
        <v>0</v>
      </c>
      <c r="GQ36" s="579" t="str">
        <f t="shared" si="204"/>
        <v>Life Insurance</v>
      </c>
      <c r="GR36" s="578">
        <f t="shared" si="106"/>
        <v>0</v>
      </c>
      <c r="GS36" s="579" t="str">
        <f t="shared" si="205"/>
        <v>Disability</v>
      </c>
      <c r="GT36" s="578">
        <f t="shared" si="107"/>
        <v>0</v>
      </c>
      <c r="GU36" s="579" t="str">
        <f t="shared" si="206"/>
        <v>Other Insurance</v>
      </c>
      <c r="GV36" s="578">
        <f t="shared" si="108"/>
        <v>0</v>
      </c>
      <c r="GW36" s="579" t="str">
        <f t="shared" si="207"/>
        <v>14. INVESTMENTS</v>
      </c>
      <c r="GX36" s="578">
        <f t="shared" si="109"/>
        <v>0</v>
      </c>
      <c r="GY36" s="579" t="str">
        <f t="shared" si="208"/>
        <v>Business</v>
      </c>
      <c r="GZ36" s="578">
        <f t="shared" si="110"/>
        <v>0</v>
      </c>
      <c r="HA36" s="579" t="str">
        <f t="shared" si="209"/>
        <v>Real Estate</v>
      </c>
      <c r="HB36" s="578">
        <f t="shared" si="111"/>
        <v>0</v>
      </c>
      <c r="HC36" s="579" t="str">
        <f t="shared" si="210"/>
        <v>Other Investments</v>
      </c>
      <c r="HD36" s="578">
        <f t="shared" si="112"/>
        <v>0</v>
      </c>
      <c r="HE36" s="579" t="str">
        <f t="shared" si="211"/>
        <v>Other Investments</v>
      </c>
      <c r="HF36" s="578">
        <f t="shared" si="113"/>
        <v>0</v>
      </c>
      <c r="HG36" s="579" t="str">
        <f t="shared" si="212"/>
        <v>Other Investments</v>
      </c>
      <c r="HH36" s="578">
        <f t="shared" si="114"/>
        <v>0</v>
      </c>
      <c r="HI36" s="579" t="str">
        <f t="shared" si="213"/>
        <v>Other Investments</v>
      </c>
      <c r="HJ36" s="578">
        <f t="shared" si="115"/>
        <v>0</v>
      </c>
      <c r="HK36" s="587"/>
      <c r="HL36" s="578"/>
      <c r="HM36" s="579"/>
      <c r="HN36" s="578"/>
      <c r="HO36" s="579"/>
      <c r="HP36" s="578"/>
      <c r="HQ36" s="579"/>
      <c r="HR36" s="578"/>
      <c r="HS36" s="579"/>
      <c r="HT36" s="578"/>
      <c r="HU36" s="579"/>
      <c r="HV36" s="578"/>
      <c r="HW36" s="579"/>
      <c r="HX36" s="588"/>
    </row>
    <row r="37" spans="2:242" ht="26" customHeight="1">
      <c r="B37" s="174" t="str">
        <f t="shared" si="16"/>
        <v>Maintenance</v>
      </c>
      <c r="D37" s="589"/>
      <c r="E37" s="1011" t="s">
        <v>551</v>
      </c>
      <c r="F37" s="1012"/>
      <c r="G37" s="1013"/>
      <c r="H37" s="811"/>
      <c r="I37" s="811"/>
      <c r="J37" s="811"/>
      <c r="K37" s="929"/>
      <c r="L37" s="811"/>
      <c r="M37" s="586"/>
      <c r="N37" s="930">
        <f t="shared" si="215"/>
        <v>0</v>
      </c>
      <c r="O37" s="931">
        <f t="shared" si="1"/>
        <v>0</v>
      </c>
      <c r="P37" s="932" t="str">
        <f t="shared" si="17"/>
        <v/>
      </c>
      <c r="Q37" s="932" t="str">
        <f t="shared" si="214"/>
        <v/>
      </c>
      <c r="S37" s="174" t="str">
        <f>Setup!C64</f>
        <v>Christmas Fund</v>
      </c>
      <c r="T37" s="339" t="str">
        <f t="shared" si="216"/>
        <v/>
      </c>
      <c r="W37" s="579" t="str">
        <f t="shared" si="116"/>
        <v>1. GIVING</v>
      </c>
      <c r="X37" s="578">
        <f t="shared" si="18"/>
        <v>0</v>
      </c>
      <c r="Y37" s="579" t="str">
        <f t="shared" si="117"/>
        <v>Tithe</v>
      </c>
      <c r="Z37" s="578">
        <f t="shared" si="19"/>
        <v>0</v>
      </c>
      <c r="AA37" s="579" t="str">
        <f t="shared" si="118"/>
        <v>Offering</v>
      </c>
      <c r="AB37" s="578">
        <f t="shared" si="20"/>
        <v>0</v>
      </c>
      <c r="AC37" s="579" t="str">
        <f t="shared" si="119"/>
        <v>Alms</v>
      </c>
      <c r="AD37" s="578">
        <f t="shared" si="21"/>
        <v>0</v>
      </c>
      <c r="AE37" s="579" t="str">
        <f t="shared" si="120"/>
        <v>Gifts</v>
      </c>
      <c r="AF37" s="578">
        <f t="shared" si="22"/>
        <v>0</v>
      </c>
      <c r="AG37" s="579" t="str">
        <f t="shared" si="121"/>
        <v>Outreaches</v>
      </c>
      <c r="AH37" s="578">
        <f t="shared" si="23"/>
        <v>0</v>
      </c>
      <c r="AI37" s="579" t="str">
        <f t="shared" si="122"/>
        <v>Other Giving</v>
      </c>
      <c r="AJ37" s="578">
        <f t="shared" si="24"/>
        <v>0</v>
      </c>
      <c r="AK37" s="579" t="str">
        <f t="shared" si="123"/>
        <v>2. TAXES</v>
      </c>
      <c r="AL37" s="578">
        <f t="shared" si="25"/>
        <v>0</v>
      </c>
      <c r="AM37" s="579" t="str">
        <f t="shared" si="124"/>
        <v>Taxes - Fed. S.S., Medicare</v>
      </c>
      <c r="AN37" s="578">
        <f t="shared" si="26"/>
        <v>0</v>
      </c>
      <c r="AO37" s="579" t="str">
        <f t="shared" si="125"/>
        <v>State Taxes</v>
      </c>
      <c r="AP37" s="578">
        <f t="shared" si="27"/>
        <v>0</v>
      </c>
      <c r="AQ37" s="579" t="str">
        <f t="shared" si="126"/>
        <v>Property Taxes</v>
      </c>
      <c r="AR37" s="578">
        <f t="shared" si="28"/>
        <v>0</v>
      </c>
      <c r="AS37" s="579" t="str">
        <f t="shared" si="127"/>
        <v>Other Taxes</v>
      </c>
      <c r="AT37" s="578">
        <f t="shared" si="29"/>
        <v>0</v>
      </c>
      <c r="AU37" s="579" t="str">
        <f t="shared" si="128"/>
        <v>Other Taxes</v>
      </c>
      <c r="AV37" s="578">
        <f t="shared" si="30"/>
        <v>0</v>
      </c>
      <c r="AW37" s="579" t="str">
        <f t="shared" si="129"/>
        <v>Other Taxes</v>
      </c>
      <c r="AX37" s="578">
        <f t="shared" si="31"/>
        <v>0</v>
      </c>
      <c r="AY37" s="579" t="str">
        <f t="shared" si="130"/>
        <v>3. SAVINGS</v>
      </c>
      <c r="AZ37" s="578">
        <f t="shared" si="32"/>
        <v>0</v>
      </c>
      <c r="BA37" s="579" t="str">
        <f t="shared" si="131"/>
        <v>Emergency Fund</v>
      </c>
      <c r="BB37" s="578">
        <f t="shared" si="33"/>
        <v>0</v>
      </c>
      <c r="BC37" s="579" t="str">
        <f t="shared" si="132"/>
        <v>Retirement</v>
      </c>
      <c r="BD37" s="578">
        <f t="shared" si="34"/>
        <v>0</v>
      </c>
      <c r="BE37" s="579" t="str">
        <f t="shared" si="133"/>
        <v>Storehouse</v>
      </c>
      <c r="BF37" s="578">
        <f t="shared" si="35"/>
        <v>0</v>
      </c>
      <c r="BG37" s="579" t="str">
        <f t="shared" si="134"/>
        <v>Christmas Fund</v>
      </c>
      <c r="BH37" s="578">
        <f t="shared" si="36"/>
        <v>0</v>
      </c>
      <c r="BI37" s="579" t="str">
        <f t="shared" si="135"/>
        <v>Car Fund</v>
      </c>
      <c r="BJ37" s="578">
        <f t="shared" si="37"/>
        <v>0</v>
      </c>
      <c r="BK37" s="579" t="str">
        <f t="shared" si="136"/>
        <v>Home Down Pay Fund</v>
      </c>
      <c r="BL37" s="578">
        <f t="shared" si="38"/>
        <v>0</v>
      </c>
      <c r="BM37" s="579" t="str">
        <f t="shared" si="137"/>
        <v>4. FOOD</v>
      </c>
      <c r="BN37" s="578">
        <f t="shared" si="39"/>
        <v>0</v>
      </c>
      <c r="BO37" s="579" t="str">
        <f t="shared" si="138"/>
        <v>Groceries</v>
      </c>
      <c r="BP37" s="578">
        <f t="shared" si="40"/>
        <v>0</v>
      </c>
      <c r="BQ37" s="579" t="str">
        <f t="shared" si="139"/>
        <v>Dining Out</v>
      </c>
      <c r="BR37" s="578">
        <f t="shared" si="41"/>
        <v>0</v>
      </c>
      <c r="BS37" s="579" t="str">
        <f t="shared" si="140"/>
        <v>School Lunches</v>
      </c>
      <c r="BT37" s="578">
        <f t="shared" si="42"/>
        <v>0</v>
      </c>
      <c r="BU37" s="579" t="str">
        <f t="shared" si="141"/>
        <v>Pet Food</v>
      </c>
      <c r="BV37" s="578">
        <f t="shared" si="43"/>
        <v>0</v>
      </c>
      <c r="BW37" s="579" t="str">
        <f t="shared" si="142"/>
        <v>Other Food</v>
      </c>
      <c r="BX37" s="578">
        <f t="shared" si="44"/>
        <v>0</v>
      </c>
      <c r="BY37" s="579" t="str">
        <f t="shared" si="143"/>
        <v>Other Food</v>
      </c>
      <c r="BZ37" s="578">
        <f t="shared" si="45"/>
        <v>0</v>
      </c>
      <c r="CA37" s="579" t="str">
        <f t="shared" si="144"/>
        <v>5. CLOTHING</v>
      </c>
      <c r="CB37" s="578">
        <f t="shared" si="46"/>
        <v>0</v>
      </c>
      <c r="CC37" s="579" t="str">
        <f t="shared" si="145"/>
        <v>New Clothes</v>
      </c>
      <c r="CD37" s="578">
        <f t="shared" si="47"/>
        <v>0</v>
      </c>
      <c r="CE37" s="579" t="str">
        <f t="shared" si="146"/>
        <v>Dry Cleaning</v>
      </c>
      <c r="CF37" s="578">
        <f t="shared" si="48"/>
        <v>0</v>
      </c>
      <c r="CG37" s="579" t="str">
        <f t="shared" si="147"/>
        <v>Laundry</v>
      </c>
      <c r="CH37" s="578">
        <f t="shared" si="49"/>
        <v>0</v>
      </c>
      <c r="CI37" s="579" t="str">
        <f t="shared" si="148"/>
        <v>Other Clothing</v>
      </c>
      <c r="CJ37" s="578">
        <f t="shared" si="50"/>
        <v>0</v>
      </c>
      <c r="CK37" s="579" t="str">
        <f t="shared" si="149"/>
        <v>Other Clothing</v>
      </c>
      <c r="CL37" s="578">
        <f t="shared" si="51"/>
        <v>0</v>
      </c>
      <c r="CM37" s="579" t="str">
        <f t="shared" si="150"/>
        <v>Other Clothing</v>
      </c>
      <c r="CN37" s="578">
        <f t="shared" si="52"/>
        <v>0</v>
      </c>
      <c r="CO37" s="579" t="str">
        <f t="shared" si="151"/>
        <v>6. CHILD CARE</v>
      </c>
      <c r="CP37" s="578">
        <f t="shared" si="53"/>
        <v>0</v>
      </c>
      <c r="CQ37" s="579" t="str">
        <f t="shared" si="152"/>
        <v>School Tuition</v>
      </c>
      <c r="CR37" s="578">
        <f t="shared" si="54"/>
        <v>0</v>
      </c>
      <c r="CS37" s="579" t="str">
        <f t="shared" si="153"/>
        <v>Day Care</v>
      </c>
      <c r="CT37" s="578">
        <f t="shared" si="55"/>
        <v>0</v>
      </c>
      <c r="CU37" s="579" t="str">
        <f t="shared" si="154"/>
        <v>Child Support</v>
      </c>
      <c r="CV37" s="578">
        <f t="shared" si="56"/>
        <v>0</v>
      </c>
      <c r="CW37" s="579" t="str">
        <f t="shared" si="155"/>
        <v>Other Child Care</v>
      </c>
      <c r="CX37" s="578">
        <f t="shared" si="57"/>
        <v>0</v>
      </c>
      <c r="CY37" s="579" t="str">
        <f t="shared" si="156"/>
        <v>Other Child Care</v>
      </c>
      <c r="CZ37" s="578">
        <f t="shared" si="58"/>
        <v>0</v>
      </c>
      <c r="DA37" s="579" t="str">
        <f t="shared" si="157"/>
        <v>Other Child Care</v>
      </c>
      <c r="DB37" s="578">
        <f t="shared" si="59"/>
        <v>0</v>
      </c>
      <c r="DC37" s="579" t="str">
        <f t="shared" si="158"/>
        <v>7. HEALTH</v>
      </c>
      <c r="DD37" s="578">
        <f t="shared" si="60"/>
        <v>0</v>
      </c>
      <c r="DE37" s="579" t="str">
        <f t="shared" si="159"/>
        <v>Doctor</v>
      </c>
      <c r="DF37" s="578">
        <f t="shared" si="61"/>
        <v>0</v>
      </c>
      <c r="DG37" s="579" t="str">
        <f t="shared" si="160"/>
        <v>Dentist</v>
      </c>
      <c r="DH37" s="578">
        <f t="shared" si="62"/>
        <v>0</v>
      </c>
      <c r="DI37" s="579" t="str">
        <f t="shared" si="161"/>
        <v>Prescriptions</v>
      </c>
      <c r="DJ37" s="578">
        <f t="shared" si="63"/>
        <v>0</v>
      </c>
      <c r="DK37" s="579" t="str">
        <f t="shared" si="162"/>
        <v>Health &amp; Fitness</v>
      </c>
      <c r="DL37" s="578">
        <f t="shared" si="64"/>
        <v>0</v>
      </c>
      <c r="DM37" s="579" t="str">
        <f t="shared" si="163"/>
        <v>Personal Grooming</v>
      </c>
      <c r="DN37" s="578">
        <f t="shared" si="65"/>
        <v>0</v>
      </c>
      <c r="DO37" s="579" t="str">
        <f t="shared" si="164"/>
        <v>Other Medical</v>
      </c>
      <c r="DP37" s="578">
        <f t="shared" si="66"/>
        <v>0</v>
      </c>
      <c r="DQ37" s="579" t="str">
        <f t="shared" si="165"/>
        <v>8. HOUSING</v>
      </c>
      <c r="DR37" s="578">
        <f t="shared" si="67"/>
        <v>0</v>
      </c>
      <c r="DS37" s="579" t="str">
        <f t="shared" si="166"/>
        <v>Mortgage Loan Payment</v>
      </c>
      <c r="DT37" s="578">
        <f t="shared" si="68"/>
        <v>0</v>
      </c>
      <c r="DU37" s="579" t="str">
        <f t="shared" si="167"/>
        <v>Rent</v>
      </c>
      <c r="DV37" s="578">
        <f t="shared" si="69"/>
        <v>0</v>
      </c>
      <c r="DW37" s="579" t="str">
        <f t="shared" si="168"/>
        <v>Escrow</v>
      </c>
      <c r="DX37" s="578">
        <f t="shared" si="70"/>
        <v>0</v>
      </c>
      <c r="DY37" s="579" t="str">
        <f t="shared" si="169"/>
        <v>HOA / Dues</v>
      </c>
      <c r="DZ37" s="578">
        <f t="shared" si="71"/>
        <v>0</v>
      </c>
      <c r="EA37" s="579" t="str">
        <f t="shared" si="170"/>
        <v>Home Improvement</v>
      </c>
      <c r="EB37" s="578">
        <f t="shared" si="72"/>
        <v>0</v>
      </c>
      <c r="EC37" s="579" t="str">
        <f t="shared" si="171"/>
        <v>Other Housing</v>
      </c>
      <c r="ED37" s="578">
        <f t="shared" si="73"/>
        <v>0</v>
      </c>
      <c r="EE37" s="579" t="str">
        <f t="shared" si="172"/>
        <v>9. UTILITIES</v>
      </c>
      <c r="EF37" s="578">
        <f t="shared" si="74"/>
        <v>0</v>
      </c>
      <c r="EG37" s="579" t="str">
        <f t="shared" si="173"/>
        <v>Electricity</v>
      </c>
      <c r="EH37" s="578">
        <f t="shared" si="75"/>
        <v>0</v>
      </c>
      <c r="EI37" s="579" t="str">
        <f t="shared" si="174"/>
        <v>Natural Gas</v>
      </c>
      <c r="EJ37" s="578">
        <f t="shared" si="76"/>
        <v>0</v>
      </c>
      <c r="EK37" s="579" t="str">
        <f t="shared" si="175"/>
        <v>Water</v>
      </c>
      <c r="EL37" s="578">
        <f t="shared" si="77"/>
        <v>0</v>
      </c>
      <c r="EM37" s="579" t="str">
        <f t="shared" si="176"/>
        <v>Trash Pick-up</v>
      </c>
      <c r="EN37" s="578">
        <f t="shared" si="78"/>
        <v>0</v>
      </c>
      <c r="EO37" s="579" t="str">
        <f t="shared" si="177"/>
        <v>Other Utilities</v>
      </c>
      <c r="EP37" s="578">
        <f t="shared" si="79"/>
        <v>0</v>
      </c>
      <c r="EQ37" s="579" t="str">
        <f t="shared" si="178"/>
        <v>Other Utilities</v>
      </c>
      <c r="ER37" s="578">
        <f t="shared" si="80"/>
        <v>0</v>
      </c>
      <c r="ES37" s="579" t="str">
        <f t="shared" si="179"/>
        <v>10. HOUSEHOLD</v>
      </c>
      <c r="ET37" s="578">
        <f t="shared" si="81"/>
        <v>0</v>
      </c>
      <c r="EU37" s="579" t="str">
        <f t="shared" si="180"/>
        <v>Home Phone</v>
      </c>
      <c r="EV37" s="578">
        <f t="shared" si="82"/>
        <v>0</v>
      </c>
      <c r="EW37" s="579" t="str">
        <f t="shared" si="181"/>
        <v>Cell Phone</v>
      </c>
      <c r="EX37" s="578">
        <f t="shared" si="83"/>
        <v>0</v>
      </c>
      <c r="EY37" s="579" t="str">
        <f t="shared" si="182"/>
        <v>Internet Service</v>
      </c>
      <c r="EZ37" s="578">
        <f t="shared" si="84"/>
        <v>0</v>
      </c>
      <c r="FA37" s="579" t="str">
        <f t="shared" si="183"/>
        <v>Other Household</v>
      </c>
      <c r="FB37" s="578">
        <f t="shared" si="85"/>
        <v>0</v>
      </c>
      <c r="FC37" s="579" t="str">
        <f t="shared" si="184"/>
        <v>Other Household</v>
      </c>
      <c r="FD37" s="578">
        <f t="shared" si="86"/>
        <v>0</v>
      </c>
      <c r="FE37" s="579" t="str">
        <f t="shared" si="185"/>
        <v>Other Household</v>
      </c>
      <c r="FF37" s="578">
        <f t="shared" si="87"/>
        <v>0</v>
      </c>
      <c r="FG37" s="579" t="str">
        <f t="shared" si="186"/>
        <v>11. ENTERTAINMENT</v>
      </c>
      <c r="FH37" s="578">
        <f t="shared" si="88"/>
        <v>0</v>
      </c>
      <c r="FI37" s="579" t="str">
        <f t="shared" si="187"/>
        <v>Cable TV</v>
      </c>
      <c r="FJ37" s="578">
        <f t="shared" si="89"/>
        <v>0</v>
      </c>
      <c r="FK37" s="579" t="str">
        <f t="shared" si="188"/>
        <v>Movies / Books</v>
      </c>
      <c r="FL37" s="578">
        <f t="shared" si="90"/>
        <v>0</v>
      </c>
      <c r="FM37" s="579" t="str">
        <f t="shared" si="189"/>
        <v>Babysitter</v>
      </c>
      <c r="FN37" s="578">
        <f t="shared" si="91"/>
        <v>0</v>
      </c>
      <c r="FO37" s="579" t="str">
        <f t="shared" si="190"/>
        <v>Vacation</v>
      </c>
      <c r="FP37" s="578">
        <f t="shared" si="92"/>
        <v>0</v>
      </c>
      <c r="FQ37" s="579" t="str">
        <f t="shared" si="191"/>
        <v>Music</v>
      </c>
      <c r="FR37" s="578">
        <f t="shared" si="93"/>
        <v>0</v>
      </c>
      <c r="FS37" s="579" t="str">
        <f t="shared" si="192"/>
        <v>Other Entertainment</v>
      </c>
      <c r="FT37" s="578">
        <f t="shared" si="94"/>
        <v>0</v>
      </c>
      <c r="FU37" s="579" t="str">
        <f t="shared" si="193"/>
        <v>12. TRANSPORTATION</v>
      </c>
      <c r="FV37" s="578">
        <f t="shared" si="95"/>
        <v>0</v>
      </c>
      <c r="FW37" s="579" t="str">
        <f t="shared" si="194"/>
        <v>Auto Loan Payment</v>
      </c>
      <c r="FX37" s="578">
        <f t="shared" si="96"/>
        <v>0</v>
      </c>
      <c r="FY37" s="579" t="str">
        <f t="shared" si="195"/>
        <v>Fuel</v>
      </c>
      <c r="FZ37" s="578">
        <f t="shared" si="97"/>
        <v>0</v>
      </c>
      <c r="GA37" s="579" t="str">
        <f t="shared" si="196"/>
        <v>Maintenance</v>
      </c>
      <c r="GB37" s="578">
        <f t="shared" si="98"/>
        <v>0</v>
      </c>
      <c r="GC37" s="579" t="str">
        <f t="shared" si="197"/>
        <v>Unplanned Service / Repair</v>
      </c>
      <c r="GD37" s="578">
        <f t="shared" si="99"/>
        <v>0</v>
      </c>
      <c r="GE37" s="579" t="str">
        <f t="shared" si="198"/>
        <v>Registration / Inspection</v>
      </c>
      <c r="GF37" s="578">
        <f t="shared" si="100"/>
        <v>0</v>
      </c>
      <c r="GG37" s="579" t="str">
        <f t="shared" si="199"/>
        <v>Other Transportation</v>
      </c>
      <c r="GH37" s="578">
        <f t="shared" si="101"/>
        <v>0</v>
      </c>
      <c r="GI37" s="579" t="str">
        <f t="shared" si="200"/>
        <v>13. INSURANCE</v>
      </c>
      <c r="GJ37" s="578">
        <f t="shared" si="102"/>
        <v>0</v>
      </c>
      <c r="GK37" s="579" t="str">
        <f t="shared" si="201"/>
        <v>Home Insurance</v>
      </c>
      <c r="GL37" s="578">
        <f t="shared" si="103"/>
        <v>0</v>
      </c>
      <c r="GM37" s="579" t="str">
        <f t="shared" si="202"/>
        <v>Auto Insurance</v>
      </c>
      <c r="GN37" s="578">
        <f t="shared" si="104"/>
        <v>0</v>
      </c>
      <c r="GO37" s="579" t="str">
        <f t="shared" si="203"/>
        <v>Medical / Dental / Vision</v>
      </c>
      <c r="GP37" s="578">
        <f t="shared" si="105"/>
        <v>0</v>
      </c>
      <c r="GQ37" s="579" t="str">
        <f t="shared" si="204"/>
        <v>Life Insurance</v>
      </c>
      <c r="GR37" s="578">
        <f t="shared" si="106"/>
        <v>0</v>
      </c>
      <c r="GS37" s="579" t="str">
        <f t="shared" si="205"/>
        <v>Disability</v>
      </c>
      <c r="GT37" s="578">
        <f t="shared" si="107"/>
        <v>0</v>
      </c>
      <c r="GU37" s="579" t="str">
        <f t="shared" si="206"/>
        <v>Other Insurance</v>
      </c>
      <c r="GV37" s="578">
        <f t="shared" si="108"/>
        <v>0</v>
      </c>
      <c r="GW37" s="579" t="str">
        <f t="shared" si="207"/>
        <v>14. INVESTMENTS</v>
      </c>
      <c r="GX37" s="578">
        <f t="shared" si="109"/>
        <v>0</v>
      </c>
      <c r="GY37" s="579" t="str">
        <f t="shared" si="208"/>
        <v>Business</v>
      </c>
      <c r="GZ37" s="578">
        <f t="shared" si="110"/>
        <v>0</v>
      </c>
      <c r="HA37" s="579" t="str">
        <f t="shared" si="209"/>
        <v>Real Estate</v>
      </c>
      <c r="HB37" s="578">
        <f t="shared" si="111"/>
        <v>0</v>
      </c>
      <c r="HC37" s="579" t="str">
        <f t="shared" si="210"/>
        <v>Other Investments</v>
      </c>
      <c r="HD37" s="578">
        <f t="shared" si="112"/>
        <v>0</v>
      </c>
      <c r="HE37" s="579" t="str">
        <f t="shared" si="211"/>
        <v>Other Investments</v>
      </c>
      <c r="HF37" s="578">
        <f t="shared" si="113"/>
        <v>0</v>
      </c>
      <c r="HG37" s="579" t="str">
        <f t="shared" si="212"/>
        <v>Other Investments</v>
      </c>
      <c r="HH37" s="578">
        <f t="shared" si="114"/>
        <v>0</v>
      </c>
      <c r="HI37" s="579" t="str">
        <f t="shared" si="213"/>
        <v>Other Investments</v>
      </c>
      <c r="HJ37" s="578">
        <f t="shared" si="115"/>
        <v>0</v>
      </c>
      <c r="HK37" s="587"/>
      <c r="HL37" s="578"/>
      <c r="HM37" s="579"/>
      <c r="HN37" s="578"/>
      <c r="HO37" s="579"/>
      <c r="HP37" s="578"/>
      <c r="HQ37" s="579"/>
      <c r="HR37" s="578"/>
      <c r="HS37" s="579"/>
      <c r="HT37" s="578"/>
      <c r="HU37" s="579"/>
      <c r="HV37" s="578"/>
      <c r="HW37" s="579"/>
      <c r="HX37" s="588"/>
    </row>
    <row r="38" spans="2:242" ht="26" customHeight="1">
      <c r="B38" s="174" t="str">
        <f t="shared" si="16"/>
        <v>Auto Insurance</v>
      </c>
      <c r="D38" s="589"/>
      <c r="E38" s="1011" t="s">
        <v>58</v>
      </c>
      <c r="F38" s="1012"/>
      <c r="G38" s="1013"/>
      <c r="H38" s="811"/>
      <c r="I38" s="811"/>
      <c r="J38" s="811"/>
      <c r="K38" s="929"/>
      <c r="L38" s="811"/>
      <c r="M38" s="586"/>
      <c r="N38" s="930">
        <f t="shared" si="215"/>
        <v>0</v>
      </c>
      <c r="O38" s="931">
        <f t="shared" si="1"/>
        <v>0</v>
      </c>
      <c r="P38" s="932" t="str">
        <f t="shared" si="17"/>
        <v/>
      </c>
      <c r="Q38" s="932" t="str">
        <f t="shared" si="214"/>
        <v/>
      </c>
      <c r="S38" s="174" t="str">
        <f>Setup!C65</f>
        <v>Car Fund</v>
      </c>
      <c r="T38" s="339">
        <f t="shared" si="216"/>
        <v>0</v>
      </c>
      <c r="U38" s="174" t="s">
        <v>527</v>
      </c>
      <c r="W38" s="579" t="str">
        <f t="shared" si="116"/>
        <v>1. GIVING</v>
      </c>
      <c r="X38" s="578">
        <f t="shared" si="18"/>
        <v>0</v>
      </c>
      <c r="Y38" s="579" t="str">
        <f t="shared" si="117"/>
        <v>Tithe</v>
      </c>
      <c r="Z38" s="578">
        <f t="shared" si="19"/>
        <v>0</v>
      </c>
      <c r="AA38" s="579" t="str">
        <f t="shared" si="118"/>
        <v>Offering</v>
      </c>
      <c r="AB38" s="578">
        <f t="shared" si="20"/>
        <v>0</v>
      </c>
      <c r="AC38" s="579" t="str">
        <f t="shared" si="119"/>
        <v>Alms</v>
      </c>
      <c r="AD38" s="578">
        <f t="shared" si="21"/>
        <v>0</v>
      </c>
      <c r="AE38" s="579" t="str">
        <f t="shared" si="120"/>
        <v>Gifts</v>
      </c>
      <c r="AF38" s="578">
        <f t="shared" si="22"/>
        <v>0</v>
      </c>
      <c r="AG38" s="579" t="str">
        <f t="shared" si="121"/>
        <v>Outreaches</v>
      </c>
      <c r="AH38" s="578">
        <f t="shared" si="23"/>
        <v>0</v>
      </c>
      <c r="AI38" s="579" t="str">
        <f t="shared" si="122"/>
        <v>Other Giving</v>
      </c>
      <c r="AJ38" s="578">
        <f t="shared" si="24"/>
        <v>0</v>
      </c>
      <c r="AK38" s="579" t="str">
        <f t="shared" si="123"/>
        <v>2. TAXES</v>
      </c>
      <c r="AL38" s="578">
        <f t="shared" si="25"/>
        <v>0</v>
      </c>
      <c r="AM38" s="579" t="str">
        <f t="shared" si="124"/>
        <v>Taxes - Fed. S.S., Medicare</v>
      </c>
      <c r="AN38" s="578">
        <f t="shared" si="26"/>
        <v>0</v>
      </c>
      <c r="AO38" s="579" t="str">
        <f t="shared" si="125"/>
        <v>State Taxes</v>
      </c>
      <c r="AP38" s="578">
        <f t="shared" si="27"/>
        <v>0</v>
      </c>
      <c r="AQ38" s="579" t="str">
        <f t="shared" si="126"/>
        <v>Property Taxes</v>
      </c>
      <c r="AR38" s="578">
        <f t="shared" si="28"/>
        <v>0</v>
      </c>
      <c r="AS38" s="579" t="str">
        <f t="shared" si="127"/>
        <v>Other Taxes</v>
      </c>
      <c r="AT38" s="578">
        <f t="shared" si="29"/>
        <v>0</v>
      </c>
      <c r="AU38" s="579" t="str">
        <f t="shared" si="128"/>
        <v>Other Taxes</v>
      </c>
      <c r="AV38" s="578">
        <f t="shared" si="30"/>
        <v>0</v>
      </c>
      <c r="AW38" s="579" t="str">
        <f t="shared" si="129"/>
        <v>Other Taxes</v>
      </c>
      <c r="AX38" s="578">
        <f t="shared" si="31"/>
        <v>0</v>
      </c>
      <c r="AY38" s="579" t="str">
        <f t="shared" si="130"/>
        <v>3. SAVINGS</v>
      </c>
      <c r="AZ38" s="578">
        <f t="shared" si="32"/>
        <v>0</v>
      </c>
      <c r="BA38" s="579" t="str">
        <f t="shared" si="131"/>
        <v>Emergency Fund</v>
      </c>
      <c r="BB38" s="578">
        <f t="shared" si="33"/>
        <v>0</v>
      </c>
      <c r="BC38" s="579" t="str">
        <f t="shared" si="132"/>
        <v>Retirement</v>
      </c>
      <c r="BD38" s="578">
        <f t="shared" si="34"/>
        <v>0</v>
      </c>
      <c r="BE38" s="579" t="str">
        <f t="shared" si="133"/>
        <v>Storehouse</v>
      </c>
      <c r="BF38" s="578">
        <f t="shared" si="35"/>
        <v>0</v>
      </c>
      <c r="BG38" s="579" t="str">
        <f t="shared" si="134"/>
        <v>Christmas Fund</v>
      </c>
      <c r="BH38" s="578">
        <f t="shared" si="36"/>
        <v>0</v>
      </c>
      <c r="BI38" s="579" t="str">
        <f t="shared" si="135"/>
        <v>Car Fund</v>
      </c>
      <c r="BJ38" s="578">
        <f t="shared" si="37"/>
        <v>0</v>
      </c>
      <c r="BK38" s="579" t="str">
        <f t="shared" si="136"/>
        <v>Home Down Pay Fund</v>
      </c>
      <c r="BL38" s="578">
        <f t="shared" si="38"/>
        <v>0</v>
      </c>
      <c r="BM38" s="579" t="str">
        <f t="shared" si="137"/>
        <v>4. FOOD</v>
      </c>
      <c r="BN38" s="578">
        <f t="shared" si="39"/>
        <v>0</v>
      </c>
      <c r="BO38" s="579" t="str">
        <f t="shared" si="138"/>
        <v>Groceries</v>
      </c>
      <c r="BP38" s="578">
        <f t="shared" si="40"/>
        <v>0</v>
      </c>
      <c r="BQ38" s="579" t="str">
        <f t="shared" si="139"/>
        <v>Dining Out</v>
      </c>
      <c r="BR38" s="578">
        <f t="shared" si="41"/>
        <v>0</v>
      </c>
      <c r="BS38" s="579" t="str">
        <f t="shared" si="140"/>
        <v>School Lunches</v>
      </c>
      <c r="BT38" s="578">
        <f t="shared" si="42"/>
        <v>0</v>
      </c>
      <c r="BU38" s="579" t="str">
        <f t="shared" si="141"/>
        <v>Pet Food</v>
      </c>
      <c r="BV38" s="578">
        <f t="shared" si="43"/>
        <v>0</v>
      </c>
      <c r="BW38" s="579" t="str">
        <f t="shared" si="142"/>
        <v>Other Food</v>
      </c>
      <c r="BX38" s="578">
        <f t="shared" si="44"/>
        <v>0</v>
      </c>
      <c r="BY38" s="579" t="str">
        <f t="shared" si="143"/>
        <v>Other Food</v>
      </c>
      <c r="BZ38" s="578">
        <f t="shared" si="45"/>
        <v>0</v>
      </c>
      <c r="CA38" s="579" t="str">
        <f t="shared" si="144"/>
        <v>5. CLOTHING</v>
      </c>
      <c r="CB38" s="578">
        <f t="shared" si="46"/>
        <v>0</v>
      </c>
      <c r="CC38" s="579" t="str">
        <f t="shared" si="145"/>
        <v>New Clothes</v>
      </c>
      <c r="CD38" s="578">
        <f t="shared" si="47"/>
        <v>0</v>
      </c>
      <c r="CE38" s="579" t="str">
        <f t="shared" si="146"/>
        <v>Dry Cleaning</v>
      </c>
      <c r="CF38" s="578">
        <f t="shared" si="48"/>
        <v>0</v>
      </c>
      <c r="CG38" s="579" t="str">
        <f t="shared" si="147"/>
        <v>Laundry</v>
      </c>
      <c r="CH38" s="578">
        <f t="shared" si="49"/>
        <v>0</v>
      </c>
      <c r="CI38" s="579" t="str">
        <f t="shared" si="148"/>
        <v>Other Clothing</v>
      </c>
      <c r="CJ38" s="578">
        <f t="shared" si="50"/>
        <v>0</v>
      </c>
      <c r="CK38" s="579" t="str">
        <f t="shared" si="149"/>
        <v>Other Clothing</v>
      </c>
      <c r="CL38" s="578">
        <f t="shared" si="51"/>
        <v>0</v>
      </c>
      <c r="CM38" s="579" t="str">
        <f t="shared" si="150"/>
        <v>Other Clothing</v>
      </c>
      <c r="CN38" s="578">
        <f t="shared" si="52"/>
        <v>0</v>
      </c>
      <c r="CO38" s="579" t="str">
        <f t="shared" si="151"/>
        <v>6. CHILD CARE</v>
      </c>
      <c r="CP38" s="578">
        <f t="shared" si="53"/>
        <v>0</v>
      </c>
      <c r="CQ38" s="579" t="str">
        <f t="shared" si="152"/>
        <v>School Tuition</v>
      </c>
      <c r="CR38" s="578">
        <f t="shared" si="54"/>
        <v>0</v>
      </c>
      <c r="CS38" s="579" t="str">
        <f t="shared" si="153"/>
        <v>Day Care</v>
      </c>
      <c r="CT38" s="578">
        <f t="shared" si="55"/>
        <v>0</v>
      </c>
      <c r="CU38" s="579" t="str">
        <f t="shared" si="154"/>
        <v>Child Support</v>
      </c>
      <c r="CV38" s="578">
        <f t="shared" si="56"/>
        <v>0</v>
      </c>
      <c r="CW38" s="579" t="str">
        <f t="shared" si="155"/>
        <v>Other Child Care</v>
      </c>
      <c r="CX38" s="578">
        <f t="shared" si="57"/>
        <v>0</v>
      </c>
      <c r="CY38" s="579" t="str">
        <f t="shared" si="156"/>
        <v>Other Child Care</v>
      </c>
      <c r="CZ38" s="578">
        <f t="shared" si="58"/>
        <v>0</v>
      </c>
      <c r="DA38" s="579" t="str">
        <f t="shared" si="157"/>
        <v>Other Child Care</v>
      </c>
      <c r="DB38" s="578">
        <f t="shared" si="59"/>
        <v>0</v>
      </c>
      <c r="DC38" s="579" t="str">
        <f t="shared" si="158"/>
        <v>7. HEALTH</v>
      </c>
      <c r="DD38" s="578">
        <f t="shared" si="60"/>
        <v>0</v>
      </c>
      <c r="DE38" s="579" t="str">
        <f t="shared" si="159"/>
        <v>Doctor</v>
      </c>
      <c r="DF38" s="578">
        <f t="shared" si="61"/>
        <v>0</v>
      </c>
      <c r="DG38" s="579" t="str">
        <f t="shared" si="160"/>
        <v>Dentist</v>
      </c>
      <c r="DH38" s="578">
        <f t="shared" si="62"/>
        <v>0</v>
      </c>
      <c r="DI38" s="579" t="str">
        <f t="shared" si="161"/>
        <v>Prescriptions</v>
      </c>
      <c r="DJ38" s="578">
        <f t="shared" si="63"/>
        <v>0</v>
      </c>
      <c r="DK38" s="579" t="str">
        <f t="shared" si="162"/>
        <v>Health &amp; Fitness</v>
      </c>
      <c r="DL38" s="578">
        <f t="shared" si="64"/>
        <v>0</v>
      </c>
      <c r="DM38" s="579" t="str">
        <f t="shared" si="163"/>
        <v>Personal Grooming</v>
      </c>
      <c r="DN38" s="578">
        <f t="shared" si="65"/>
        <v>0</v>
      </c>
      <c r="DO38" s="579" t="str">
        <f t="shared" si="164"/>
        <v>Other Medical</v>
      </c>
      <c r="DP38" s="578">
        <f t="shared" si="66"/>
        <v>0</v>
      </c>
      <c r="DQ38" s="579" t="str">
        <f t="shared" si="165"/>
        <v>8. HOUSING</v>
      </c>
      <c r="DR38" s="578">
        <f t="shared" si="67"/>
        <v>0</v>
      </c>
      <c r="DS38" s="579" t="str">
        <f t="shared" si="166"/>
        <v>Mortgage Loan Payment</v>
      </c>
      <c r="DT38" s="578">
        <f t="shared" si="68"/>
        <v>0</v>
      </c>
      <c r="DU38" s="579" t="str">
        <f t="shared" si="167"/>
        <v>Rent</v>
      </c>
      <c r="DV38" s="578">
        <f t="shared" si="69"/>
        <v>0</v>
      </c>
      <c r="DW38" s="579" t="str">
        <f t="shared" si="168"/>
        <v>Escrow</v>
      </c>
      <c r="DX38" s="578">
        <f t="shared" si="70"/>
        <v>0</v>
      </c>
      <c r="DY38" s="579" t="str">
        <f t="shared" si="169"/>
        <v>HOA / Dues</v>
      </c>
      <c r="DZ38" s="578">
        <f t="shared" si="71"/>
        <v>0</v>
      </c>
      <c r="EA38" s="579" t="str">
        <f t="shared" si="170"/>
        <v>Home Improvement</v>
      </c>
      <c r="EB38" s="578">
        <f t="shared" si="72"/>
        <v>0</v>
      </c>
      <c r="EC38" s="579" t="str">
        <f t="shared" si="171"/>
        <v>Other Housing</v>
      </c>
      <c r="ED38" s="578">
        <f t="shared" si="73"/>
        <v>0</v>
      </c>
      <c r="EE38" s="579" t="str">
        <f t="shared" si="172"/>
        <v>9. UTILITIES</v>
      </c>
      <c r="EF38" s="578">
        <f t="shared" si="74"/>
        <v>0</v>
      </c>
      <c r="EG38" s="579" t="str">
        <f t="shared" si="173"/>
        <v>Electricity</v>
      </c>
      <c r="EH38" s="578">
        <f t="shared" si="75"/>
        <v>0</v>
      </c>
      <c r="EI38" s="579" t="str">
        <f t="shared" si="174"/>
        <v>Natural Gas</v>
      </c>
      <c r="EJ38" s="578">
        <f t="shared" si="76"/>
        <v>0</v>
      </c>
      <c r="EK38" s="579" t="str">
        <f t="shared" si="175"/>
        <v>Water</v>
      </c>
      <c r="EL38" s="578">
        <f t="shared" si="77"/>
        <v>0</v>
      </c>
      <c r="EM38" s="579" t="str">
        <f t="shared" si="176"/>
        <v>Trash Pick-up</v>
      </c>
      <c r="EN38" s="578">
        <f t="shared" si="78"/>
        <v>0</v>
      </c>
      <c r="EO38" s="579" t="str">
        <f t="shared" si="177"/>
        <v>Other Utilities</v>
      </c>
      <c r="EP38" s="578">
        <f t="shared" si="79"/>
        <v>0</v>
      </c>
      <c r="EQ38" s="579" t="str">
        <f t="shared" si="178"/>
        <v>Other Utilities</v>
      </c>
      <c r="ER38" s="578">
        <f t="shared" si="80"/>
        <v>0</v>
      </c>
      <c r="ES38" s="579" t="str">
        <f t="shared" si="179"/>
        <v>10. HOUSEHOLD</v>
      </c>
      <c r="ET38" s="578">
        <f t="shared" si="81"/>
        <v>0</v>
      </c>
      <c r="EU38" s="579" t="str">
        <f t="shared" si="180"/>
        <v>Home Phone</v>
      </c>
      <c r="EV38" s="578">
        <f t="shared" si="82"/>
        <v>0</v>
      </c>
      <c r="EW38" s="579" t="str">
        <f t="shared" si="181"/>
        <v>Cell Phone</v>
      </c>
      <c r="EX38" s="578">
        <f t="shared" si="83"/>
        <v>0</v>
      </c>
      <c r="EY38" s="579" t="str">
        <f t="shared" si="182"/>
        <v>Internet Service</v>
      </c>
      <c r="EZ38" s="578">
        <f t="shared" si="84"/>
        <v>0</v>
      </c>
      <c r="FA38" s="579" t="str">
        <f t="shared" si="183"/>
        <v>Other Household</v>
      </c>
      <c r="FB38" s="578">
        <f t="shared" si="85"/>
        <v>0</v>
      </c>
      <c r="FC38" s="579" t="str">
        <f t="shared" si="184"/>
        <v>Other Household</v>
      </c>
      <c r="FD38" s="578">
        <f t="shared" si="86"/>
        <v>0</v>
      </c>
      <c r="FE38" s="579" t="str">
        <f t="shared" si="185"/>
        <v>Other Household</v>
      </c>
      <c r="FF38" s="578">
        <f t="shared" si="87"/>
        <v>0</v>
      </c>
      <c r="FG38" s="579" t="str">
        <f t="shared" si="186"/>
        <v>11. ENTERTAINMENT</v>
      </c>
      <c r="FH38" s="578">
        <f t="shared" si="88"/>
        <v>0</v>
      </c>
      <c r="FI38" s="579" t="str">
        <f t="shared" si="187"/>
        <v>Cable TV</v>
      </c>
      <c r="FJ38" s="578">
        <f t="shared" si="89"/>
        <v>0</v>
      </c>
      <c r="FK38" s="579" t="str">
        <f t="shared" si="188"/>
        <v>Movies / Books</v>
      </c>
      <c r="FL38" s="578">
        <f t="shared" si="90"/>
        <v>0</v>
      </c>
      <c r="FM38" s="579" t="str">
        <f t="shared" si="189"/>
        <v>Babysitter</v>
      </c>
      <c r="FN38" s="578">
        <f t="shared" si="91"/>
        <v>0</v>
      </c>
      <c r="FO38" s="579" t="str">
        <f t="shared" si="190"/>
        <v>Vacation</v>
      </c>
      <c r="FP38" s="578">
        <f t="shared" si="92"/>
        <v>0</v>
      </c>
      <c r="FQ38" s="579" t="str">
        <f t="shared" si="191"/>
        <v>Music</v>
      </c>
      <c r="FR38" s="578">
        <f t="shared" si="93"/>
        <v>0</v>
      </c>
      <c r="FS38" s="579" t="str">
        <f t="shared" si="192"/>
        <v>Other Entertainment</v>
      </c>
      <c r="FT38" s="578">
        <f t="shared" si="94"/>
        <v>0</v>
      </c>
      <c r="FU38" s="579" t="str">
        <f t="shared" si="193"/>
        <v>12. TRANSPORTATION</v>
      </c>
      <c r="FV38" s="578">
        <f t="shared" si="95"/>
        <v>0</v>
      </c>
      <c r="FW38" s="579" t="str">
        <f t="shared" si="194"/>
        <v>Auto Loan Payment</v>
      </c>
      <c r="FX38" s="578">
        <f t="shared" si="96"/>
        <v>0</v>
      </c>
      <c r="FY38" s="579" t="str">
        <f t="shared" si="195"/>
        <v>Fuel</v>
      </c>
      <c r="FZ38" s="578">
        <f t="shared" si="97"/>
        <v>0</v>
      </c>
      <c r="GA38" s="579" t="str">
        <f t="shared" si="196"/>
        <v>Maintenance</v>
      </c>
      <c r="GB38" s="578">
        <f t="shared" si="98"/>
        <v>0</v>
      </c>
      <c r="GC38" s="579" t="str">
        <f t="shared" si="197"/>
        <v>Unplanned Service / Repair</v>
      </c>
      <c r="GD38" s="578">
        <f t="shared" si="99"/>
        <v>0</v>
      </c>
      <c r="GE38" s="579" t="str">
        <f t="shared" si="198"/>
        <v>Registration / Inspection</v>
      </c>
      <c r="GF38" s="578">
        <f t="shared" si="100"/>
        <v>0</v>
      </c>
      <c r="GG38" s="579" t="str">
        <f t="shared" si="199"/>
        <v>Other Transportation</v>
      </c>
      <c r="GH38" s="578">
        <f t="shared" si="101"/>
        <v>0</v>
      </c>
      <c r="GI38" s="579" t="str">
        <f t="shared" si="200"/>
        <v>13. INSURANCE</v>
      </c>
      <c r="GJ38" s="578">
        <f t="shared" si="102"/>
        <v>0</v>
      </c>
      <c r="GK38" s="579" t="str">
        <f t="shared" si="201"/>
        <v>Home Insurance</v>
      </c>
      <c r="GL38" s="578">
        <f t="shared" si="103"/>
        <v>0</v>
      </c>
      <c r="GM38" s="579" t="str">
        <f t="shared" si="202"/>
        <v>Auto Insurance</v>
      </c>
      <c r="GN38" s="578">
        <f t="shared" si="104"/>
        <v>0</v>
      </c>
      <c r="GO38" s="579" t="str">
        <f t="shared" si="203"/>
        <v>Medical / Dental / Vision</v>
      </c>
      <c r="GP38" s="578">
        <f t="shared" si="105"/>
        <v>0</v>
      </c>
      <c r="GQ38" s="579" t="str">
        <f t="shared" si="204"/>
        <v>Life Insurance</v>
      </c>
      <c r="GR38" s="578">
        <f t="shared" si="106"/>
        <v>0</v>
      </c>
      <c r="GS38" s="579" t="str">
        <f t="shared" si="205"/>
        <v>Disability</v>
      </c>
      <c r="GT38" s="578">
        <f t="shared" si="107"/>
        <v>0</v>
      </c>
      <c r="GU38" s="579" t="str">
        <f t="shared" si="206"/>
        <v>Other Insurance</v>
      </c>
      <c r="GV38" s="578">
        <f t="shared" si="108"/>
        <v>0</v>
      </c>
      <c r="GW38" s="579" t="str">
        <f t="shared" si="207"/>
        <v>14. INVESTMENTS</v>
      </c>
      <c r="GX38" s="578">
        <f t="shared" si="109"/>
        <v>0</v>
      </c>
      <c r="GY38" s="579" t="str">
        <f t="shared" si="208"/>
        <v>Business</v>
      </c>
      <c r="GZ38" s="578">
        <f t="shared" si="110"/>
        <v>0</v>
      </c>
      <c r="HA38" s="579" t="str">
        <f t="shared" si="209"/>
        <v>Real Estate</v>
      </c>
      <c r="HB38" s="578">
        <f t="shared" si="111"/>
        <v>0</v>
      </c>
      <c r="HC38" s="579" t="str">
        <f t="shared" si="210"/>
        <v>Other Investments</v>
      </c>
      <c r="HD38" s="578">
        <f t="shared" si="112"/>
        <v>0</v>
      </c>
      <c r="HE38" s="579" t="str">
        <f t="shared" si="211"/>
        <v>Other Investments</v>
      </c>
      <c r="HF38" s="578">
        <f t="shared" si="113"/>
        <v>0</v>
      </c>
      <c r="HG38" s="579" t="str">
        <f t="shared" si="212"/>
        <v>Other Investments</v>
      </c>
      <c r="HH38" s="578">
        <f t="shared" si="114"/>
        <v>0</v>
      </c>
      <c r="HI38" s="579" t="str">
        <f t="shared" si="213"/>
        <v>Other Investments</v>
      </c>
      <c r="HJ38" s="578">
        <f t="shared" si="115"/>
        <v>0</v>
      </c>
      <c r="HK38" s="587"/>
      <c r="HL38" s="578"/>
      <c r="HM38" s="579"/>
      <c r="HN38" s="578"/>
      <c r="HO38" s="579"/>
      <c r="HP38" s="578"/>
      <c r="HQ38" s="579"/>
      <c r="HR38" s="578"/>
      <c r="HS38" s="579"/>
      <c r="HT38" s="578"/>
      <c r="HU38" s="579"/>
      <c r="HV38" s="578"/>
      <c r="HW38" s="579"/>
      <c r="HX38" s="588"/>
    </row>
    <row r="39" spans="2:242" ht="26" customHeight="1">
      <c r="B39" s="174" t="str">
        <f t="shared" si="16"/>
        <v>Medical / Dental / Vision</v>
      </c>
      <c r="D39" s="589"/>
      <c r="E39" s="1011" t="s">
        <v>616</v>
      </c>
      <c r="F39" s="1012"/>
      <c r="G39" s="1013"/>
      <c r="H39" s="811"/>
      <c r="I39" s="811"/>
      <c r="J39" s="811"/>
      <c r="K39" s="811"/>
      <c r="L39" s="811"/>
      <c r="M39" s="586"/>
      <c r="N39" s="553">
        <f t="shared" si="215"/>
        <v>0</v>
      </c>
      <c r="O39" s="557">
        <f t="shared" si="1"/>
        <v>0</v>
      </c>
      <c r="P39" s="574" t="str">
        <f t="shared" si="17"/>
        <v/>
      </c>
      <c r="Q39" s="574" t="str">
        <f t="shared" si="214"/>
        <v/>
      </c>
      <c r="S39" s="174" t="str">
        <f>Setup!C66</f>
        <v>Home Down Pay Fund</v>
      </c>
      <c r="T39" s="339">
        <f t="shared" si="216"/>
        <v>0</v>
      </c>
      <c r="U39" s="174" t="s">
        <v>527</v>
      </c>
      <c r="W39" s="579" t="str">
        <f t="shared" si="116"/>
        <v>1. GIVING</v>
      </c>
      <c r="X39" s="578">
        <f t="shared" si="18"/>
        <v>0</v>
      </c>
      <c r="Y39" s="579" t="str">
        <f t="shared" si="117"/>
        <v>Tithe</v>
      </c>
      <c r="Z39" s="578">
        <f t="shared" si="19"/>
        <v>0</v>
      </c>
      <c r="AA39" s="579" t="str">
        <f t="shared" si="118"/>
        <v>Offering</v>
      </c>
      <c r="AB39" s="578">
        <f t="shared" si="20"/>
        <v>0</v>
      </c>
      <c r="AC39" s="579" t="str">
        <f t="shared" si="119"/>
        <v>Alms</v>
      </c>
      <c r="AD39" s="578">
        <f t="shared" si="21"/>
        <v>0</v>
      </c>
      <c r="AE39" s="579" t="str">
        <f t="shared" si="120"/>
        <v>Gifts</v>
      </c>
      <c r="AF39" s="578">
        <f t="shared" si="22"/>
        <v>0</v>
      </c>
      <c r="AG39" s="579" t="str">
        <f t="shared" si="121"/>
        <v>Outreaches</v>
      </c>
      <c r="AH39" s="578">
        <f t="shared" si="23"/>
        <v>0</v>
      </c>
      <c r="AI39" s="579" t="str">
        <f t="shared" si="122"/>
        <v>Other Giving</v>
      </c>
      <c r="AJ39" s="578">
        <f t="shared" si="24"/>
        <v>0</v>
      </c>
      <c r="AK39" s="579" t="str">
        <f t="shared" si="123"/>
        <v>2. TAXES</v>
      </c>
      <c r="AL39" s="578">
        <f t="shared" si="25"/>
        <v>0</v>
      </c>
      <c r="AM39" s="579" t="str">
        <f t="shared" si="124"/>
        <v>Taxes - Fed. S.S., Medicare</v>
      </c>
      <c r="AN39" s="578">
        <f t="shared" si="26"/>
        <v>0</v>
      </c>
      <c r="AO39" s="579" t="str">
        <f t="shared" si="125"/>
        <v>State Taxes</v>
      </c>
      <c r="AP39" s="578">
        <f t="shared" si="27"/>
        <v>0</v>
      </c>
      <c r="AQ39" s="579" t="str">
        <f t="shared" si="126"/>
        <v>Property Taxes</v>
      </c>
      <c r="AR39" s="578">
        <f t="shared" si="28"/>
        <v>0</v>
      </c>
      <c r="AS39" s="579" t="str">
        <f t="shared" si="127"/>
        <v>Other Taxes</v>
      </c>
      <c r="AT39" s="578">
        <f t="shared" si="29"/>
        <v>0</v>
      </c>
      <c r="AU39" s="579" t="str">
        <f t="shared" si="128"/>
        <v>Other Taxes</v>
      </c>
      <c r="AV39" s="578">
        <f t="shared" si="30"/>
        <v>0</v>
      </c>
      <c r="AW39" s="579" t="str">
        <f t="shared" si="129"/>
        <v>Other Taxes</v>
      </c>
      <c r="AX39" s="578">
        <f t="shared" si="31"/>
        <v>0</v>
      </c>
      <c r="AY39" s="579" t="str">
        <f t="shared" si="130"/>
        <v>3. SAVINGS</v>
      </c>
      <c r="AZ39" s="578">
        <f t="shared" si="32"/>
        <v>0</v>
      </c>
      <c r="BA39" s="579" t="str">
        <f t="shared" si="131"/>
        <v>Emergency Fund</v>
      </c>
      <c r="BB39" s="578">
        <f t="shared" si="33"/>
        <v>0</v>
      </c>
      <c r="BC39" s="579" t="str">
        <f t="shared" si="132"/>
        <v>Retirement</v>
      </c>
      <c r="BD39" s="578">
        <f t="shared" si="34"/>
        <v>0</v>
      </c>
      <c r="BE39" s="579" t="str">
        <f t="shared" si="133"/>
        <v>Storehouse</v>
      </c>
      <c r="BF39" s="578">
        <f t="shared" si="35"/>
        <v>0</v>
      </c>
      <c r="BG39" s="579" t="str">
        <f t="shared" si="134"/>
        <v>Christmas Fund</v>
      </c>
      <c r="BH39" s="578">
        <f t="shared" si="36"/>
        <v>0</v>
      </c>
      <c r="BI39" s="579" t="str">
        <f t="shared" si="135"/>
        <v>Car Fund</v>
      </c>
      <c r="BJ39" s="578">
        <f t="shared" si="37"/>
        <v>0</v>
      </c>
      <c r="BK39" s="579" t="str">
        <f t="shared" si="136"/>
        <v>Home Down Pay Fund</v>
      </c>
      <c r="BL39" s="578">
        <f t="shared" si="38"/>
        <v>0</v>
      </c>
      <c r="BM39" s="579" t="str">
        <f t="shared" si="137"/>
        <v>4. FOOD</v>
      </c>
      <c r="BN39" s="578">
        <f t="shared" si="39"/>
        <v>0</v>
      </c>
      <c r="BO39" s="579" t="str">
        <f t="shared" si="138"/>
        <v>Groceries</v>
      </c>
      <c r="BP39" s="578">
        <f t="shared" si="40"/>
        <v>0</v>
      </c>
      <c r="BQ39" s="579" t="str">
        <f t="shared" si="139"/>
        <v>Dining Out</v>
      </c>
      <c r="BR39" s="578">
        <f t="shared" si="41"/>
        <v>0</v>
      </c>
      <c r="BS39" s="579" t="str">
        <f t="shared" si="140"/>
        <v>School Lunches</v>
      </c>
      <c r="BT39" s="578">
        <f t="shared" si="42"/>
        <v>0</v>
      </c>
      <c r="BU39" s="579" t="str">
        <f t="shared" si="141"/>
        <v>Pet Food</v>
      </c>
      <c r="BV39" s="578">
        <f t="shared" si="43"/>
        <v>0</v>
      </c>
      <c r="BW39" s="579" t="str">
        <f t="shared" si="142"/>
        <v>Other Food</v>
      </c>
      <c r="BX39" s="578">
        <f t="shared" si="44"/>
        <v>0</v>
      </c>
      <c r="BY39" s="579" t="str">
        <f t="shared" si="143"/>
        <v>Other Food</v>
      </c>
      <c r="BZ39" s="578">
        <f t="shared" si="45"/>
        <v>0</v>
      </c>
      <c r="CA39" s="579" t="str">
        <f t="shared" si="144"/>
        <v>5. CLOTHING</v>
      </c>
      <c r="CB39" s="578">
        <f t="shared" si="46"/>
        <v>0</v>
      </c>
      <c r="CC39" s="579" t="str">
        <f t="shared" si="145"/>
        <v>New Clothes</v>
      </c>
      <c r="CD39" s="578">
        <f t="shared" si="47"/>
        <v>0</v>
      </c>
      <c r="CE39" s="579" t="str">
        <f t="shared" si="146"/>
        <v>Dry Cleaning</v>
      </c>
      <c r="CF39" s="578">
        <f t="shared" si="48"/>
        <v>0</v>
      </c>
      <c r="CG39" s="579" t="str">
        <f t="shared" si="147"/>
        <v>Laundry</v>
      </c>
      <c r="CH39" s="578">
        <f t="shared" si="49"/>
        <v>0</v>
      </c>
      <c r="CI39" s="579" t="str">
        <f t="shared" si="148"/>
        <v>Other Clothing</v>
      </c>
      <c r="CJ39" s="578">
        <f t="shared" si="50"/>
        <v>0</v>
      </c>
      <c r="CK39" s="579" t="str">
        <f t="shared" si="149"/>
        <v>Other Clothing</v>
      </c>
      <c r="CL39" s="578">
        <f t="shared" si="51"/>
        <v>0</v>
      </c>
      <c r="CM39" s="579" t="str">
        <f t="shared" si="150"/>
        <v>Other Clothing</v>
      </c>
      <c r="CN39" s="578">
        <f t="shared" si="52"/>
        <v>0</v>
      </c>
      <c r="CO39" s="579" t="str">
        <f t="shared" si="151"/>
        <v>6. CHILD CARE</v>
      </c>
      <c r="CP39" s="578">
        <f t="shared" si="53"/>
        <v>0</v>
      </c>
      <c r="CQ39" s="579" t="str">
        <f t="shared" si="152"/>
        <v>School Tuition</v>
      </c>
      <c r="CR39" s="578">
        <f t="shared" si="54"/>
        <v>0</v>
      </c>
      <c r="CS39" s="579" t="str">
        <f t="shared" si="153"/>
        <v>Day Care</v>
      </c>
      <c r="CT39" s="578">
        <f t="shared" si="55"/>
        <v>0</v>
      </c>
      <c r="CU39" s="579" t="str">
        <f t="shared" si="154"/>
        <v>Child Support</v>
      </c>
      <c r="CV39" s="578">
        <f t="shared" si="56"/>
        <v>0</v>
      </c>
      <c r="CW39" s="579" t="str">
        <f t="shared" si="155"/>
        <v>Other Child Care</v>
      </c>
      <c r="CX39" s="578">
        <f t="shared" si="57"/>
        <v>0</v>
      </c>
      <c r="CY39" s="579" t="str">
        <f t="shared" si="156"/>
        <v>Other Child Care</v>
      </c>
      <c r="CZ39" s="578">
        <f t="shared" si="58"/>
        <v>0</v>
      </c>
      <c r="DA39" s="579" t="str">
        <f t="shared" si="157"/>
        <v>Other Child Care</v>
      </c>
      <c r="DB39" s="578">
        <f t="shared" si="59"/>
        <v>0</v>
      </c>
      <c r="DC39" s="579" t="str">
        <f t="shared" si="158"/>
        <v>7. HEALTH</v>
      </c>
      <c r="DD39" s="578">
        <f t="shared" si="60"/>
        <v>0</v>
      </c>
      <c r="DE39" s="579" t="str">
        <f t="shared" si="159"/>
        <v>Doctor</v>
      </c>
      <c r="DF39" s="578">
        <f t="shared" si="61"/>
        <v>0</v>
      </c>
      <c r="DG39" s="579" t="str">
        <f t="shared" si="160"/>
        <v>Dentist</v>
      </c>
      <c r="DH39" s="578">
        <f t="shared" si="62"/>
        <v>0</v>
      </c>
      <c r="DI39" s="579" t="str">
        <f t="shared" si="161"/>
        <v>Prescriptions</v>
      </c>
      <c r="DJ39" s="578">
        <f t="shared" si="63"/>
        <v>0</v>
      </c>
      <c r="DK39" s="579" t="str">
        <f t="shared" si="162"/>
        <v>Health &amp; Fitness</v>
      </c>
      <c r="DL39" s="578">
        <f t="shared" si="64"/>
        <v>0</v>
      </c>
      <c r="DM39" s="579" t="str">
        <f t="shared" si="163"/>
        <v>Personal Grooming</v>
      </c>
      <c r="DN39" s="578">
        <f t="shared" si="65"/>
        <v>0</v>
      </c>
      <c r="DO39" s="579" t="str">
        <f t="shared" si="164"/>
        <v>Other Medical</v>
      </c>
      <c r="DP39" s="578">
        <f t="shared" si="66"/>
        <v>0</v>
      </c>
      <c r="DQ39" s="579" t="str">
        <f t="shared" si="165"/>
        <v>8. HOUSING</v>
      </c>
      <c r="DR39" s="578">
        <f t="shared" si="67"/>
        <v>0</v>
      </c>
      <c r="DS39" s="579" t="str">
        <f t="shared" si="166"/>
        <v>Mortgage Loan Payment</v>
      </c>
      <c r="DT39" s="578">
        <f t="shared" si="68"/>
        <v>0</v>
      </c>
      <c r="DU39" s="579" t="str">
        <f t="shared" si="167"/>
        <v>Rent</v>
      </c>
      <c r="DV39" s="578">
        <f t="shared" si="69"/>
        <v>0</v>
      </c>
      <c r="DW39" s="579" t="str">
        <f t="shared" si="168"/>
        <v>Escrow</v>
      </c>
      <c r="DX39" s="578">
        <f t="shared" si="70"/>
        <v>0</v>
      </c>
      <c r="DY39" s="579" t="str">
        <f t="shared" si="169"/>
        <v>HOA / Dues</v>
      </c>
      <c r="DZ39" s="578">
        <f t="shared" si="71"/>
        <v>0</v>
      </c>
      <c r="EA39" s="579" t="str">
        <f t="shared" si="170"/>
        <v>Home Improvement</v>
      </c>
      <c r="EB39" s="578">
        <f t="shared" si="72"/>
        <v>0</v>
      </c>
      <c r="EC39" s="579" t="str">
        <f t="shared" si="171"/>
        <v>Other Housing</v>
      </c>
      <c r="ED39" s="578">
        <f t="shared" si="73"/>
        <v>0</v>
      </c>
      <c r="EE39" s="579" t="str">
        <f t="shared" si="172"/>
        <v>9. UTILITIES</v>
      </c>
      <c r="EF39" s="578">
        <f t="shared" si="74"/>
        <v>0</v>
      </c>
      <c r="EG39" s="579" t="str">
        <f t="shared" si="173"/>
        <v>Electricity</v>
      </c>
      <c r="EH39" s="578">
        <f t="shared" si="75"/>
        <v>0</v>
      </c>
      <c r="EI39" s="579" t="str">
        <f t="shared" si="174"/>
        <v>Natural Gas</v>
      </c>
      <c r="EJ39" s="578">
        <f t="shared" si="76"/>
        <v>0</v>
      </c>
      <c r="EK39" s="579" t="str">
        <f t="shared" si="175"/>
        <v>Water</v>
      </c>
      <c r="EL39" s="578">
        <f t="shared" si="77"/>
        <v>0</v>
      </c>
      <c r="EM39" s="579" t="str">
        <f t="shared" si="176"/>
        <v>Trash Pick-up</v>
      </c>
      <c r="EN39" s="578">
        <f t="shared" si="78"/>
        <v>0</v>
      </c>
      <c r="EO39" s="579" t="str">
        <f t="shared" si="177"/>
        <v>Other Utilities</v>
      </c>
      <c r="EP39" s="578">
        <f t="shared" si="79"/>
        <v>0</v>
      </c>
      <c r="EQ39" s="579" t="str">
        <f t="shared" si="178"/>
        <v>Other Utilities</v>
      </c>
      <c r="ER39" s="578">
        <f t="shared" si="80"/>
        <v>0</v>
      </c>
      <c r="ES39" s="579" t="str">
        <f t="shared" si="179"/>
        <v>10. HOUSEHOLD</v>
      </c>
      <c r="ET39" s="578">
        <f t="shared" si="81"/>
        <v>0</v>
      </c>
      <c r="EU39" s="579" t="str">
        <f t="shared" si="180"/>
        <v>Home Phone</v>
      </c>
      <c r="EV39" s="578">
        <f t="shared" si="82"/>
        <v>0</v>
      </c>
      <c r="EW39" s="579" t="str">
        <f t="shared" si="181"/>
        <v>Cell Phone</v>
      </c>
      <c r="EX39" s="578">
        <f t="shared" si="83"/>
        <v>0</v>
      </c>
      <c r="EY39" s="579" t="str">
        <f t="shared" si="182"/>
        <v>Internet Service</v>
      </c>
      <c r="EZ39" s="578">
        <f t="shared" si="84"/>
        <v>0</v>
      </c>
      <c r="FA39" s="579" t="str">
        <f t="shared" si="183"/>
        <v>Other Household</v>
      </c>
      <c r="FB39" s="578">
        <f t="shared" si="85"/>
        <v>0</v>
      </c>
      <c r="FC39" s="579" t="str">
        <f t="shared" si="184"/>
        <v>Other Household</v>
      </c>
      <c r="FD39" s="578">
        <f t="shared" si="86"/>
        <v>0</v>
      </c>
      <c r="FE39" s="579" t="str">
        <f t="shared" si="185"/>
        <v>Other Household</v>
      </c>
      <c r="FF39" s="578">
        <f t="shared" si="87"/>
        <v>0</v>
      </c>
      <c r="FG39" s="579" t="str">
        <f t="shared" si="186"/>
        <v>11. ENTERTAINMENT</v>
      </c>
      <c r="FH39" s="578">
        <f t="shared" si="88"/>
        <v>0</v>
      </c>
      <c r="FI39" s="579" t="str">
        <f t="shared" si="187"/>
        <v>Cable TV</v>
      </c>
      <c r="FJ39" s="578">
        <f t="shared" si="89"/>
        <v>0</v>
      </c>
      <c r="FK39" s="579" t="str">
        <f t="shared" si="188"/>
        <v>Movies / Books</v>
      </c>
      <c r="FL39" s="578">
        <f t="shared" si="90"/>
        <v>0</v>
      </c>
      <c r="FM39" s="579" t="str">
        <f t="shared" si="189"/>
        <v>Babysitter</v>
      </c>
      <c r="FN39" s="578">
        <f t="shared" si="91"/>
        <v>0</v>
      </c>
      <c r="FO39" s="579" t="str">
        <f t="shared" si="190"/>
        <v>Vacation</v>
      </c>
      <c r="FP39" s="578">
        <f t="shared" si="92"/>
        <v>0</v>
      </c>
      <c r="FQ39" s="579" t="str">
        <f t="shared" si="191"/>
        <v>Music</v>
      </c>
      <c r="FR39" s="578">
        <f t="shared" si="93"/>
        <v>0</v>
      </c>
      <c r="FS39" s="579" t="str">
        <f t="shared" si="192"/>
        <v>Other Entertainment</v>
      </c>
      <c r="FT39" s="578">
        <f t="shared" si="94"/>
        <v>0</v>
      </c>
      <c r="FU39" s="579" t="str">
        <f t="shared" si="193"/>
        <v>12. TRANSPORTATION</v>
      </c>
      <c r="FV39" s="578">
        <f t="shared" si="95"/>
        <v>0</v>
      </c>
      <c r="FW39" s="579" t="str">
        <f t="shared" si="194"/>
        <v>Auto Loan Payment</v>
      </c>
      <c r="FX39" s="578">
        <f t="shared" si="96"/>
        <v>0</v>
      </c>
      <c r="FY39" s="579" t="str">
        <f t="shared" si="195"/>
        <v>Fuel</v>
      </c>
      <c r="FZ39" s="578">
        <f t="shared" si="97"/>
        <v>0</v>
      </c>
      <c r="GA39" s="579" t="str">
        <f t="shared" si="196"/>
        <v>Maintenance</v>
      </c>
      <c r="GB39" s="578">
        <f t="shared" si="98"/>
        <v>0</v>
      </c>
      <c r="GC39" s="579" t="str">
        <f t="shared" si="197"/>
        <v>Unplanned Service / Repair</v>
      </c>
      <c r="GD39" s="578">
        <f t="shared" si="99"/>
        <v>0</v>
      </c>
      <c r="GE39" s="579" t="str">
        <f t="shared" si="198"/>
        <v>Registration / Inspection</v>
      </c>
      <c r="GF39" s="578">
        <f t="shared" si="100"/>
        <v>0</v>
      </c>
      <c r="GG39" s="579" t="str">
        <f t="shared" si="199"/>
        <v>Other Transportation</v>
      </c>
      <c r="GH39" s="578">
        <f t="shared" si="101"/>
        <v>0</v>
      </c>
      <c r="GI39" s="579" t="str">
        <f t="shared" si="200"/>
        <v>13. INSURANCE</v>
      </c>
      <c r="GJ39" s="578">
        <f t="shared" si="102"/>
        <v>0</v>
      </c>
      <c r="GK39" s="579" t="str">
        <f t="shared" si="201"/>
        <v>Home Insurance</v>
      </c>
      <c r="GL39" s="578">
        <f t="shared" si="103"/>
        <v>0</v>
      </c>
      <c r="GM39" s="579" t="str">
        <f t="shared" si="202"/>
        <v>Auto Insurance</v>
      </c>
      <c r="GN39" s="578">
        <f t="shared" si="104"/>
        <v>0</v>
      </c>
      <c r="GO39" s="579" t="str">
        <f t="shared" si="203"/>
        <v>Medical / Dental / Vision</v>
      </c>
      <c r="GP39" s="578">
        <f t="shared" si="105"/>
        <v>0</v>
      </c>
      <c r="GQ39" s="579" t="str">
        <f t="shared" si="204"/>
        <v>Life Insurance</v>
      </c>
      <c r="GR39" s="578">
        <f t="shared" si="106"/>
        <v>0</v>
      </c>
      <c r="GS39" s="579" t="str">
        <f t="shared" si="205"/>
        <v>Disability</v>
      </c>
      <c r="GT39" s="578">
        <f t="shared" si="107"/>
        <v>0</v>
      </c>
      <c r="GU39" s="579" t="str">
        <f t="shared" si="206"/>
        <v>Other Insurance</v>
      </c>
      <c r="GV39" s="578">
        <f t="shared" si="108"/>
        <v>0</v>
      </c>
      <c r="GW39" s="579" t="str">
        <f t="shared" si="207"/>
        <v>14. INVESTMENTS</v>
      </c>
      <c r="GX39" s="578">
        <f t="shared" si="109"/>
        <v>0</v>
      </c>
      <c r="GY39" s="579" t="str">
        <f t="shared" si="208"/>
        <v>Business</v>
      </c>
      <c r="GZ39" s="578">
        <f t="shared" si="110"/>
        <v>0</v>
      </c>
      <c r="HA39" s="579" t="str">
        <f t="shared" si="209"/>
        <v>Real Estate</v>
      </c>
      <c r="HB39" s="578">
        <f t="shared" si="111"/>
        <v>0</v>
      </c>
      <c r="HC39" s="579" t="str">
        <f t="shared" si="210"/>
        <v>Other Investments</v>
      </c>
      <c r="HD39" s="578">
        <f t="shared" si="112"/>
        <v>0</v>
      </c>
      <c r="HE39" s="579" t="str">
        <f t="shared" si="211"/>
        <v>Other Investments</v>
      </c>
      <c r="HF39" s="578">
        <f t="shared" si="113"/>
        <v>0</v>
      </c>
      <c r="HG39" s="579" t="str">
        <f t="shared" si="212"/>
        <v>Other Investments</v>
      </c>
      <c r="HH39" s="578">
        <f t="shared" si="114"/>
        <v>0</v>
      </c>
      <c r="HI39" s="579" t="str">
        <f t="shared" si="213"/>
        <v>Other Investments</v>
      </c>
      <c r="HJ39" s="578">
        <f t="shared" si="115"/>
        <v>0</v>
      </c>
      <c r="HK39" s="587"/>
      <c r="HL39" s="578"/>
      <c r="HM39" s="579"/>
      <c r="HN39" s="578"/>
      <c r="HO39" s="579"/>
      <c r="HP39" s="578"/>
      <c r="HQ39" s="579"/>
      <c r="HR39" s="578"/>
      <c r="HS39" s="579"/>
      <c r="HT39" s="578"/>
      <c r="HU39" s="579"/>
      <c r="HV39" s="578"/>
      <c r="HW39" s="579"/>
      <c r="HX39" s="588"/>
    </row>
    <row r="40" spans="2:242" ht="26" customHeight="1">
      <c r="B40" s="174" t="str">
        <f t="shared" si="16"/>
        <v>Life Insurance</v>
      </c>
      <c r="D40" s="589"/>
      <c r="E40" s="1011" t="s">
        <v>382</v>
      </c>
      <c r="F40" s="1012"/>
      <c r="G40" s="1013"/>
      <c r="H40" s="811"/>
      <c r="I40" s="811"/>
      <c r="J40" s="811"/>
      <c r="K40" s="811"/>
      <c r="L40" s="811"/>
      <c r="M40" s="586"/>
      <c r="N40" s="553">
        <f t="shared" si="215"/>
        <v>0</v>
      </c>
      <c r="O40" s="557">
        <f t="shared" si="1"/>
        <v>0</v>
      </c>
      <c r="P40" s="574" t="str">
        <f t="shared" si="17"/>
        <v/>
      </c>
      <c r="Q40" s="574" t="str">
        <f t="shared" si="214"/>
        <v/>
      </c>
      <c r="S40" s="174" t="str">
        <f>Setup!C67</f>
        <v>4. FOOD</v>
      </c>
      <c r="T40" s="339">
        <f t="shared" si="216"/>
        <v>0</v>
      </c>
      <c r="U40" s="174" t="s">
        <v>527</v>
      </c>
      <c r="W40" s="579" t="str">
        <f t="shared" si="116"/>
        <v>1. GIVING</v>
      </c>
      <c r="X40" s="578">
        <f t="shared" si="18"/>
        <v>0</v>
      </c>
      <c r="Y40" s="579" t="str">
        <f t="shared" si="117"/>
        <v>Tithe</v>
      </c>
      <c r="Z40" s="578">
        <f t="shared" si="19"/>
        <v>0</v>
      </c>
      <c r="AA40" s="579" t="str">
        <f t="shared" si="118"/>
        <v>Offering</v>
      </c>
      <c r="AB40" s="578">
        <f t="shared" si="20"/>
        <v>0</v>
      </c>
      <c r="AC40" s="579" t="str">
        <f t="shared" si="119"/>
        <v>Alms</v>
      </c>
      <c r="AD40" s="578">
        <f t="shared" si="21"/>
        <v>0</v>
      </c>
      <c r="AE40" s="579" t="str">
        <f t="shared" si="120"/>
        <v>Gifts</v>
      </c>
      <c r="AF40" s="578">
        <f t="shared" si="22"/>
        <v>0</v>
      </c>
      <c r="AG40" s="579" t="str">
        <f t="shared" si="121"/>
        <v>Outreaches</v>
      </c>
      <c r="AH40" s="578">
        <f t="shared" si="23"/>
        <v>0</v>
      </c>
      <c r="AI40" s="579" t="str">
        <f t="shared" si="122"/>
        <v>Other Giving</v>
      </c>
      <c r="AJ40" s="578">
        <f t="shared" si="24"/>
        <v>0</v>
      </c>
      <c r="AK40" s="579" t="str">
        <f t="shared" si="123"/>
        <v>2. TAXES</v>
      </c>
      <c r="AL40" s="578">
        <f t="shared" si="25"/>
        <v>0</v>
      </c>
      <c r="AM40" s="579" t="str">
        <f t="shared" si="124"/>
        <v>Taxes - Fed. S.S., Medicare</v>
      </c>
      <c r="AN40" s="578">
        <f t="shared" si="26"/>
        <v>0</v>
      </c>
      <c r="AO40" s="579" t="str">
        <f t="shared" si="125"/>
        <v>State Taxes</v>
      </c>
      <c r="AP40" s="578">
        <f t="shared" si="27"/>
        <v>0</v>
      </c>
      <c r="AQ40" s="579" t="str">
        <f t="shared" si="126"/>
        <v>Property Taxes</v>
      </c>
      <c r="AR40" s="578">
        <f t="shared" si="28"/>
        <v>0</v>
      </c>
      <c r="AS40" s="579" t="str">
        <f t="shared" si="127"/>
        <v>Other Taxes</v>
      </c>
      <c r="AT40" s="578">
        <f t="shared" si="29"/>
        <v>0</v>
      </c>
      <c r="AU40" s="579" t="str">
        <f t="shared" si="128"/>
        <v>Other Taxes</v>
      </c>
      <c r="AV40" s="578">
        <f t="shared" si="30"/>
        <v>0</v>
      </c>
      <c r="AW40" s="579" t="str">
        <f t="shared" si="129"/>
        <v>Other Taxes</v>
      </c>
      <c r="AX40" s="578">
        <f t="shared" si="31"/>
        <v>0</v>
      </c>
      <c r="AY40" s="579" t="str">
        <f t="shared" si="130"/>
        <v>3. SAVINGS</v>
      </c>
      <c r="AZ40" s="578">
        <f t="shared" si="32"/>
        <v>0</v>
      </c>
      <c r="BA40" s="579" t="str">
        <f t="shared" si="131"/>
        <v>Emergency Fund</v>
      </c>
      <c r="BB40" s="578">
        <f t="shared" si="33"/>
        <v>0</v>
      </c>
      <c r="BC40" s="579" t="str">
        <f t="shared" si="132"/>
        <v>Retirement</v>
      </c>
      <c r="BD40" s="578">
        <f t="shared" si="34"/>
        <v>0</v>
      </c>
      <c r="BE40" s="579" t="str">
        <f t="shared" si="133"/>
        <v>Storehouse</v>
      </c>
      <c r="BF40" s="578">
        <f t="shared" si="35"/>
        <v>0</v>
      </c>
      <c r="BG40" s="579" t="str">
        <f t="shared" si="134"/>
        <v>Christmas Fund</v>
      </c>
      <c r="BH40" s="578">
        <f t="shared" si="36"/>
        <v>0</v>
      </c>
      <c r="BI40" s="579" t="str">
        <f t="shared" si="135"/>
        <v>Car Fund</v>
      </c>
      <c r="BJ40" s="578">
        <f t="shared" si="37"/>
        <v>0</v>
      </c>
      <c r="BK40" s="579" t="str">
        <f t="shared" si="136"/>
        <v>Home Down Pay Fund</v>
      </c>
      <c r="BL40" s="578">
        <f t="shared" si="38"/>
        <v>0</v>
      </c>
      <c r="BM40" s="579" t="str">
        <f t="shared" si="137"/>
        <v>4. FOOD</v>
      </c>
      <c r="BN40" s="578">
        <f t="shared" si="39"/>
        <v>0</v>
      </c>
      <c r="BO40" s="579" t="str">
        <f t="shared" si="138"/>
        <v>Groceries</v>
      </c>
      <c r="BP40" s="578">
        <f t="shared" si="40"/>
        <v>0</v>
      </c>
      <c r="BQ40" s="579" t="str">
        <f t="shared" si="139"/>
        <v>Dining Out</v>
      </c>
      <c r="BR40" s="578">
        <f t="shared" si="41"/>
        <v>0</v>
      </c>
      <c r="BS40" s="579" t="str">
        <f t="shared" si="140"/>
        <v>School Lunches</v>
      </c>
      <c r="BT40" s="578">
        <f t="shared" si="42"/>
        <v>0</v>
      </c>
      <c r="BU40" s="579" t="str">
        <f t="shared" si="141"/>
        <v>Pet Food</v>
      </c>
      <c r="BV40" s="578">
        <f t="shared" si="43"/>
        <v>0</v>
      </c>
      <c r="BW40" s="579" t="str">
        <f t="shared" si="142"/>
        <v>Other Food</v>
      </c>
      <c r="BX40" s="578">
        <f t="shared" si="44"/>
        <v>0</v>
      </c>
      <c r="BY40" s="579" t="str">
        <f t="shared" si="143"/>
        <v>Other Food</v>
      </c>
      <c r="BZ40" s="578">
        <f t="shared" si="45"/>
        <v>0</v>
      </c>
      <c r="CA40" s="579" t="str">
        <f t="shared" si="144"/>
        <v>5. CLOTHING</v>
      </c>
      <c r="CB40" s="578">
        <f t="shared" si="46"/>
        <v>0</v>
      </c>
      <c r="CC40" s="579" t="str">
        <f t="shared" si="145"/>
        <v>New Clothes</v>
      </c>
      <c r="CD40" s="578">
        <f t="shared" si="47"/>
        <v>0</v>
      </c>
      <c r="CE40" s="579" t="str">
        <f t="shared" si="146"/>
        <v>Dry Cleaning</v>
      </c>
      <c r="CF40" s="578">
        <f t="shared" si="48"/>
        <v>0</v>
      </c>
      <c r="CG40" s="579" t="str">
        <f t="shared" si="147"/>
        <v>Laundry</v>
      </c>
      <c r="CH40" s="578">
        <f t="shared" si="49"/>
        <v>0</v>
      </c>
      <c r="CI40" s="579" t="str">
        <f t="shared" si="148"/>
        <v>Other Clothing</v>
      </c>
      <c r="CJ40" s="578">
        <f t="shared" si="50"/>
        <v>0</v>
      </c>
      <c r="CK40" s="579" t="str">
        <f t="shared" si="149"/>
        <v>Other Clothing</v>
      </c>
      <c r="CL40" s="578">
        <f t="shared" si="51"/>
        <v>0</v>
      </c>
      <c r="CM40" s="579" t="str">
        <f t="shared" si="150"/>
        <v>Other Clothing</v>
      </c>
      <c r="CN40" s="578">
        <f t="shared" si="52"/>
        <v>0</v>
      </c>
      <c r="CO40" s="579" t="str">
        <f t="shared" si="151"/>
        <v>6. CHILD CARE</v>
      </c>
      <c r="CP40" s="578">
        <f t="shared" si="53"/>
        <v>0</v>
      </c>
      <c r="CQ40" s="579" t="str">
        <f t="shared" si="152"/>
        <v>School Tuition</v>
      </c>
      <c r="CR40" s="578">
        <f t="shared" si="54"/>
        <v>0</v>
      </c>
      <c r="CS40" s="579" t="str">
        <f t="shared" si="153"/>
        <v>Day Care</v>
      </c>
      <c r="CT40" s="578">
        <f t="shared" si="55"/>
        <v>0</v>
      </c>
      <c r="CU40" s="579" t="str">
        <f t="shared" si="154"/>
        <v>Child Support</v>
      </c>
      <c r="CV40" s="578">
        <f t="shared" si="56"/>
        <v>0</v>
      </c>
      <c r="CW40" s="579" t="str">
        <f t="shared" si="155"/>
        <v>Other Child Care</v>
      </c>
      <c r="CX40" s="578">
        <f t="shared" si="57"/>
        <v>0</v>
      </c>
      <c r="CY40" s="579" t="str">
        <f t="shared" si="156"/>
        <v>Other Child Care</v>
      </c>
      <c r="CZ40" s="578">
        <f t="shared" si="58"/>
        <v>0</v>
      </c>
      <c r="DA40" s="579" t="str">
        <f t="shared" si="157"/>
        <v>Other Child Care</v>
      </c>
      <c r="DB40" s="578">
        <f t="shared" si="59"/>
        <v>0</v>
      </c>
      <c r="DC40" s="579" t="str">
        <f t="shared" si="158"/>
        <v>7. HEALTH</v>
      </c>
      <c r="DD40" s="578">
        <f t="shared" si="60"/>
        <v>0</v>
      </c>
      <c r="DE40" s="579" t="str">
        <f t="shared" si="159"/>
        <v>Doctor</v>
      </c>
      <c r="DF40" s="578">
        <f t="shared" si="61"/>
        <v>0</v>
      </c>
      <c r="DG40" s="579" t="str">
        <f t="shared" si="160"/>
        <v>Dentist</v>
      </c>
      <c r="DH40" s="578">
        <f t="shared" si="62"/>
        <v>0</v>
      </c>
      <c r="DI40" s="579" t="str">
        <f t="shared" si="161"/>
        <v>Prescriptions</v>
      </c>
      <c r="DJ40" s="578">
        <f t="shared" si="63"/>
        <v>0</v>
      </c>
      <c r="DK40" s="579" t="str">
        <f t="shared" si="162"/>
        <v>Health &amp; Fitness</v>
      </c>
      <c r="DL40" s="578">
        <f t="shared" si="64"/>
        <v>0</v>
      </c>
      <c r="DM40" s="579" t="str">
        <f t="shared" si="163"/>
        <v>Personal Grooming</v>
      </c>
      <c r="DN40" s="578">
        <f t="shared" si="65"/>
        <v>0</v>
      </c>
      <c r="DO40" s="579" t="str">
        <f t="shared" si="164"/>
        <v>Other Medical</v>
      </c>
      <c r="DP40" s="578">
        <f t="shared" si="66"/>
        <v>0</v>
      </c>
      <c r="DQ40" s="579" t="str">
        <f t="shared" si="165"/>
        <v>8. HOUSING</v>
      </c>
      <c r="DR40" s="578">
        <f t="shared" si="67"/>
        <v>0</v>
      </c>
      <c r="DS40" s="579" t="str">
        <f t="shared" si="166"/>
        <v>Mortgage Loan Payment</v>
      </c>
      <c r="DT40" s="578">
        <f t="shared" si="68"/>
        <v>0</v>
      </c>
      <c r="DU40" s="579" t="str">
        <f t="shared" si="167"/>
        <v>Rent</v>
      </c>
      <c r="DV40" s="578">
        <f t="shared" si="69"/>
        <v>0</v>
      </c>
      <c r="DW40" s="579" t="str">
        <f t="shared" si="168"/>
        <v>Escrow</v>
      </c>
      <c r="DX40" s="578">
        <f t="shared" si="70"/>
        <v>0</v>
      </c>
      <c r="DY40" s="579" t="str">
        <f t="shared" si="169"/>
        <v>HOA / Dues</v>
      </c>
      <c r="DZ40" s="578">
        <f t="shared" si="71"/>
        <v>0</v>
      </c>
      <c r="EA40" s="579" t="str">
        <f t="shared" si="170"/>
        <v>Home Improvement</v>
      </c>
      <c r="EB40" s="578">
        <f t="shared" si="72"/>
        <v>0</v>
      </c>
      <c r="EC40" s="579" t="str">
        <f t="shared" si="171"/>
        <v>Other Housing</v>
      </c>
      <c r="ED40" s="578">
        <f t="shared" si="73"/>
        <v>0</v>
      </c>
      <c r="EE40" s="579" t="str">
        <f t="shared" si="172"/>
        <v>9. UTILITIES</v>
      </c>
      <c r="EF40" s="578">
        <f t="shared" si="74"/>
        <v>0</v>
      </c>
      <c r="EG40" s="579" t="str">
        <f t="shared" si="173"/>
        <v>Electricity</v>
      </c>
      <c r="EH40" s="578">
        <f t="shared" si="75"/>
        <v>0</v>
      </c>
      <c r="EI40" s="579" t="str">
        <f t="shared" si="174"/>
        <v>Natural Gas</v>
      </c>
      <c r="EJ40" s="578">
        <f t="shared" si="76"/>
        <v>0</v>
      </c>
      <c r="EK40" s="579" t="str">
        <f t="shared" si="175"/>
        <v>Water</v>
      </c>
      <c r="EL40" s="578">
        <f t="shared" si="77"/>
        <v>0</v>
      </c>
      <c r="EM40" s="579" t="str">
        <f t="shared" si="176"/>
        <v>Trash Pick-up</v>
      </c>
      <c r="EN40" s="578">
        <f t="shared" si="78"/>
        <v>0</v>
      </c>
      <c r="EO40" s="579" t="str">
        <f t="shared" si="177"/>
        <v>Other Utilities</v>
      </c>
      <c r="EP40" s="578">
        <f t="shared" si="79"/>
        <v>0</v>
      </c>
      <c r="EQ40" s="579" t="str">
        <f t="shared" si="178"/>
        <v>Other Utilities</v>
      </c>
      <c r="ER40" s="578">
        <f t="shared" si="80"/>
        <v>0</v>
      </c>
      <c r="ES40" s="579" t="str">
        <f t="shared" si="179"/>
        <v>10. HOUSEHOLD</v>
      </c>
      <c r="ET40" s="578">
        <f t="shared" si="81"/>
        <v>0</v>
      </c>
      <c r="EU40" s="579" t="str">
        <f t="shared" si="180"/>
        <v>Home Phone</v>
      </c>
      <c r="EV40" s="578">
        <f t="shared" si="82"/>
        <v>0</v>
      </c>
      <c r="EW40" s="579" t="str">
        <f t="shared" si="181"/>
        <v>Cell Phone</v>
      </c>
      <c r="EX40" s="578">
        <f t="shared" si="83"/>
        <v>0</v>
      </c>
      <c r="EY40" s="579" t="str">
        <f t="shared" si="182"/>
        <v>Internet Service</v>
      </c>
      <c r="EZ40" s="578">
        <f t="shared" si="84"/>
        <v>0</v>
      </c>
      <c r="FA40" s="579" t="str">
        <f t="shared" si="183"/>
        <v>Other Household</v>
      </c>
      <c r="FB40" s="578">
        <f t="shared" si="85"/>
        <v>0</v>
      </c>
      <c r="FC40" s="579" t="str">
        <f t="shared" si="184"/>
        <v>Other Household</v>
      </c>
      <c r="FD40" s="578">
        <f t="shared" si="86"/>
        <v>0</v>
      </c>
      <c r="FE40" s="579" t="str">
        <f t="shared" si="185"/>
        <v>Other Household</v>
      </c>
      <c r="FF40" s="578">
        <f t="shared" si="87"/>
        <v>0</v>
      </c>
      <c r="FG40" s="579" t="str">
        <f t="shared" si="186"/>
        <v>11. ENTERTAINMENT</v>
      </c>
      <c r="FH40" s="578">
        <f t="shared" si="88"/>
        <v>0</v>
      </c>
      <c r="FI40" s="579" t="str">
        <f t="shared" si="187"/>
        <v>Cable TV</v>
      </c>
      <c r="FJ40" s="578">
        <f t="shared" si="89"/>
        <v>0</v>
      </c>
      <c r="FK40" s="579" t="str">
        <f t="shared" si="188"/>
        <v>Movies / Books</v>
      </c>
      <c r="FL40" s="578">
        <f t="shared" si="90"/>
        <v>0</v>
      </c>
      <c r="FM40" s="579" t="str">
        <f t="shared" si="189"/>
        <v>Babysitter</v>
      </c>
      <c r="FN40" s="578">
        <f t="shared" si="91"/>
        <v>0</v>
      </c>
      <c r="FO40" s="579" t="str">
        <f t="shared" si="190"/>
        <v>Vacation</v>
      </c>
      <c r="FP40" s="578">
        <f t="shared" si="92"/>
        <v>0</v>
      </c>
      <c r="FQ40" s="579" t="str">
        <f t="shared" si="191"/>
        <v>Music</v>
      </c>
      <c r="FR40" s="578">
        <f t="shared" si="93"/>
        <v>0</v>
      </c>
      <c r="FS40" s="579" t="str">
        <f t="shared" si="192"/>
        <v>Other Entertainment</v>
      </c>
      <c r="FT40" s="578">
        <f t="shared" si="94"/>
        <v>0</v>
      </c>
      <c r="FU40" s="579" t="str">
        <f t="shared" si="193"/>
        <v>12. TRANSPORTATION</v>
      </c>
      <c r="FV40" s="578">
        <f t="shared" si="95"/>
        <v>0</v>
      </c>
      <c r="FW40" s="579" t="str">
        <f t="shared" si="194"/>
        <v>Auto Loan Payment</v>
      </c>
      <c r="FX40" s="578">
        <f t="shared" si="96"/>
        <v>0</v>
      </c>
      <c r="FY40" s="579" t="str">
        <f t="shared" si="195"/>
        <v>Fuel</v>
      </c>
      <c r="FZ40" s="578">
        <f t="shared" si="97"/>
        <v>0</v>
      </c>
      <c r="GA40" s="579" t="str">
        <f t="shared" si="196"/>
        <v>Maintenance</v>
      </c>
      <c r="GB40" s="578">
        <f t="shared" si="98"/>
        <v>0</v>
      </c>
      <c r="GC40" s="579" t="str">
        <f t="shared" si="197"/>
        <v>Unplanned Service / Repair</v>
      </c>
      <c r="GD40" s="578">
        <f t="shared" si="99"/>
        <v>0</v>
      </c>
      <c r="GE40" s="579" t="str">
        <f t="shared" si="198"/>
        <v>Registration / Inspection</v>
      </c>
      <c r="GF40" s="578">
        <f t="shared" si="100"/>
        <v>0</v>
      </c>
      <c r="GG40" s="579" t="str">
        <f t="shared" si="199"/>
        <v>Other Transportation</v>
      </c>
      <c r="GH40" s="578">
        <f t="shared" si="101"/>
        <v>0</v>
      </c>
      <c r="GI40" s="579" t="str">
        <f t="shared" si="200"/>
        <v>13. INSURANCE</v>
      </c>
      <c r="GJ40" s="578">
        <f t="shared" si="102"/>
        <v>0</v>
      </c>
      <c r="GK40" s="579" t="str">
        <f t="shared" si="201"/>
        <v>Home Insurance</v>
      </c>
      <c r="GL40" s="578">
        <f t="shared" si="103"/>
        <v>0</v>
      </c>
      <c r="GM40" s="579" t="str">
        <f t="shared" si="202"/>
        <v>Auto Insurance</v>
      </c>
      <c r="GN40" s="578">
        <f t="shared" si="104"/>
        <v>0</v>
      </c>
      <c r="GO40" s="579" t="str">
        <f t="shared" si="203"/>
        <v>Medical / Dental / Vision</v>
      </c>
      <c r="GP40" s="578">
        <f t="shared" si="105"/>
        <v>0</v>
      </c>
      <c r="GQ40" s="579" t="str">
        <f t="shared" si="204"/>
        <v>Life Insurance</v>
      </c>
      <c r="GR40" s="578">
        <f t="shared" si="106"/>
        <v>0</v>
      </c>
      <c r="GS40" s="579" t="str">
        <f t="shared" si="205"/>
        <v>Disability</v>
      </c>
      <c r="GT40" s="578">
        <f t="shared" si="107"/>
        <v>0</v>
      </c>
      <c r="GU40" s="579" t="str">
        <f t="shared" si="206"/>
        <v>Other Insurance</v>
      </c>
      <c r="GV40" s="578">
        <f t="shared" si="108"/>
        <v>0</v>
      </c>
      <c r="GW40" s="579" t="str">
        <f t="shared" si="207"/>
        <v>14. INVESTMENTS</v>
      </c>
      <c r="GX40" s="578">
        <f t="shared" si="109"/>
        <v>0</v>
      </c>
      <c r="GY40" s="579" t="str">
        <f t="shared" si="208"/>
        <v>Business</v>
      </c>
      <c r="GZ40" s="578">
        <f t="shared" si="110"/>
        <v>0</v>
      </c>
      <c r="HA40" s="579" t="str">
        <f t="shared" si="209"/>
        <v>Real Estate</v>
      </c>
      <c r="HB40" s="578">
        <f t="shared" si="111"/>
        <v>0</v>
      </c>
      <c r="HC40" s="579" t="str">
        <f t="shared" si="210"/>
        <v>Other Investments</v>
      </c>
      <c r="HD40" s="578">
        <f t="shared" si="112"/>
        <v>0</v>
      </c>
      <c r="HE40" s="579" t="str">
        <f t="shared" si="211"/>
        <v>Other Investments</v>
      </c>
      <c r="HF40" s="578">
        <f t="shared" si="113"/>
        <v>0</v>
      </c>
      <c r="HG40" s="579" t="str">
        <f t="shared" si="212"/>
        <v>Other Investments</v>
      </c>
      <c r="HH40" s="578">
        <f t="shared" si="114"/>
        <v>0</v>
      </c>
      <c r="HI40" s="579" t="str">
        <f t="shared" si="213"/>
        <v>Other Investments</v>
      </c>
      <c r="HJ40" s="578">
        <f t="shared" si="115"/>
        <v>0</v>
      </c>
      <c r="HK40" s="587"/>
      <c r="HL40" s="578"/>
      <c r="HM40" s="579"/>
      <c r="HN40" s="578"/>
      <c r="HO40" s="579"/>
      <c r="HP40" s="578"/>
      <c r="HQ40" s="579"/>
      <c r="HR40" s="578"/>
      <c r="HS40" s="579"/>
      <c r="HT40" s="578"/>
      <c r="HU40" s="579"/>
      <c r="HV40" s="578"/>
      <c r="HW40" s="579"/>
      <c r="HX40" s="588"/>
    </row>
    <row r="41" spans="2:242" ht="26" customHeight="1">
      <c r="B41" s="174" t="str">
        <f t="shared" si="16"/>
        <v>Emergency Fund</v>
      </c>
      <c r="D41" s="589"/>
      <c r="E41" s="1011" t="s">
        <v>21</v>
      </c>
      <c r="F41" s="1012"/>
      <c r="G41" s="1013"/>
      <c r="H41" s="811"/>
      <c r="I41" s="811"/>
      <c r="J41" s="811"/>
      <c r="K41" s="811"/>
      <c r="L41" s="811"/>
      <c r="M41" s="586"/>
      <c r="N41" s="553">
        <f t="shared" si="215"/>
        <v>0</v>
      </c>
      <c r="O41" s="557">
        <f t="shared" si="1"/>
        <v>0</v>
      </c>
      <c r="P41" s="574" t="str">
        <f t="shared" si="17"/>
        <v/>
      </c>
      <c r="Q41" s="574" t="str">
        <f t="shared" si="214"/>
        <v/>
      </c>
      <c r="S41" s="174" t="str">
        <f>Setup!C68</f>
        <v>Groceries</v>
      </c>
      <c r="T41" s="339">
        <f t="shared" si="216"/>
        <v>0</v>
      </c>
      <c r="U41" s="174" t="s">
        <v>527</v>
      </c>
      <c r="W41" s="579" t="str">
        <f t="shared" si="116"/>
        <v>1. GIVING</v>
      </c>
      <c r="X41" s="578">
        <f t="shared" si="18"/>
        <v>0</v>
      </c>
      <c r="Y41" s="579" t="str">
        <f t="shared" si="117"/>
        <v>Tithe</v>
      </c>
      <c r="Z41" s="578">
        <f t="shared" si="19"/>
        <v>0</v>
      </c>
      <c r="AA41" s="579" t="str">
        <f t="shared" si="118"/>
        <v>Offering</v>
      </c>
      <c r="AB41" s="578">
        <f t="shared" si="20"/>
        <v>0</v>
      </c>
      <c r="AC41" s="579" t="str">
        <f t="shared" si="119"/>
        <v>Alms</v>
      </c>
      <c r="AD41" s="578">
        <f t="shared" si="21"/>
        <v>0</v>
      </c>
      <c r="AE41" s="579" t="str">
        <f t="shared" si="120"/>
        <v>Gifts</v>
      </c>
      <c r="AF41" s="578">
        <f t="shared" si="22"/>
        <v>0</v>
      </c>
      <c r="AG41" s="579" t="str">
        <f t="shared" si="121"/>
        <v>Outreaches</v>
      </c>
      <c r="AH41" s="578">
        <f t="shared" si="23"/>
        <v>0</v>
      </c>
      <c r="AI41" s="579" t="str">
        <f t="shared" si="122"/>
        <v>Other Giving</v>
      </c>
      <c r="AJ41" s="578">
        <f t="shared" si="24"/>
        <v>0</v>
      </c>
      <c r="AK41" s="579" t="str">
        <f t="shared" si="123"/>
        <v>2. TAXES</v>
      </c>
      <c r="AL41" s="578">
        <f t="shared" si="25"/>
        <v>0</v>
      </c>
      <c r="AM41" s="579" t="str">
        <f t="shared" si="124"/>
        <v>Taxes - Fed. S.S., Medicare</v>
      </c>
      <c r="AN41" s="578">
        <f t="shared" si="26"/>
        <v>0</v>
      </c>
      <c r="AO41" s="579" t="str">
        <f t="shared" si="125"/>
        <v>State Taxes</v>
      </c>
      <c r="AP41" s="578">
        <f t="shared" si="27"/>
        <v>0</v>
      </c>
      <c r="AQ41" s="579" t="str">
        <f t="shared" si="126"/>
        <v>Property Taxes</v>
      </c>
      <c r="AR41" s="578">
        <f t="shared" si="28"/>
        <v>0</v>
      </c>
      <c r="AS41" s="579" t="str">
        <f t="shared" si="127"/>
        <v>Other Taxes</v>
      </c>
      <c r="AT41" s="578">
        <f t="shared" si="29"/>
        <v>0</v>
      </c>
      <c r="AU41" s="579" t="str">
        <f t="shared" si="128"/>
        <v>Other Taxes</v>
      </c>
      <c r="AV41" s="578">
        <f t="shared" si="30"/>
        <v>0</v>
      </c>
      <c r="AW41" s="579" t="str">
        <f t="shared" si="129"/>
        <v>Other Taxes</v>
      </c>
      <c r="AX41" s="578">
        <f t="shared" si="31"/>
        <v>0</v>
      </c>
      <c r="AY41" s="579" t="str">
        <f t="shared" si="130"/>
        <v>3. SAVINGS</v>
      </c>
      <c r="AZ41" s="578">
        <f t="shared" si="32"/>
        <v>0</v>
      </c>
      <c r="BA41" s="579" t="str">
        <f t="shared" si="131"/>
        <v>Emergency Fund</v>
      </c>
      <c r="BB41" s="578">
        <f t="shared" si="33"/>
        <v>0</v>
      </c>
      <c r="BC41" s="579" t="str">
        <f t="shared" si="132"/>
        <v>Retirement</v>
      </c>
      <c r="BD41" s="578">
        <f t="shared" si="34"/>
        <v>0</v>
      </c>
      <c r="BE41" s="579" t="str">
        <f t="shared" si="133"/>
        <v>Storehouse</v>
      </c>
      <c r="BF41" s="578">
        <f t="shared" si="35"/>
        <v>0</v>
      </c>
      <c r="BG41" s="579" t="str">
        <f t="shared" si="134"/>
        <v>Christmas Fund</v>
      </c>
      <c r="BH41" s="578">
        <f t="shared" si="36"/>
        <v>0</v>
      </c>
      <c r="BI41" s="579" t="str">
        <f t="shared" si="135"/>
        <v>Car Fund</v>
      </c>
      <c r="BJ41" s="578">
        <f t="shared" si="37"/>
        <v>0</v>
      </c>
      <c r="BK41" s="579" t="str">
        <f t="shared" si="136"/>
        <v>Home Down Pay Fund</v>
      </c>
      <c r="BL41" s="578">
        <f t="shared" si="38"/>
        <v>0</v>
      </c>
      <c r="BM41" s="579" t="str">
        <f t="shared" si="137"/>
        <v>4. FOOD</v>
      </c>
      <c r="BN41" s="578">
        <f t="shared" si="39"/>
        <v>0</v>
      </c>
      <c r="BO41" s="579" t="str">
        <f t="shared" si="138"/>
        <v>Groceries</v>
      </c>
      <c r="BP41" s="578">
        <f t="shared" si="40"/>
        <v>0</v>
      </c>
      <c r="BQ41" s="579" t="str">
        <f t="shared" si="139"/>
        <v>Dining Out</v>
      </c>
      <c r="BR41" s="578">
        <f t="shared" si="41"/>
        <v>0</v>
      </c>
      <c r="BS41" s="579" t="str">
        <f t="shared" si="140"/>
        <v>School Lunches</v>
      </c>
      <c r="BT41" s="578">
        <f t="shared" si="42"/>
        <v>0</v>
      </c>
      <c r="BU41" s="579" t="str">
        <f t="shared" si="141"/>
        <v>Pet Food</v>
      </c>
      <c r="BV41" s="578">
        <f t="shared" si="43"/>
        <v>0</v>
      </c>
      <c r="BW41" s="579" t="str">
        <f t="shared" si="142"/>
        <v>Other Food</v>
      </c>
      <c r="BX41" s="578">
        <f t="shared" si="44"/>
        <v>0</v>
      </c>
      <c r="BY41" s="579" t="str">
        <f t="shared" si="143"/>
        <v>Other Food</v>
      </c>
      <c r="BZ41" s="578">
        <f t="shared" si="45"/>
        <v>0</v>
      </c>
      <c r="CA41" s="579" t="str">
        <f t="shared" si="144"/>
        <v>5. CLOTHING</v>
      </c>
      <c r="CB41" s="578">
        <f t="shared" si="46"/>
        <v>0</v>
      </c>
      <c r="CC41" s="579" t="str">
        <f t="shared" si="145"/>
        <v>New Clothes</v>
      </c>
      <c r="CD41" s="578">
        <f t="shared" si="47"/>
        <v>0</v>
      </c>
      <c r="CE41" s="579" t="str">
        <f t="shared" si="146"/>
        <v>Dry Cleaning</v>
      </c>
      <c r="CF41" s="578">
        <f t="shared" si="48"/>
        <v>0</v>
      </c>
      <c r="CG41" s="579" t="str">
        <f t="shared" si="147"/>
        <v>Laundry</v>
      </c>
      <c r="CH41" s="578">
        <f t="shared" si="49"/>
        <v>0</v>
      </c>
      <c r="CI41" s="579" t="str">
        <f t="shared" si="148"/>
        <v>Other Clothing</v>
      </c>
      <c r="CJ41" s="578">
        <f t="shared" si="50"/>
        <v>0</v>
      </c>
      <c r="CK41" s="579" t="str">
        <f t="shared" si="149"/>
        <v>Other Clothing</v>
      </c>
      <c r="CL41" s="578">
        <f t="shared" si="51"/>
        <v>0</v>
      </c>
      <c r="CM41" s="579" t="str">
        <f t="shared" si="150"/>
        <v>Other Clothing</v>
      </c>
      <c r="CN41" s="578">
        <f t="shared" si="52"/>
        <v>0</v>
      </c>
      <c r="CO41" s="579" t="str">
        <f t="shared" si="151"/>
        <v>6. CHILD CARE</v>
      </c>
      <c r="CP41" s="578">
        <f t="shared" si="53"/>
        <v>0</v>
      </c>
      <c r="CQ41" s="579" t="str">
        <f t="shared" si="152"/>
        <v>School Tuition</v>
      </c>
      <c r="CR41" s="578">
        <f t="shared" si="54"/>
        <v>0</v>
      </c>
      <c r="CS41" s="579" t="str">
        <f t="shared" si="153"/>
        <v>Day Care</v>
      </c>
      <c r="CT41" s="578">
        <f t="shared" si="55"/>
        <v>0</v>
      </c>
      <c r="CU41" s="579" t="str">
        <f t="shared" si="154"/>
        <v>Child Support</v>
      </c>
      <c r="CV41" s="578">
        <f t="shared" si="56"/>
        <v>0</v>
      </c>
      <c r="CW41" s="579" t="str">
        <f t="shared" si="155"/>
        <v>Other Child Care</v>
      </c>
      <c r="CX41" s="578">
        <f t="shared" si="57"/>
        <v>0</v>
      </c>
      <c r="CY41" s="579" t="str">
        <f t="shared" si="156"/>
        <v>Other Child Care</v>
      </c>
      <c r="CZ41" s="578">
        <f t="shared" si="58"/>
        <v>0</v>
      </c>
      <c r="DA41" s="579" t="str">
        <f t="shared" si="157"/>
        <v>Other Child Care</v>
      </c>
      <c r="DB41" s="578">
        <f t="shared" si="59"/>
        <v>0</v>
      </c>
      <c r="DC41" s="579" t="str">
        <f t="shared" si="158"/>
        <v>7. HEALTH</v>
      </c>
      <c r="DD41" s="578">
        <f t="shared" si="60"/>
        <v>0</v>
      </c>
      <c r="DE41" s="579" t="str">
        <f t="shared" si="159"/>
        <v>Doctor</v>
      </c>
      <c r="DF41" s="578">
        <f t="shared" si="61"/>
        <v>0</v>
      </c>
      <c r="DG41" s="579" t="str">
        <f t="shared" si="160"/>
        <v>Dentist</v>
      </c>
      <c r="DH41" s="578">
        <f t="shared" si="62"/>
        <v>0</v>
      </c>
      <c r="DI41" s="579" t="str">
        <f t="shared" si="161"/>
        <v>Prescriptions</v>
      </c>
      <c r="DJ41" s="578">
        <f t="shared" si="63"/>
        <v>0</v>
      </c>
      <c r="DK41" s="579" t="str">
        <f t="shared" si="162"/>
        <v>Health &amp; Fitness</v>
      </c>
      <c r="DL41" s="578">
        <f t="shared" si="64"/>
        <v>0</v>
      </c>
      <c r="DM41" s="579" t="str">
        <f t="shared" si="163"/>
        <v>Personal Grooming</v>
      </c>
      <c r="DN41" s="578">
        <f t="shared" si="65"/>
        <v>0</v>
      </c>
      <c r="DO41" s="579" t="str">
        <f t="shared" si="164"/>
        <v>Other Medical</v>
      </c>
      <c r="DP41" s="578">
        <f t="shared" si="66"/>
        <v>0</v>
      </c>
      <c r="DQ41" s="579" t="str">
        <f t="shared" si="165"/>
        <v>8. HOUSING</v>
      </c>
      <c r="DR41" s="578">
        <f t="shared" si="67"/>
        <v>0</v>
      </c>
      <c r="DS41" s="579" t="str">
        <f t="shared" si="166"/>
        <v>Mortgage Loan Payment</v>
      </c>
      <c r="DT41" s="578">
        <f t="shared" si="68"/>
        <v>0</v>
      </c>
      <c r="DU41" s="579" t="str">
        <f t="shared" si="167"/>
        <v>Rent</v>
      </c>
      <c r="DV41" s="578">
        <f t="shared" si="69"/>
        <v>0</v>
      </c>
      <c r="DW41" s="579" t="str">
        <f t="shared" si="168"/>
        <v>Escrow</v>
      </c>
      <c r="DX41" s="578">
        <f t="shared" si="70"/>
        <v>0</v>
      </c>
      <c r="DY41" s="579" t="str">
        <f t="shared" si="169"/>
        <v>HOA / Dues</v>
      </c>
      <c r="DZ41" s="578">
        <f t="shared" si="71"/>
        <v>0</v>
      </c>
      <c r="EA41" s="579" t="str">
        <f t="shared" si="170"/>
        <v>Home Improvement</v>
      </c>
      <c r="EB41" s="578">
        <f t="shared" si="72"/>
        <v>0</v>
      </c>
      <c r="EC41" s="579" t="str">
        <f t="shared" si="171"/>
        <v>Other Housing</v>
      </c>
      <c r="ED41" s="578">
        <f t="shared" si="73"/>
        <v>0</v>
      </c>
      <c r="EE41" s="579" t="str">
        <f t="shared" si="172"/>
        <v>9. UTILITIES</v>
      </c>
      <c r="EF41" s="578">
        <f t="shared" si="74"/>
        <v>0</v>
      </c>
      <c r="EG41" s="579" t="str">
        <f t="shared" si="173"/>
        <v>Electricity</v>
      </c>
      <c r="EH41" s="578">
        <f t="shared" si="75"/>
        <v>0</v>
      </c>
      <c r="EI41" s="579" t="str">
        <f t="shared" si="174"/>
        <v>Natural Gas</v>
      </c>
      <c r="EJ41" s="578">
        <f t="shared" si="76"/>
        <v>0</v>
      </c>
      <c r="EK41" s="579" t="str">
        <f t="shared" si="175"/>
        <v>Water</v>
      </c>
      <c r="EL41" s="578">
        <f t="shared" si="77"/>
        <v>0</v>
      </c>
      <c r="EM41" s="579" t="str">
        <f t="shared" si="176"/>
        <v>Trash Pick-up</v>
      </c>
      <c r="EN41" s="578">
        <f t="shared" si="78"/>
        <v>0</v>
      </c>
      <c r="EO41" s="579" t="str">
        <f t="shared" si="177"/>
        <v>Other Utilities</v>
      </c>
      <c r="EP41" s="578">
        <f t="shared" si="79"/>
        <v>0</v>
      </c>
      <c r="EQ41" s="579" t="str">
        <f t="shared" si="178"/>
        <v>Other Utilities</v>
      </c>
      <c r="ER41" s="578">
        <f t="shared" si="80"/>
        <v>0</v>
      </c>
      <c r="ES41" s="579" t="str">
        <f t="shared" si="179"/>
        <v>10. HOUSEHOLD</v>
      </c>
      <c r="ET41" s="578">
        <f t="shared" si="81"/>
        <v>0</v>
      </c>
      <c r="EU41" s="579" t="str">
        <f t="shared" si="180"/>
        <v>Home Phone</v>
      </c>
      <c r="EV41" s="578">
        <f t="shared" si="82"/>
        <v>0</v>
      </c>
      <c r="EW41" s="579" t="str">
        <f t="shared" si="181"/>
        <v>Cell Phone</v>
      </c>
      <c r="EX41" s="578">
        <f t="shared" si="83"/>
        <v>0</v>
      </c>
      <c r="EY41" s="579" t="str">
        <f t="shared" si="182"/>
        <v>Internet Service</v>
      </c>
      <c r="EZ41" s="578">
        <f t="shared" si="84"/>
        <v>0</v>
      </c>
      <c r="FA41" s="579" t="str">
        <f t="shared" si="183"/>
        <v>Other Household</v>
      </c>
      <c r="FB41" s="578">
        <f t="shared" si="85"/>
        <v>0</v>
      </c>
      <c r="FC41" s="579" t="str">
        <f t="shared" si="184"/>
        <v>Other Household</v>
      </c>
      <c r="FD41" s="578">
        <f t="shared" si="86"/>
        <v>0</v>
      </c>
      <c r="FE41" s="579" t="str">
        <f t="shared" si="185"/>
        <v>Other Household</v>
      </c>
      <c r="FF41" s="578">
        <f t="shared" si="87"/>
        <v>0</v>
      </c>
      <c r="FG41" s="579" t="str">
        <f t="shared" si="186"/>
        <v>11. ENTERTAINMENT</v>
      </c>
      <c r="FH41" s="578">
        <f t="shared" si="88"/>
        <v>0</v>
      </c>
      <c r="FI41" s="579" t="str">
        <f t="shared" si="187"/>
        <v>Cable TV</v>
      </c>
      <c r="FJ41" s="578">
        <f t="shared" si="89"/>
        <v>0</v>
      </c>
      <c r="FK41" s="579" t="str">
        <f t="shared" si="188"/>
        <v>Movies / Books</v>
      </c>
      <c r="FL41" s="578">
        <f t="shared" si="90"/>
        <v>0</v>
      </c>
      <c r="FM41" s="579" t="str">
        <f t="shared" si="189"/>
        <v>Babysitter</v>
      </c>
      <c r="FN41" s="578">
        <f t="shared" si="91"/>
        <v>0</v>
      </c>
      <c r="FO41" s="579" t="str">
        <f t="shared" si="190"/>
        <v>Vacation</v>
      </c>
      <c r="FP41" s="578">
        <f t="shared" si="92"/>
        <v>0</v>
      </c>
      <c r="FQ41" s="579" t="str">
        <f t="shared" si="191"/>
        <v>Music</v>
      </c>
      <c r="FR41" s="578">
        <f t="shared" si="93"/>
        <v>0</v>
      </c>
      <c r="FS41" s="579" t="str">
        <f t="shared" si="192"/>
        <v>Other Entertainment</v>
      </c>
      <c r="FT41" s="578">
        <f t="shared" si="94"/>
        <v>0</v>
      </c>
      <c r="FU41" s="579" t="str">
        <f t="shared" si="193"/>
        <v>12. TRANSPORTATION</v>
      </c>
      <c r="FV41" s="578">
        <f t="shared" si="95"/>
        <v>0</v>
      </c>
      <c r="FW41" s="579" t="str">
        <f t="shared" si="194"/>
        <v>Auto Loan Payment</v>
      </c>
      <c r="FX41" s="578">
        <f t="shared" si="96"/>
        <v>0</v>
      </c>
      <c r="FY41" s="579" t="str">
        <f t="shared" si="195"/>
        <v>Fuel</v>
      </c>
      <c r="FZ41" s="578">
        <f t="shared" si="97"/>
        <v>0</v>
      </c>
      <c r="GA41" s="579" t="str">
        <f t="shared" si="196"/>
        <v>Maintenance</v>
      </c>
      <c r="GB41" s="578">
        <f t="shared" si="98"/>
        <v>0</v>
      </c>
      <c r="GC41" s="579" t="str">
        <f t="shared" si="197"/>
        <v>Unplanned Service / Repair</v>
      </c>
      <c r="GD41" s="578">
        <f t="shared" si="99"/>
        <v>0</v>
      </c>
      <c r="GE41" s="579" t="str">
        <f t="shared" si="198"/>
        <v>Registration / Inspection</v>
      </c>
      <c r="GF41" s="578">
        <f t="shared" si="100"/>
        <v>0</v>
      </c>
      <c r="GG41" s="579" t="str">
        <f t="shared" si="199"/>
        <v>Other Transportation</v>
      </c>
      <c r="GH41" s="578">
        <f t="shared" si="101"/>
        <v>0</v>
      </c>
      <c r="GI41" s="579" t="str">
        <f t="shared" si="200"/>
        <v>13. INSURANCE</v>
      </c>
      <c r="GJ41" s="578">
        <f t="shared" si="102"/>
        <v>0</v>
      </c>
      <c r="GK41" s="579" t="str">
        <f t="shared" si="201"/>
        <v>Home Insurance</v>
      </c>
      <c r="GL41" s="578">
        <f t="shared" si="103"/>
        <v>0</v>
      </c>
      <c r="GM41" s="579" t="str">
        <f t="shared" si="202"/>
        <v>Auto Insurance</v>
      </c>
      <c r="GN41" s="578">
        <f t="shared" si="104"/>
        <v>0</v>
      </c>
      <c r="GO41" s="579" t="str">
        <f t="shared" si="203"/>
        <v>Medical / Dental / Vision</v>
      </c>
      <c r="GP41" s="578">
        <f t="shared" si="105"/>
        <v>0</v>
      </c>
      <c r="GQ41" s="579" t="str">
        <f t="shared" si="204"/>
        <v>Life Insurance</v>
      </c>
      <c r="GR41" s="578">
        <f t="shared" si="106"/>
        <v>0</v>
      </c>
      <c r="GS41" s="579" t="str">
        <f t="shared" si="205"/>
        <v>Disability</v>
      </c>
      <c r="GT41" s="578">
        <f t="shared" si="107"/>
        <v>0</v>
      </c>
      <c r="GU41" s="579" t="str">
        <f t="shared" si="206"/>
        <v>Other Insurance</v>
      </c>
      <c r="GV41" s="578">
        <f t="shared" si="108"/>
        <v>0</v>
      </c>
      <c r="GW41" s="579" t="str">
        <f t="shared" si="207"/>
        <v>14. INVESTMENTS</v>
      </c>
      <c r="GX41" s="578">
        <f t="shared" si="109"/>
        <v>0</v>
      </c>
      <c r="GY41" s="579" t="str">
        <f t="shared" si="208"/>
        <v>Business</v>
      </c>
      <c r="GZ41" s="578">
        <f t="shared" si="110"/>
        <v>0</v>
      </c>
      <c r="HA41" s="579" t="str">
        <f t="shared" si="209"/>
        <v>Real Estate</v>
      </c>
      <c r="HB41" s="578">
        <f t="shared" si="111"/>
        <v>0</v>
      </c>
      <c r="HC41" s="579" t="str">
        <f t="shared" si="210"/>
        <v>Other Investments</v>
      </c>
      <c r="HD41" s="578">
        <f t="shared" si="112"/>
        <v>0</v>
      </c>
      <c r="HE41" s="579" t="str">
        <f t="shared" si="211"/>
        <v>Other Investments</v>
      </c>
      <c r="HF41" s="578">
        <f t="shared" si="113"/>
        <v>0</v>
      </c>
      <c r="HG41" s="579" t="str">
        <f t="shared" si="212"/>
        <v>Other Investments</v>
      </c>
      <c r="HH41" s="578">
        <f t="shared" si="114"/>
        <v>0</v>
      </c>
      <c r="HI41" s="579" t="str">
        <f t="shared" si="213"/>
        <v>Other Investments</v>
      </c>
      <c r="HJ41" s="578">
        <f t="shared" si="115"/>
        <v>0</v>
      </c>
      <c r="HK41" s="587"/>
      <c r="HL41" s="578"/>
      <c r="HM41" s="579"/>
      <c r="HN41" s="578"/>
      <c r="HO41" s="579"/>
      <c r="HP41" s="578"/>
      <c r="HQ41" s="579"/>
      <c r="HR41" s="578"/>
      <c r="HS41" s="579"/>
      <c r="HT41" s="578"/>
      <c r="HU41" s="579"/>
      <c r="HV41" s="578"/>
      <c r="HW41" s="579"/>
      <c r="HX41" s="588"/>
      <c r="HY41" s="174"/>
      <c r="IH41" s="174"/>
    </row>
    <row r="42" spans="2:242" ht="26" customHeight="1">
      <c r="B42" s="174" t="str">
        <f t="shared" si="16"/>
        <v>Christmas Fund</v>
      </c>
      <c r="D42" s="1010" t="s">
        <v>449</v>
      </c>
      <c r="E42" s="1011" t="s">
        <v>372</v>
      </c>
      <c r="F42" s="1012"/>
      <c r="G42" s="1013"/>
      <c r="H42" s="811"/>
      <c r="I42" s="811"/>
      <c r="J42" s="811"/>
      <c r="K42" s="811"/>
      <c r="L42" s="811"/>
      <c r="M42" s="586"/>
      <c r="N42" s="553">
        <f t="shared" si="215"/>
        <v>0</v>
      </c>
      <c r="O42" s="557">
        <f t="shared" si="1"/>
        <v>0</v>
      </c>
      <c r="P42" s="574" t="str">
        <f t="shared" si="17"/>
        <v/>
      </c>
      <c r="Q42" s="574" t="str">
        <f t="shared" si="214"/>
        <v/>
      </c>
      <c r="S42" s="174" t="str">
        <f>Setup!C69</f>
        <v>Dining Out</v>
      </c>
      <c r="T42" s="339">
        <f t="shared" si="216"/>
        <v>0</v>
      </c>
      <c r="U42" s="174" t="s">
        <v>527</v>
      </c>
      <c r="W42" s="579" t="str">
        <f t="shared" si="116"/>
        <v>1. GIVING</v>
      </c>
      <c r="X42" s="578">
        <f t="shared" si="18"/>
        <v>0</v>
      </c>
      <c r="Y42" s="579" t="str">
        <f t="shared" si="117"/>
        <v>Tithe</v>
      </c>
      <c r="Z42" s="578">
        <f t="shared" si="19"/>
        <v>0</v>
      </c>
      <c r="AA42" s="579" t="str">
        <f t="shared" si="118"/>
        <v>Offering</v>
      </c>
      <c r="AB42" s="578">
        <f t="shared" si="20"/>
        <v>0</v>
      </c>
      <c r="AC42" s="579" t="str">
        <f t="shared" si="119"/>
        <v>Alms</v>
      </c>
      <c r="AD42" s="578">
        <f t="shared" si="21"/>
        <v>0</v>
      </c>
      <c r="AE42" s="579" t="str">
        <f t="shared" si="120"/>
        <v>Gifts</v>
      </c>
      <c r="AF42" s="578">
        <f t="shared" si="22"/>
        <v>0</v>
      </c>
      <c r="AG42" s="579" t="str">
        <f t="shared" si="121"/>
        <v>Outreaches</v>
      </c>
      <c r="AH42" s="578">
        <f t="shared" si="23"/>
        <v>0</v>
      </c>
      <c r="AI42" s="579" t="str">
        <f t="shared" si="122"/>
        <v>Other Giving</v>
      </c>
      <c r="AJ42" s="578">
        <f t="shared" si="24"/>
        <v>0</v>
      </c>
      <c r="AK42" s="579" t="str">
        <f t="shared" si="123"/>
        <v>2. TAXES</v>
      </c>
      <c r="AL42" s="578">
        <f t="shared" si="25"/>
        <v>0</v>
      </c>
      <c r="AM42" s="579" t="str">
        <f t="shared" si="124"/>
        <v>Taxes - Fed. S.S., Medicare</v>
      </c>
      <c r="AN42" s="578">
        <f t="shared" si="26"/>
        <v>0</v>
      </c>
      <c r="AO42" s="579" t="str">
        <f t="shared" si="125"/>
        <v>State Taxes</v>
      </c>
      <c r="AP42" s="578">
        <f t="shared" si="27"/>
        <v>0</v>
      </c>
      <c r="AQ42" s="579" t="str">
        <f t="shared" si="126"/>
        <v>Property Taxes</v>
      </c>
      <c r="AR42" s="578">
        <f t="shared" si="28"/>
        <v>0</v>
      </c>
      <c r="AS42" s="579" t="str">
        <f t="shared" si="127"/>
        <v>Other Taxes</v>
      </c>
      <c r="AT42" s="578">
        <f t="shared" si="29"/>
        <v>0</v>
      </c>
      <c r="AU42" s="579" t="str">
        <f t="shared" si="128"/>
        <v>Other Taxes</v>
      </c>
      <c r="AV42" s="578">
        <f t="shared" si="30"/>
        <v>0</v>
      </c>
      <c r="AW42" s="579" t="str">
        <f t="shared" si="129"/>
        <v>Other Taxes</v>
      </c>
      <c r="AX42" s="578">
        <f t="shared" si="31"/>
        <v>0</v>
      </c>
      <c r="AY42" s="579" t="str">
        <f t="shared" si="130"/>
        <v>3. SAVINGS</v>
      </c>
      <c r="AZ42" s="578">
        <f t="shared" si="32"/>
        <v>0</v>
      </c>
      <c r="BA42" s="579" t="str">
        <f t="shared" si="131"/>
        <v>Emergency Fund</v>
      </c>
      <c r="BB42" s="578">
        <f t="shared" si="33"/>
        <v>0</v>
      </c>
      <c r="BC42" s="579" t="str">
        <f t="shared" si="132"/>
        <v>Retirement</v>
      </c>
      <c r="BD42" s="578">
        <f t="shared" si="34"/>
        <v>0</v>
      </c>
      <c r="BE42" s="579" t="str">
        <f t="shared" si="133"/>
        <v>Storehouse</v>
      </c>
      <c r="BF42" s="578">
        <f t="shared" si="35"/>
        <v>0</v>
      </c>
      <c r="BG42" s="579" t="str">
        <f t="shared" si="134"/>
        <v>Christmas Fund</v>
      </c>
      <c r="BH42" s="578">
        <f t="shared" si="36"/>
        <v>0</v>
      </c>
      <c r="BI42" s="579" t="str">
        <f t="shared" si="135"/>
        <v>Car Fund</v>
      </c>
      <c r="BJ42" s="578">
        <f t="shared" si="37"/>
        <v>0</v>
      </c>
      <c r="BK42" s="579" t="str">
        <f t="shared" si="136"/>
        <v>Home Down Pay Fund</v>
      </c>
      <c r="BL42" s="578">
        <f t="shared" si="38"/>
        <v>0</v>
      </c>
      <c r="BM42" s="579" t="str">
        <f t="shared" si="137"/>
        <v>4. FOOD</v>
      </c>
      <c r="BN42" s="578">
        <f t="shared" si="39"/>
        <v>0</v>
      </c>
      <c r="BO42" s="579" t="str">
        <f t="shared" si="138"/>
        <v>Groceries</v>
      </c>
      <c r="BP42" s="578">
        <f t="shared" si="40"/>
        <v>0</v>
      </c>
      <c r="BQ42" s="579" t="str">
        <f t="shared" si="139"/>
        <v>Dining Out</v>
      </c>
      <c r="BR42" s="578">
        <f t="shared" si="41"/>
        <v>0</v>
      </c>
      <c r="BS42" s="579" t="str">
        <f t="shared" si="140"/>
        <v>School Lunches</v>
      </c>
      <c r="BT42" s="578">
        <f t="shared" si="42"/>
        <v>0</v>
      </c>
      <c r="BU42" s="579" t="str">
        <f t="shared" si="141"/>
        <v>Pet Food</v>
      </c>
      <c r="BV42" s="578">
        <f t="shared" si="43"/>
        <v>0</v>
      </c>
      <c r="BW42" s="579" t="str">
        <f t="shared" si="142"/>
        <v>Other Food</v>
      </c>
      <c r="BX42" s="578">
        <f t="shared" si="44"/>
        <v>0</v>
      </c>
      <c r="BY42" s="579" t="str">
        <f t="shared" si="143"/>
        <v>Other Food</v>
      </c>
      <c r="BZ42" s="578">
        <f t="shared" si="45"/>
        <v>0</v>
      </c>
      <c r="CA42" s="579" t="str">
        <f t="shared" si="144"/>
        <v>5. CLOTHING</v>
      </c>
      <c r="CB42" s="578">
        <f t="shared" si="46"/>
        <v>0</v>
      </c>
      <c r="CC42" s="579" t="str">
        <f t="shared" si="145"/>
        <v>New Clothes</v>
      </c>
      <c r="CD42" s="578">
        <f t="shared" si="47"/>
        <v>0</v>
      </c>
      <c r="CE42" s="579" t="str">
        <f t="shared" si="146"/>
        <v>Dry Cleaning</v>
      </c>
      <c r="CF42" s="578">
        <f t="shared" si="48"/>
        <v>0</v>
      </c>
      <c r="CG42" s="579" t="str">
        <f t="shared" si="147"/>
        <v>Laundry</v>
      </c>
      <c r="CH42" s="578">
        <f t="shared" si="49"/>
        <v>0</v>
      </c>
      <c r="CI42" s="579" t="str">
        <f t="shared" si="148"/>
        <v>Other Clothing</v>
      </c>
      <c r="CJ42" s="578">
        <f t="shared" si="50"/>
        <v>0</v>
      </c>
      <c r="CK42" s="579" t="str">
        <f t="shared" si="149"/>
        <v>Other Clothing</v>
      </c>
      <c r="CL42" s="578">
        <f t="shared" si="51"/>
        <v>0</v>
      </c>
      <c r="CM42" s="579" t="str">
        <f t="shared" si="150"/>
        <v>Other Clothing</v>
      </c>
      <c r="CN42" s="578">
        <f t="shared" si="52"/>
        <v>0</v>
      </c>
      <c r="CO42" s="579" t="str">
        <f t="shared" si="151"/>
        <v>6. CHILD CARE</v>
      </c>
      <c r="CP42" s="578">
        <f t="shared" si="53"/>
        <v>0</v>
      </c>
      <c r="CQ42" s="579" t="str">
        <f t="shared" si="152"/>
        <v>School Tuition</v>
      </c>
      <c r="CR42" s="578">
        <f t="shared" si="54"/>
        <v>0</v>
      </c>
      <c r="CS42" s="579" t="str">
        <f t="shared" si="153"/>
        <v>Day Care</v>
      </c>
      <c r="CT42" s="578">
        <f t="shared" si="55"/>
        <v>0</v>
      </c>
      <c r="CU42" s="579" t="str">
        <f t="shared" si="154"/>
        <v>Child Support</v>
      </c>
      <c r="CV42" s="578">
        <f t="shared" si="56"/>
        <v>0</v>
      </c>
      <c r="CW42" s="579" t="str">
        <f t="shared" si="155"/>
        <v>Other Child Care</v>
      </c>
      <c r="CX42" s="578">
        <f t="shared" si="57"/>
        <v>0</v>
      </c>
      <c r="CY42" s="579" t="str">
        <f t="shared" si="156"/>
        <v>Other Child Care</v>
      </c>
      <c r="CZ42" s="578">
        <f t="shared" si="58"/>
        <v>0</v>
      </c>
      <c r="DA42" s="579" t="str">
        <f t="shared" si="157"/>
        <v>Other Child Care</v>
      </c>
      <c r="DB42" s="578">
        <f t="shared" si="59"/>
        <v>0</v>
      </c>
      <c r="DC42" s="579" t="str">
        <f t="shared" si="158"/>
        <v>7. HEALTH</v>
      </c>
      <c r="DD42" s="578">
        <f t="shared" si="60"/>
        <v>0</v>
      </c>
      <c r="DE42" s="579" t="str">
        <f t="shared" si="159"/>
        <v>Doctor</v>
      </c>
      <c r="DF42" s="578">
        <f t="shared" si="61"/>
        <v>0</v>
      </c>
      <c r="DG42" s="579" t="str">
        <f t="shared" si="160"/>
        <v>Dentist</v>
      </c>
      <c r="DH42" s="578">
        <f t="shared" si="62"/>
        <v>0</v>
      </c>
      <c r="DI42" s="579" t="str">
        <f t="shared" si="161"/>
        <v>Prescriptions</v>
      </c>
      <c r="DJ42" s="578">
        <f t="shared" si="63"/>
        <v>0</v>
      </c>
      <c r="DK42" s="579" t="str">
        <f t="shared" si="162"/>
        <v>Health &amp; Fitness</v>
      </c>
      <c r="DL42" s="578">
        <f t="shared" si="64"/>
        <v>0</v>
      </c>
      <c r="DM42" s="579" t="str">
        <f t="shared" si="163"/>
        <v>Personal Grooming</v>
      </c>
      <c r="DN42" s="578">
        <f t="shared" si="65"/>
        <v>0</v>
      </c>
      <c r="DO42" s="579" t="str">
        <f t="shared" si="164"/>
        <v>Other Medical</v>
      </c>
      <c r="DP42" s="578">
        <f t="shared" si="66"/>
        <v>0</v>
      </c>
      <c r="DQ42" s="579" t="str">
        <f t="shared" si="165"/>
        <v>8. HOUSING</v>
      </c>
      <c r="DR42" s="578">
        <f t="shared" si="67"/>
        <v>0</v>
      </c>
      <c r="DS42" s="579" t="str">
        <f t="shared" si="166"/>
        <v>Mortgage Loan Payment</v>
      </c>
      <c r="DT42" s="578">
        <f t="shared" si="68"/>
        <v>0</v>
      </c>
      <c r="DU42" s="579" t="str">
        <f t="shared" si="167"/>
        <v>Rent</v>
      </c>
      <c r="DV42" s="578">
        <f t="shared" si="69"/>
        <v>0</v>
      </c>
      <c r="DW42" s="579" t="str">
        <f t="shared" si="168"/>
        <v>Escrow</v>
      </c>
      <c r="DX42" s="578">
        <f t="shared" si="70"/>
        <v>0</v>
      </c>
      <c r="DY42" s="579" t="str">
        <f t="shared" si="169"/>
        <v>HOA / Dues</v>
      </c>
      <c r="DZ42" s="578">
        <f t="shared" si="71"/>
        <v>0</v>
      </c>
      <c r="EA42" s="579" t="str">
        <f t="shared" si="170"/>
        <v>Home Improvement</v>
      </c>
      <c r="EB42" s="578">
        <f t="shared" si="72"/>
        <v>0</v>
      </c>
      <c r="EC42" s="579" t="str">
        <f t="shared" si="171"/>
        <v>Other Housing</v>
      </c>
      <c r="ED42" s="578">
        <f t="shared" si="73"/>
        <v>0</v>
      </c>
      <c r="EE42" s="579" t="str">
        <f t="shared" si="172"/>
        <v>9. UTILITIES</v>
      </c>
      <c r="EF42" s="578">
        <f t="shared" si="74"/>
        <v>0</v>
      </c>
      <c r="EG42" s="579" t="str">
        <f t="shared" si="173"/>
        <v>Electricity</v>
      </c>
      <c r="EH42" s="578">
        <f t="shared" si="75"/>
        <v>0</v>
      </c>
      <c r="EI42" s="579" t="str">
        <f t="shared" si="174"/>
        <v>Natural Gas</v>
      </c>
      <c r="EJ42" s="578">
        <f t="shared" si="76"/>
        <v>0</v>
      </c>
      <c r="EK42" s="579" t="str">
        <f t="shared" si="175"/>
        <v>Water</v>
      </c>
      <c r="EL42" s="578">
        <f t="shared" si="77"/>
        <v>0</v>
      </c>
      <c r="EM42" s="579" t="str">
        <f t="shared" si="176"/>
        <v>Trash Pick-up</v>
      </c>
      <c r="EN42" s="578">
        <f t="shared" si="78"/>
        <v>0</v>
      </c>
      <c r="EO42" s="579" t="str">
        <f t="shared" si="177"/>
        <v>Other Utilities</v>
      </c>
      <c r="EP42" s="578">
        <f t="shared" si="79"/>
        <v>0</v>
      </c>
      <c r="EQ42" s="579" t="str">
        <f t="shared" si="178"/>
        <v>Other Utilities</v>
      </c>
      <c r="ER42" s="578">
        <f t="shared" si="80"/>
        <v>0</v>
      </c>
      <c r="ES42" s="579" t="str">
        <f t="shared" si="179"/>
        <v>10. HOUSEHOLD</v>
      </c>
      <c r="ET42" s="578">
        <f t="shared" si="81"/>
        <v>0</v>
      </c>
      <c r="EU42" s="579" t="str">
        <f t="shared" si="180"/>
        <v>Home Phone</v>
      </c>
      <c r="EV42" s="578">
        <f t="shared" si="82"/>
        <v>0</v>
      </c>
      <c r="EW42" s="579" t="str">
        <f t="shared" si="181"/>
        <v>Cell Phone</v>
      </c>
      <c r="EX42" s="578">
        <f t="shared" si="83"/>
        <v>0</v>
      </c>
      <c r="EY42" s="579" t="str">
        <f t="shared" si="182"/>
        <v>Internet Service</v>
      </c>
      <c r="EZ42" s="578">
        <f t="shared" si="84"/>
        <v>0</v>
      </c>
      <c r="FA42" s="579" t="str">
        <f t="shared" si="183"/>
        <v>Other Household</v>
      </c>
      <c r="FB42" s="578">
        <f t="shared" si="85"/>
        <v>0</v>
      </c>
      <c r="FC42" s="579" t="str">
        <f t="shared" si="184"/>
        <v>Other Household</v>
      </c>
      <c r="FD42" s="578">
        <f t="shared" si="86"/>
        <v>0</v>
      </c>
      <c r="FE42" s="579" t="str">
        <f t="shared" si="185"/>
        <v>Other Household</v>
      </c>
      <c r="FF42" s="578">
        <f t="shared" si="87"/>
        <v>0</v>
      </c>
      <c r="FG42" s="579" t="str">
        <f t="shared" si="186"/>
        <v>11. ENTERTAINMENT</v>
      </c>
      <c r="FH42" s="578">
        <f t="shared" si="88"/>
        <v>0</v>
      </c>
      <c r="FI42" s="579" t="str">
        <f t="shared" si="187"/>
        <v>Cable TV</v>
      </c>
      <c r="FJ42" s="578">
        <f t="shared" si="89"/>
        <v>0</v>
      </c>
      <c r="FK42" s="579" t="str">
        <f t="shared" si="188"/>
        <v>Movies / Books</v>
      </c>
      <c r="FL42" s="578">
        <f t="shared" si="90"/>
        <v>0</v>
      </c>
      <c r="FM42" s="579" t="str">
        <f t="shared" si="189"/>
        <v>Babysitter</v>
      </c>
      <c r="FN42" s="578">
        <f t="shared" si="91"/>
        <v>0</v>
      </c>
      <c r="FO42" s="579" t="str">
        <f t="shared" si="190"/>
        <v>Vacation</v>
      </c>
      <c r="FP42" s="578">
        <f t="shared" si="92"/>
        <v>0</v>
      </c>
      <c r="FQ42" s="579" t="str">
        <f t="shared" si="191"/>
        <v>Music</v>
      </c>
      <c r="FR42" s="578">
        <f t="shared" si="93"/>
        <v>0</v>
      </c>
      <c r="FS42" s="579" t="str">
        <f t="shared" si="192"/>
        <v>Other Entertainment</v>
      </c>
      <c r="FT42" s="578">
        <f t="shared" si="94"/>
        <v>0</v>
      </c>
      <c r="FU42" s="579" t="str">
        <f t="shared" si="193"/>
        <v>12. TRANSPORTATION</v>
      </c>
      <c r="FV42" s="578">
        <f t="shared" si="95"/>
        <v>0</v>
      </c>
      <c r="FW42" s="579" t="str">
        <f t="shared" si="194"/>
        <v>Auto Loan Payment</v>
      </c>
      <c r="FX42" s="578">
        <f t="shared" si="96"/>
        <v>0</v>
      </c>
      <c r="FY42" s="579" t="str">
        <f t="shared" si="195"/>
        <v>Fuel</v>
      </c>
      <c r="FZ42" s="578">
        <f t="shared" si="97"/>
        <v>0</v>
      </c>
      <c r="GA42" s="579" t="str">
        <f t="shared" si="196"/>
        <v>Maintenance</v>
      </c>
      <c r="GB42" s="578">
        <f t="shared" si="98"/>
        <v>0</v>
      </c>
      <c r="GC42" s="579" t="str">
        <f t="shared" si="197"/>
        <v>Unplanned Service / Repair</v>
      </c>
      <c r="GD42" s="578">
        <f t="shared" si="99"/>
        <v>0</v>
      </c>
      <c r="GE42" s="579" t="str">
        <f t="shared" si="198"/>
        <v>Registration / Inspection</v>
      </c>
      <c r="GF42" s="578">
        <f t="shared" si="100"/>
        <v>0</v>
      </c>
      <c r="GG42" s="579" t="str">
        <f t="shared" si="199"/>
        <v>Other Transportation</v>
      </c>
      <c r="GH42" s="578">
        <f t="shared" si="101"/>
        <v>0</v>
      </c>
      <c r="GI42" s="579" t="str">
        <f t="shared" si="200"/>
        <v>13. INSURANCE</v>
      </c>
      <c r="GJ42" s="578">
        <f t="shared" si="102"/>
        <v>0</v>
      </c>
      <c r="GK42" s="579" t="str">
        <f t="shared" si="201"/>
        <v>Home Insurance</v>
      </c>
      <c r="GL42" s="578">
        <f t="shared" si="103"/>
        <v>0</v>
      </c>
      <c r="GM42" s="579" t="str">
        <f t="shared" si="202"/>
        <v>Auto Insurance</v>
      </c>
      <c r="GN42" s="578">
        <f t="shared" si="104"/>
        <v>0</v>
      </c>
      <c r="GO42" s="579" t="str">
        <f t="shared" si="203"/>
        <v>Medical / Dental / Vision</v>
      </c>
      <c r="GP42" s="578">
        <f t="shared" si="105"/>
        <v>0</v>
      </c>
      <c r="GQ42" s="579" t="str">
        <f t="shared" si="204"/>
        <v>Life Insurance</v>
      </c>
      <c r="GR42" s="578">
        <f t="shared" si="106"/>
        <v>0</v>
      </c>
      <c r="GS42" s="579" t="str">
        <f t="shared" si="205"/>
        <v>Disability</v>
      </c>
      <c r="GT42" s="578">
        <f t="shared" si="107"/>
        <v>0</v>
      </c>
      <c r="GU42" s="579" t="str">
        <f t="shared" si="206"/>
        <v>Other Insurance</v>
      </c>
      <c r="GV42" s="578">
        <f t="shared" si="108"/>
        <v>0</v>
      </c>
      <c r="GW42" s="579" t="str">
        <f t="shared" si="207"/>
        <v>14. INVESTMENTS</v>
      </c>
      <c r="GX42" s="578">
        <f t="shared" si="109"/>
        <v>0</v>
      </c>
      <c r="GY42" s="579" t="str">
        <f t="shared" si="208"/>
        <v>Business</v>
      </c>
      <c r="GZ42" s="578">
        <f t="shared" si="110"/>
        <v>0</v>
      </c>
      <c r="HA42" s="579" t="str">
        <f t="shared" si="209"/>
        <v>Real Estate</v>
      </c>
      <c r="HB42" s="578">
        <f t="shared" si="111"/>
        <v>0</v>
      </c>
      <c r="HC42" s="579" t="str">
        <f t="shared" si="210"/>
        <v>Other Investments</v>
      </c>
      <c r="HD42" s="578">
        <f t="shared" si="112"/>
        <v>0</v>
      </c>
      <c r="HE42" s="579" t="str">
        <f t="shared" si="211"/>
        <v>Other Investments</v>
      </c>
      <c r="HF42" s="578">
        <f t="shared" si="113"/>
        <v>0</v>
      </c>
      <c r="HG42" s="579" t="str">
        <f t="shared" si="212"/>
        <v>Other Investments</v>
      </c>
      <c r="HH42" s="578">
        <f t="shared" si="114"/>
        <v>0</v>
      </c>
      <c r="HI42" s="579" t="str">
        <f t="shared" si="213"/>
        <v>Other Investments</v>
      </c>
      <c r="HJ42" s="578">
        <f t="shared" si="115"/>
        <v>0</v>
      </c>
      <c r="HK42" s="587"/>
      <c r="HL42" s="578"/>
      <c r="HM42" s="579"/>
      <c r="HN42" s="578"/>
      <c r="HO42" s="579"/>
      <c r="HP42" s="578"/>
      <c r="HQ42" s="579"/>
      <c r="HR42" s="578"/>
      <c r="HS42" s="579"/>
      <c r="HT42" s="578"/>
      <c r="HU42" s="579"/>
      <c r="HV42" s="578"/>
      <c r="HW42" s="579"/>
      <c r="HX42" s="588"/>
      <c r="IH42" s="174"/>
    </row>
    <row r="43" spans="2:242" ht="26" customHeight="1">
      <c r="B43" s="174" t="str">
        <f t="shared" si="16"/>
        <v>Registration / Inspection</v>
      </c>
      <c r="D43" s="1010"/>
      <c r="E43" s="1011" t="s">
        <v>553</v>
      </c>
      <c r="F43" s="1012"/>
      <c r="G43" s="1013"/>
      <c r="H43" s="811"/>
      <c r="I43" s="811"/>
      <c r="J43" s="811"/>
      <c r="K43" s="811"/>
      <c r="L43" s="811"/>
      <c r="M43" s="586"/>
      <c r="N43" s="553">
        <f t="shared" si="215"/>
        <v>0</v>
      </c>
      <c r="O43" s="557">
        <f t="shared" si="1"/>
        <v>0</v>
      </c>
      <c r="P43" s="574" t="str">
        <f t="shared" si="17"/>
        <v/>
      </c>
      <c r="Q43" s="574" t="str">
        <f t="shared" si="214"/>
        <v/>
      </c>
      <c r="S43" s="174" t="str">
        <f>Setup!C70</f>
        <v>School Lunches</v>
      </c>
      <c r="T43" s="339">
        <f t="shared" si="216"/>
        <v>0</v>
      </c>
      <c r="U43" s="174" t="s">
        <v>527</v>
      </c>
      <c r="W43" s="579" t="str">
        <f t="shared" si="116"/>
        <v>1. GIVING</v>
      </c>
      <c r="X43" s="578">
        <f t="shared" si="18"/>
        <v>0</v>
      </c>
      <c r="Y43" s="579" t="str">
        <f t="shared" si="117"/>
        <v>Tithe</v>
      </c>
      <c r="Z43" s="578">
        <f t="shared" si="19"/>
        <v>0</v>
      </c>
      <c r="AA43" s="579" t="str">
        <f t="shared" si="118"/>
        <v>Offering</v>
      </c>
      <c r="AB43" s="578">
        <f t="shared" si="20"/>
        <v>0</v>
      </c>
      <c r="AC43" s="579" t="str">
        <f t="shared" si="119"/>
        <v>Alms</v>
      </c>
      <c r="AD43" s="578">
        <f t="shared" si="21"/>
        <v>0</v>
      </c>
      <c r="AE43" s="579" t="str">
        <f t="shared" si="120"/>
        <v>Gifts</v>
      </c>
      <c r="AF43" s="578">
        <f t="shared" si="22"/>
        <v>0</v>
      </c>
      <c r="AG43" s="579" t="str">
        <f t="shared" si="121"/>
        <v>Outreaches</v>
      </c>
      <c r="AH43" s="578">
        <f t="shared" si="23"/>
        <v>0</v>
      </c>
      <c r="AI43" s="579" t="str">
        <f t="shared" si="122"/>
        <v>Other Giving</v>
      </c>
      <c r="AJ43" s="578">
        <f t="shared" si="24"/>
        <v>0</v>
      </c>
      <c r="AK43" s="579" t="str">
        <f t="shared" si="123"/>
        <v>2. TAXES</v>
      </c>
      <c r="AL43" s="578">
        <f t="shared" si="25"/>
        <v>0</v>
      </c>
      <c r="AM43" s="579" t="str">
        <f t="shared" si="124"/>
        <v>Taxes - Fed. S.S., Medicare</v>
      </c>
      <c r="AN43" s="578">
        <f t="shared" si="26"/>
        <v>0</v>
      </c>
      <c r="AO43" s="579" t="str">
        <f t="shared" si="125"/>
        <v>State Taxes</v>
      </c>
      <c r="AP43" s="578">
        <f t="shared" si="27"/>
        <v>0</v>
      </c>
      <c r="AQ43" s="579" t="str">
        <f t="shared" si="126"/>
        <v>Property Taxes</v>
      </c>
      <c r="AR43" s="578">
        <f t="shared" si="28"/>
        <v>0</v>
      </c>
      <c r="AS43" s="579" t="str">
        <f t="shared" si="127"/>
        <v>Other Taxes</v>
      </c>
      <c r="AT43" s="578">
        <f t="shared" si="29"/>
        <v>0</v>
      </c>
      <c r="AU43" s="579" t="str">
        <f t="shared" si="128"/>
        <v>Other Taxes</v>
      </c>
      <c r="AV43" s="578">
        <f t="shared" si="30"/>
        <v>0</v>
      </c>
      <c r="AW43" s="579" t="str">
        <f t="shared" si="129"/>
        <v>Other Taxes</v>
      </c>
      <c r="AX43" s="578">
        <f t="shared" si="31"/>
        <v>0</v>
      </c>
      <c r="AY43" s="579" t="str">
        <f t="shared" si="130"/>
        <v>3. SAVINGS</v>
      </c>
      <c r="AZ43" s="578">
        <f t="shared" si="32"/>
        <v>0</v>
      </c>
      <c r="BA43" s="579" t="str">
        <f t="shared" si="131"/>
        <v>Emergency Fund</v>
      </c>
      <c r="BB43" s="578">
        <f t="shared" si="33"/>
        <v>0</v>
      </c>
      <c r="BC43" s="579" t="str">
        <f t="shared" si="132"/>
        <v>Retirement</v>
      </c>
      <c r="BD43" s="578">
        <f t="shared" si="34"/>
        <v>0</v>
      </c>
      <c r="BE43" s="579" t="str">
        <f t="shared" si="133"/>
        <v>Storehouse</v>
      </c>
      <c r="BF43" s="578">
        <f t="shared" si="35"/>
        <v>0</v>
      </c>
      <c r="BG43" s="579" t="str">
        <f t="shared" si="134"/>
        <v>Christmas Fund</v>
      </c>
      <c r="BH43" s="578">
        <f t="shared" si="36"/>
        <v>0</v>
      </c>
      <c r="BI43" s="579" t="str">
        <f t="shared" si="135"/>
        <v>Car Fund</v>
      </c>
      <c r="BJ43" s="578">
        <f t="shared" si="37"/>
        <v>0</v>
      </c>
      <c r="BK43" s="579" t="str">
        <f t="shared" si="136"/>
        <v>Home Down Pay Fund</v>
      </c>
      <c r="BL43" s="578">
        <f t="shared" si="38"/>
        <v>0</v>
      </c>
      <c r="BM43" s="579" t="str">
        <f t="shared" si="137"/>
        <v>4. FOOD</v>
      </c>
      <c r="BN43" s="578">
        <f t="shared" si="39"/>
        <v>0</v>
      </c>
      <c r="BO43" s="579" t="str">
        <f t="shared" si="138"/>
        <v>Groceries</v>
      </c>
      <c r="BP43" s="578">
        <f t="shared" si="40"/>
        <v>0</v>
      </c>
      <c r="BQ43" s="579" t="str">
        <f t="shared" si="139"/>
        <v>Dining Out</v>
      </c>
      <c r="BR43" s="578">
        <f t="shared" si="41"/>
        <v>0</v>
      </c>
      <c r="BS43" s="579" t="str">
        <f t="shared" si="140"/>
        <v>School Lunches</v>
      </c>
      <c r="BT43" s="578">
        <f t="shared" si="42"/>
        <v>0</v>
      </c>
      <c r="BU43" s="579" t="str">
        <f t="shared" si="141"/>
        <v>Pet Food</v>
      </c>
      <c r="BV43" s="578">
        <f t="shared" si="43"/>
        <v>0</v>
      </c>
      <c r="BW43" s="579" t="str">
        <f t="shared" si="142"/>
        <v>Other Food</v>
      </c>
      <c r="BX43" s="578">
        <f t="shared" si="44"/>
        <v>0</v>
      </c>
      <c r="BY43" s="579" t="str">
        <f t="shared" si="143"/>
        <v>Other Food</v>
      </c>
      <c r="BZ43" s="578">
        <f t="shared" si="45"/>
        <v>0</v>
      </c>
      <c r="CA43" s="579" t="str">
        <f t="shared" si="144"/>
        <v>5. CLOTHING</v>
      </c>
      <c r="CB43" s="578">
        <f t="shared" si="46"/>
        <v>0</v>
      </c>
      <c r="CC43" s="579" t="str">
        <f t="shared" si="145"/>
        <v>New Clothes</v>
      </c>
      <c r="CD43" s="578">
        <f t="shared" si="47"/>
        <v>0</v>
      </c>
      <c r="CE43" s="579" t="str">
        <f t="shared" si="146"/>
        <v>Dry Cleaning</v>
      </c>
      <c r="CF43" s="578">
        <f t="shared" si="48"/>
        <v>0</v>
      </c>
      <c r="CG43" s="579" t="str">
        <f t="shared" si="147"/>
        <v>Laundry</v>
      </c>
      <c r="CH43" s="578">
        <f t="shared" si="49"/>
        <v>0</v>
      </c>
      <c r="CI43" s="579" t="str">
        <f t="shared" si="148"/>
        <v>Other Clothing</v>
      </c>
      <c r="CJ43" s="578">
        <f t="shared" si="50"/>
        <v>0</v>
      </c>
      <c r="CK43" s="579" t="str">
        <f t="shared" si="149"/>
        <v>Other Clothing</v>
      </c>
      <c r="CL43" s="578">
        <f t="shared" si="51"/>
        <v>0</v>
      </c>
      <c r="CM43" s="579" t="str">
        <f t="shared" si="150"/>
        <v>Other Clothing</v>
      </c>
      <c r="CN43" s="578">
        <f t="shared" si="52"/>
        <v>0</v>
      </c>
      <c r="CO43" s="579" t="str">
        <f t="shared" si="151"/>
        <v>6. CHILD CARE</v>
      </c>
      <c r="CP43" s="578">
        <f t="shared" si="53"/>
        <v>0</v>
      </c>
      <c r="CQ43" s="579" t="str">
        <f t="shared" si="152"/>
        <v>School Tuition</v>
      </c>
      <c r="CR43" s="578">
        <f t="shared" si="54"/>
        <v>0</v>
      </c>
      <c r="CS43" s="579" t="str">
        <f t="shared" si="153"/>
        <v>Day Care</v>
      </c>
      <c r="CT43" s="578">
        <f t="shared" si="55"/>
        <v>0</v>
      </c>
      <c r="CU43" s="579" t="str">
        <f t="shared" si="154"/>
        <v>Child Support</v>
      </c>
      <c r="CV43" s="578">
        <f t="shared" si="56"/>
        <v>0</v>
      </c>
      <c r="CW43" s="579" t="str">
        <f t="shared" si="155"/>
        <v>Other Child Care</v>
      </c>
      <c r="CX43" s="578">
        <f t="shared" si="57"/>
        <v>0</v>
      </c>
      <c r="CY43" s="579" t="str">
        <f t="shared" si="156"/>
        <v>Other Child Care</v>
      </c>
      <c r="CZ43" s="578">
        <f t="shared" si="58"/>
        <v>0</v>
      </c>
      <c r="DA43" s="579" t="str">
        <f t="shared" si="157"/>
        <v>Other Child Care</v>
      </c>
      <c r="DB43" s="578">
        <f t="shared" si="59"/>
        <v>0</v>
      </c>
      <c r="DC43" s="579" t="str">
        <f t="shared" si="158"/>
        <v>7. HEALTH</v>
      </c>
      <c r="DD43" s="578">
        <f t="shared" si="60"/>
        <v>0</v>
      </c>
      <c r="DE43" s="579" t="str">
        <f t="shared" si="159"/>
        <v>Doctor</v>
      </c>
      <c r="DF43" s="578">
        <f t="shared" si="61"/>
        <v>0</v>
      </c>
      <c r="DG43" s="579" t="str">
        <f t="shared" si="160"/>
        <v>Dentist</v>
      </c>
      <c r="DH43" s="578">
        <f t="shared" si="62"/>
        <v>0</v>
      </c>
      <c r="DI43" s="579" t="str">
        <f t="shared" si="161"/>
        <v>Prescriptions</v>
      </c>
      <c r="DJ43" s="578">
        <f t="shared" si="63"/>
        <v>0</v>
      </c>
      <c r="DK43" s="579" t="str">
        <f t="shared" si="162"/>
        <v>Health &amp; Fitness</v>
      </c>
      <c r="DL43" s="578">
        <f t="shared" si="64"/>
        <v>0</v>
      </c>
      <c r="DM43" s="579" t="str">
        <f t="shared" si="163"/>
        <v>Personal Grooming</v>
      </c>
      <c r="DN43" s="578">
        <f t="shared" si="65"/>
        <v>0</v>
      </c>
      <c r="DO43" s="579" t="str">
        <f t="shared" si="164"/>
        <v>Other Medical</v>
      </c>
      <c r="DP43" s="578">
        <f t="shared" si="66"/>
        <v>0</v>
      </c>
      <c r="DQ43" s="579" t="str">
        <f t="shared" si="165"/>
        <v>8. HOUSING</v>
      </c>
      <c r="DR43" s="578">
        <f t="shared" si="67"/>
        <v>0</v>
      </c>
      <c r="DS43" s="579" t="str">
        <f t="shared" si="166"/>
        <v>Mortgage Loan Payment</v>
      </c>
      <c r="DT43" s="578">
        <f t="shared" si="68"/>
        <v>0</v>
      </c>
      <c r="DU43" s="579" t="str">
        <f t="shared" si="167"/>
        <v>Rent</v>
      </c>
      <c r="DV43" s="578">
        <f t="shared" si="69"/>
        <v>0</v>
      </c>
      <c r="DW43" s="579" t="str">
        <f t="shared" si="168"/>
        <v>Escrow</v>
      </c>
      <c r="DX43" s="578">
        <f t="shared" si="70"/>
        <v>0</v>
      </c>
      <c r="DY43" s="579" t="str">
        <f t="shared" si="169"/>
        <v>HOA / Dues</v>
      </c>
      <c r="DZ43" s="578">
        <f t="shared" si="71"/>
        <v>0</v>
      </c>
      <c r="EA43" s="579" t="str">
        <f t="shared" si="170"/>
        <v>Home Improvement</v>
      </c>
      <c r="EB43" s="578">
        <f t="shared" si="72"/>
        <v>0</v>
      </c>
      <c r="EC43" s="579" t="str">
        <f t="shared" si="171"/>
        <v>Other Housing</v>
      </c>
      <c r="ED43" s="578">
        <f t="shared" si="73"/>
        <v>0</v>
      </c>
      <c r="EE43" s="579" t="str">
        <f t="shared" si="172"/>
        <v>9. UTILITIES</v>
      </c>
      <c r="EF43" s="578">
        <f t="shared" si="74"/>
        <v>0</v>
      </c>
      <c r="EG43" s="579" t="str">
        <f t="shared" si="173"/>
        <v>Electricity</v>
      </c>
      <c r="EH43" s="578">
        <f t="shared" si="75"/>
        <v>0</v>
      </c>
      <c r="EI43" s="579" t="str">
        <f t="shared" si="174"/>
        <v>Natural Gas</v>
      </c>
      <c r="EJ43" s="578">
        <f t="shared" si="76"/>
        <v>0</v>
      </c>
      <c r="EK43" s="579" t="str">
        <f t="shared" si="175"/>
        <v>Water</v>
      </c>
      <c r="EL43" s="578">
        <f t="shared" si="77"/>
        <v>0</v>
      </c>
      <c r="EM43" s="579" t="str">
        <f t="shared" si="176"/>
        <v>Trash Pick-up</v>
      </c>
      <c r="EN43" s="578">
        <f t="shared" si="78"/>
        <v>0</v>
      </c>
      <c r="EO43" s="579" t="str">
        <f t="shared" si="177"/>
        <v>Other Utilities</v>
      </c>
      <c r="EP43" s="578">
        <f t="shared" si="79"/>
        <v>0</v>
      </c>
      <c r="EQ43" s="579" t="str">
        <f t="shared" si="178"/>
        <v>Other Utilities</v>
      </c>
      <c r="ER43" s="578">
        <f t="shared" si="80"/>
        <v>0</v>
      </c>
      <c r="ES43" s="579" t="str">
        <f t="shared" si="179"/>
        <v>10. HOUSEHOLD</v>
      </c>
      <c r="ET43" s="578">
        <f t="shared" si="81"/>
        <v>0</v>
      </c>
      <c r="EU43" s="579" t="str">
        <f t="shared" si="180"/>
        <v>Home Phone</v>
      </c>
      <c r="EV43" s="578">
        <f t="shared" si="82"/>
        <v>0</v>
      </c>
      <c r="EW43" s="579" t="str">
        <f t="shared" si="181"/>
        <v>Cell Phone</v>
      </c>
      <c r="EX43" s="578">
        <f t="shared" si="83"/>
        <v>0</v>
      </c>
      <c r="EY43" s="579" t="str">
        <f t="shared" si="182"/>
        <v>Internet Service</v>
      </c>
      <c r="EZ43" s="578">
        <f t="shared" si="84"/>
        <v>0</v>
      </c>
      <c r="FA43" s="579" t="str">
        <f t="shared" si="183"/>
        <v>Other Household</v>
      </c>
      <c r="FB43" s="578">
        <f t="shared" si="85"/>
        <v>0</v>
      </c>
      <c r="FC43" s="579" t="str">
        <f t="shared" si="184"/>
        <v>Other Household</v>
      </c>
      <c r="FD43" s="578">
        <f t="shared" si="86"/>
        <v>0</v>
      </c>
      <c r="FE43" s="579" t="str">
        <f t="shared" si="185"/>
        <v>Other Household</v>
      </c>
      <c r="FF43" s="578">
        <f t="shared" si="87"/>
        <v>0</v>
      </c>
      <c r="FG43" s="579" t="str">
        <f t="shared" si="186"/>
        <v>11. ENTERTAINMENT</v>
      </c>
      <c r="FH43" s="578">
        <f t="shared" si="88"/>
        <v>0</v>
      </c>
      <c r="FI43" s="579" t="str">
        <f t="shared" si="187"/>
        <v>Cable TV</v>
      </c>
      <c r="FJ43" s="578">
        <f t="shared" si="89"/>
        <v>0</v>
      </c>
      <c r="FK43" s="579" t="str">
        <f t="shared" si="188"/>
        <v>Movies / Books</v>
      </c>
      <c r="FL43" s="578">
        <f t="shared" si="90"/>
        <v>0</v>
      </c>
      <c r="FM43" s="579" t="str">
        <f t="shared" si="189"/>
        <v>Babysitter</v>
      </c>
      <c r="FN43" s="578">
        <f t="shared" si="91"/>
        <v>0</v>
      </c>
      <c r="FO43" s="579" t="str">
        <f t="shared" si="190"/>
        <v>Vacation</v>
      </c>
      <c r="FP43" s="578">
        <f t="shared" si="92"/>
        <v>0</v>
      </c>
      <c r="FQ43" s="579" t="str">
        <f t="shared" si="191"/>
        <v>Music</v>
      </c>
      <c r="FR43" s="578">
        <f t="shared" si="93"/>
        <v>0</v>
      </c>
      <c r="FS43" s="579" t="str">
        <f t="shared" si="192"/>
        <v>Other Entertainment</v>
      </c>
      <c r="FT43" s="578">
        <f t="shared" si="94"/>
        <v>0</v>
      </c>
      <c r="FU43" s="579" t="str">
        <f t="shared" si="193"/>
        <v>12. TRANSPORTATION</v>
      </c>
      <c r="FV43" s="578">
        <f t="shared" si="95"/>
        <v>0</v>
      </c>
      <c r="FW43" s="579" t="str">
        <f t="shared" si="194"/>
        <v>Auto Loan Payment</v>
      </c>
      <c r="FX43" s="578">
        <f t="shared" si="96"/>
        <v>0</v>
      </c>
      <c r="FY43" s="579" t="str">
        <f t="shared" si="195"/>
        <v>Fuel</v>
      </c>
      <c r="FZ43" s="578">
        <f t="shared" si="97"/>
        <v>0</v>
      </c>
      <c r="GA43" s="579" t="str">
        <f t="shared" si="196"/>
        <v>Maintenance</v>
      </c>
      <c r="GB43" s="578">
        <f t="shared" si="98"/>
        <v>0</v>
      </c>
      <c r="GC43" s="579" t="str">
        <f t="shared" si="197"/>
        <v>Unplanned Service / Repair</v>
      </c>
      <c r="GD43" s="578">
        <f t="shared" si="99"/>
        <v>0</v>
      </c>
      <c r="GE43" s="579" t="str">
        <f t="shared" si="198"/>
        <v>Registration / Inspection</v>
      </c>
      <c r="GF43" s="578">
        <f t="shared" si="100"/>
        <v>0</v>
      </c>
      <c r="GG43" s="579" t="str">
        <f t="shared" si="199"/>
        <v>Other Transportation</v>
      </c>
      <c r="GH43" s="578">
        <f t="shared" si="101"/>
        <v>0</v>
      </c>
      <c r="GI43" s="579" t="str">
        <f t="shared" si="200"/>
        <v>13. INSURANCE</v>
      </c>
      <c r="GJ43" s="578">
        <f t="shared" si="102"/>
        <v>0</v>
      </c>
      <c r="GK43" s="579" t="str">
        <f t="shared" si="201"/>
        <v>Home Insurance</v>
      </c>
      <c r="GL43" s="578">
        <f t="shared" si="103"/>
        <v>0</v>
      </c>
      <c r="GM43" s="579" t="str">
        <f t="shared" si="202"/>
        <v>Auto Insurance</v>
      </c>
      <c r="GN43" s="578">
        <f t="shared" si="104"/>
        <v>0</v>
      </c>
      <c r="GO43" s="579" t="str">
        <f t="shared" si="203"/>
        <v>Medical / Dental / Vision</v>
      </c>
      <c r="GP43" s="578">
        <f t="shared" si="105"/>
        <v>0</v>
      </c>
      <c r="GQ43" s="579" t="str">
        <f t="shared" si="204"/>
        <v>Life Insurance</v>
      </c>
      <c r="GR43" s="578">
        <f t="shared" si="106"/>
        <v>0</v>
      </c>
      <c r="GS43" s="579" t="str">
        <f t="shared" si="205"/>
        <v>Disability</v>
      </c>
      <c r="GT43" s="578">
        <f t="shared" si="107"/>
        <v>0</v>
      </c>
      <c r="GU43" s="579" t="str">
        <f t="shared" si="206"/>
        <v>Other Insurance</v>
      </c>
      <c r="GV43" s="578">
        <f t="shared" si="108"/>
        <v>0</v>
      </c>
      <c r="GW43" s="579" t="str">
        <f t="shared" si="207"/>
        <v>14. INVESTMENTS</v>
      </c>
      <c r="GX43" s="578">
        <f t="shared" si="109"/>
        <v>0</v>
      </c>
      <c r="GY43" s="579" t="str">
        <f t="shared" si="208"/>
        <v>Business</v>
      </c>
      <c r="GZ43" s="578">
        <f t="shared" si="110"/>
        <v>0</v>
      </c>
      <c r="HA43" s="579" t="str">
        <f t="shared" si="209"/>
        <v>Real Estate</v>
      </c>
      <c r="HB43" s="578">
        <f t="shared" si="111"/>
        <v>0</v>
      </c>
      <c r="HC43" s="579" t="str">
        <f t="shared" si="210"/>
        <v>Other Investments</v>
      </c>
      <c r="HD43" s="578">
        <f t="shared" si="112"/>
        <v>0</v>
      </c>
      <c r="HE43" s="579" t="str">
        <f t="shared" si="211"/>
        <v>Other Investments</v>
      </c>
      <c r="HF43" s="578">
        <f t="shared" si="113"/>
        <v>0</v>
      </c>
      <c r="HG43" s="579" t="str">
        <f t="shared" si="212"/>
        <v>Other Investments</v>
      </c>
      <c r="HH43" s="578">
        <f t="shared" si="114"/>
        <v>0</v>
      </c>
      <c r="HI43" s="579" t="str">
        <f t="shared" si="213"/>
        <v>Other Investments</v>
      </c>
      <c r="HJ43" s="578">
        <f t="shared" si="115"/>
        <v>0</v>
      </c>
      <c r="HK43" s="587"/>
      <c r="HL43" s="578"/>
      <c r="HM43" s="579"/>
      <c r="HN43" s="578"/>
      <c r="HO43" s="579"/>
      <c r="HP43" s="578"/>
      <c r="HQ43" s="579"/>
      <c r="HR43" s="578"/>
      <c r="HS43" s="579"/>
      <c r="HT43" s="578"/>
      <c r="HU43" s="579"/>
      <c r="HV43" s="578"/>
      <c r="HW43" s="579"/>
      <c r="HX43" s="588"/>
      <c r="IH43" s="174"/>
    </row>
    <row r="44" spans="2:242" ht="26" customHeight="1">
      <c r="B44" s="174">
        <f t="shared" si="16"/>
        <v>0</v>
      </c>
      <c r="D44" s="1010"/>
      <c r="E44" s="1011"/>
      <c r="F44" s="1012"/>
      <c r="G44" s="1013"/>
      <c r="H44" s="811"/>
      <c r="I44" s="811"/>
      <c r="J44" s="811"/>
      <c r="K44" s="811"/>
      <c r="L44" s="811"/>
      <c r="M44" s="586"/>
      <c r="N44" s="553">
        <f t="shared" si="215"/>
        <v>0</v>
      </c>
      <c r="O44" s="557">
        <f t="shared" si="1"/>
        <v>0</v>
      </c>
      <c r="P44" s="574" t="str">
        <f t="shared" si="17"/>
        <v/>
      </c>
      <c r="Q44" s="574" t="str">
        <f t="shared" si="214"/>
        <v/>
      </c>
      <c r="S44" s="174" t="str">
        <f>Setup!C71</f>
        <v>Pet Food</v>
      </c>
      <c r="T44" s="339">
        <f t="shared" si="216"/>
        <v>0</v>
      </c>
      <c r="U44" s="174" t="s">
        <v>527</v>
      </c>
      <c r="W44" s="579" t="str">
        <f t="shared" si="116"/>
        <v>1. GIVING</v>
      </c>
      <c r="X44" s="578">
        <f t="shared" si="18"/>
        <v>0</v>
      </c>
      <c r="Y44" s="579" t="str">
        <f t="shared" si="117"/>
        <v>Tithe</v>
      </c>
      <c r="Z44" s="578">
        <f t="shared" si="19"/>
        <v>0</v>
      </c>
      <c r="AA44" s="579" t="str">
        <f t="shared" si="118"/>
        <v>Offering</v>
      </c>
      <c r="AB44" s="578">
        <f t="shared" si="20"/>
        <v>0</v>
      </c>
      <c r="AC44" s="579" t="str">
        <f t="shared" si="119"/>
        <v>Alms</v>
      </c>
      <c r="AD44" s="578">
        <f t="shared" si="21"/>
        <v>0</v>
      </c>
      <c r="AE44" s="579" t="str">
        <f t="shared" si="120"/>
        <v>Gifts</v>
      </c>
      <c r="AF44" s="578">
        <f t="shared" si="22"/>
        <v>0</v>
      </c>
      <c r="AG44" s="579" t="str">
        <f t="shared" si="121"/>
        <v>Outreaches</v>
      </c>
      <c r="AH44" s="578">
        <f t="shared" si="23"/>
        <v>0</v>
      </c>
      <c r="AI44" s="579" t="str">
        <f t="shared" si="122"/>
        <v>Other Giving</v>
      </c>
      <c r="AJ44" s="578">
        <f t="shared" si="24"/>
        <v>0</v>
      </c>
      <c r="AK44" s="579" t="str">
        <f t="shared" si="123"/>
        <v>2. TAXES</v>
      </c>
      <c r="AL44" s="578">
        <f t="shared" si="25"/>
        <v>0</v>
      </c>
      <c r="AM44" s="579" t="str">
        <f t="shared" si="124"/>
        <v>Taxes - Fed. S.S., Medicare</v>
      </c>
      <c r="AN44" s="578">
        <f t="shared" si="26"/>
        <v>0</v>
      </c>
      <c r="AO44" s="579" t="str">
        <f t="shared" si="125"/>
        <v>State Taxes</v>
      </c>
      <c r="AP44" s="578">
        <f t="shared" si="27"/>
        <v>0</v>
      </c>
      <c r="AQ44" s="579" t="str">
        <f t="shared" si="126"/>
        <v>Property Taxes</v>
      </c>
      <c r="AR44" s="578">
        <f t="shared" si="28"/>
        <v>0</v>
      </c>
      <c r="AS44" s="579" t="str">
        <f t="shared" si="127"/>
        <v>Other Taxes</v>
      </c>
      <c r="AT44" s="578">
        <f t="shared" si="29"/>
        <v>0</v>
      </c>
      <c r="AU44" s="579" t="str">
        <f t="shared" si="128"/>
        <v>Other Taxes</v>
      </c>
      <c r="AV44" s="578">
        <f t="shared" si="30"/>
        <v>0</v>
      </c>
      <c r="AW44" s="579" t="str">
        <f t="shared" si="129"/>
        <v>Other Taxes</v>
      </c>
      <c r="AX44" s="578">
        <f t="shared" si="31"/>
        <v>0</v>
      </c>
      <c r="AY44" s="579" t="str">
        <f t="shared" si="130"/>
        <v>3. SAVINGS</v>
      </c>
      <c r="AZ44" s="578">
        <f t="shared" si="32"/>
        <v>0</v>
      </c>
      <c r="BA44" s="579" t="str">
        <f t="shared" si="131"/>
        <v>Emergency Fund</v>
      </c>
      <c r="BB44" s="578">
        <f t="shared" si="33"/>
        <v>0</v>
      </c>
      <c r="BC44" s="579" t="str">
        <f t="shared" si="132"/>
        <v>Retirement</v>
      </c>
      <c r="BD44" s="578">
        <f t="shared" si="34"/>
        <v>0</v>
      </c>
      <c r="BE44" s="579" t="str">
        <f t="shared" si="133"/>
        <v>Storehouse</v>
      </c>
      <c r="BF44" s="578">
        <f t="shared" si="35"/>
        <v>0</v>
      </c>
      <c r="BG44" s="579" t="str">
        <f t="shared" si="134"/>
        <v>Christmas Fund</v>
      </c>
      <c r="BH44" s="578">
        <f t="shared" si="36"/>
        <v>0</v>
      </c>
      <c r="BI44" s="579" t="str">
        <f t="shared" si="135"/>
        <v>Car Fund</v>
      </c>
      <c r="BJ44" s="578">
        <f t="shared" si="37"/>
        <v>0</v>
      </c>
      <c r="BK44" s="579" t="str">
        <f t="shared" si="136"/>
        <v>Home Down Pay Fund</v>
      </c>
      <c r="BL44" s="578">
        <f t="shared" si="38"/>
        <v>0</v>
      </c>
      <c r="BM44" s="579" t="str">
        <f t="shared" si="137"/>
        <v>4. FOOD</v>
      </c>
      <c r="BN44" s="578">
        <f t="shared" si="39"/>
        <v>0</v>
      </c>
      <c r="BO44" s="579" t="str">
        <f t="shared" si="138"/>
        <v>Groceries</v>
      </c>
      <c r="BP44" s="578">
        <f t="shared" si="40"/>
        <v>0</v>
      </c>
      <c r="BQ44" s="579" t="str">
        <f t="shared" si="139"/>
        <v>Dining Out</v>
      </c>
      <c r="BR44" s="578">
        <f t="shared" si="41"/>
        <v>0</v>
      </c>
      <c r="BS44" s="579" t="str">
        <f t="shared" si="140"/>
        <v>School Lunches</v>
      </c>
      <c r="BT44" s="578">
        <f t="shared" si="42"/>
        <v>0</v>
      </c>
      <c r="BU44" s="579" t="str">
        <f t="shared" si="141"/>
        <v>Pet Food</v>
      </c>
      <c r="BV44" s="578">
        <f t="shared" si="43"/>
        <v>0</v>
      </c>
      <c r="BW44" s="579" t="str">
        <f t="shared" si="142"/>
        <v>Other Food</v>
      </c>
      <c r="BX44" s="578">
        <f t="shared" si="44"/>
        <v>0</v>
      </c>
      <c r="BY44" s="579" t="str">
        <f t="shared" si="143"/>
        <v>Other Food</v>
      </c>
      <c r="BZ44" s="578">
        <f t="shared" si="45"/>
        <v>0</v>
      </c>
      <c r="CA44" s="579" t="str">
        <f t="shared" si="144"/>
        <v>5. CLOTHING</v>
      </c>
      <c r="CB44" s="578">
        <f t="shared" si="46"/>
        <v>0</v>
      </c>
      <c r="CC44" s="579" t="str">
        <f t="shared" si="145"/>
        <v>New Clothes</v>
      </c>
      <c r="CD44" s="578">
        <f t="shared" si="47"/>
        <v>0</v>
      </c>
      <c r="CE44" s="579" t="str">
        <f t="shared" si="146"/>
        <v>Dry Cleaning</v>
      </c>
      <c r="CF44" s="578">
        <f t="shared" si="48"/>
        <v>0</v>
      </c>
      <c r="CG44" s="579" t="str">
        <f t="shared" si="147"/>
        <v>Laundry</v>
      </c>
      <c r="CH44" s="578">
        <f t="shared" si="49"/>
        <v>0</v>
      </c>
      <c r="CI44" s="579" t="str">
        <f t="shared" si="148"/>
        <v>Other Clothing</v>
      </c>
      <c r="CJ44" s="578">
        <f t="shared" si="50"/>
        <v>0</v>
      </c>
      <c r="CK44" s="579" t="str">
        <f t="shared" si="149"/>
        <v>Other Clothing</v>
      </c>
      <c r="CL44" s="578">
        <f t="shared" si="51"/>
        <v>0</v>
      </c>
      <c r="CM44" s="579" t="str">
        <f t="shared" si="150"/>
        <v>Other Clothing</v>
      </c>
      <c r="CN44" s="578">
        <f t="shared" si="52"/>
        <v>0</v>
      </c>
      <c r="CO44" s="579" t="str">
        <f t="shared" si="151"/>
        <v>6. CHILD CARE</v>
      </c>
      <c r="CP44" s="578">
        <f t="shared" si="53"/>
        <v>0</v>
      </c>
      <c r="CQ44" s="579" t="str">
        <f t="shared" si="152"/>
        <v>School Tuition</v>
      </c>
      <c r="CR44" s="578">
        <f t="shared" si="54"/>
        <v>0</v>
      </c>
      <c r="CS44" s="579" t="str">
        <f t="shared" si="153"/>
        <v>Day Care</v>
      </c>
      <c r="CT44" s="578">
        <f t="shared" si="55"/>
        <v>0</v>
      </c>
      <c r="CU44" s="579" t="str">
        <f t="shared" si="154"/>
        <v>Child Support</v>
      </c>
      <c r="CV44" s="578">
        <f t="shared" si="56"/>
        <v>0</v>
      </c>
      <c r="CW44" s="579" t="str">
        <f t="shared" si="155"/>
        <v>Other Child Care</v>
      </c>
      <c r="CX44" s="578">
        <f t="shared" si="57"/>
        <v>0</v>
      </c>
      <c r="CY44" s="579" t="str">
        <f t="shared" si="156"/>
        <v>Other Child Care</v>
      </c>
      <c r="CZ44" s="578">
        <f t="shared" si="58"/>
        <v>0</v>
      </c>
      <c r="DA44" s="579" t="str">
        <f t="shared" si="157"/>
        <v>Other Child Care</v>
      </c>
      <c r="DB44" s="578">
        <f t="shared" si="59"/>
        <v>0</v>
      </c>
      <c r="DC44" s="579" t="str">
        <f t="shared" si="158"/>
        <v>7. HEALTH</v>
      </c>
      <c r="DD44" s="578">
        <f t="shared" si="60"/>
        <v>0</v>
      </c>
      <c r="DE44" s="579" t="str">
        <f t="shared" si="159"/>
        <v>Doctor</v>
      </c>
      <c r="DF44" s="578">
        <f t="shared" si="61"/>
        <v>0</v>
      </c>
      <c r="DG44" s="579" t="str">
        <f t="shared" si="160"/>
        <v>Dentist</v>
      </c>
      <c r="DH44" s="578">
        <f t="shared" si="62"/>
        <v>0</v>
      </c>
      <c r="DI44" s="579" t="str">
        <f t="shared" si="161"/>
        <v>Prescriptions</v>
      </c>
      <c r="DJ44" s="578">
        <f t="shared" si="63"/>
        <v>0</v>
      </c>
      <c r="DK44" s="579" t="str">
        <f t="shared" si="162"/>
        <v>Health &amp; Fitness</v>
      </c>
      <c r="DL44" s="578">
        <f t="shared" si="64"/>
        <v>0</v>
      </c>
      <c r="DM44" s="579" t="str">
        <f t="shared" si="163"/>
        <v>Personal Grooming</v>
      </c>
      <c r="DN44" s="578">
        <f t="shared" si="65"/>
        <v>0</v>
      </c>
      <c r="DO44" s="579" t="str">
        <f t="shared" si="164"/>
        <v>Other Medical</v>
      </c>
      <c r="DP44" s="578">
        <f t="shared" si="66"/>
        <v>0</v>
      </c>
      <c r="DQ44" s="579" t="str">
        <f t="shared" si="165"/>
        <v>8. HOUSING</v>
      </c>
      <c r="DR44" s="578">
        <f t="shared" si="67"/>
        <v>0</v>
      </c>
      <c r="DS44" s="579" t="str">
        <f t="shared" si="166"/>
        <v>Mortgage Loan Payment</v>
      </c>
      <c r="DT44" s="578">
        <f t="shared" si="68"/>
        <v>0</v>
      </c>
      <c r="DU44" s="579" t="str">
        <f t="shared" si="167"/>
        <v>Rent</v>
      </c>
      <c r="DV44" s="578">
        <f t="shared" si="69"/>
        <v>0</v>
      </c>
      <c r="DW44" s="579" t="str">
        <f t="shared" si="168"/>
        <v>Escrow</v>
      </c>
      <c r="DX44" s="578">
        <f t="shared" si="70"/>
        <v>0</v>
      </c>
      <c r="DY44" s="579" t="str">
        <f t="shared" si="169"/>
        <v>HOA / Dues</v>
      </c>
      <c r="DZ44" s="578">
        <f t="shared" si="71"/>
        <v>0</v>
      </c>
      <c r="EA44" s="579" t="str">
        <f t="shared" si="170"/>
        <v>Home Improvement</v>
      </c>
      <c r="EB44" s="578">
        <f t="shared" si="72"/>
        <v>0</v>
      </c>
      <c r="EC44" s="579" t="str">
        <f t="shared" si="171"/>
        <v>Other Housing</v>
      </c>
      <c r="ED44" s="578">
        <f t="shared" si="73"/>
        <v>0</v>
      </c>
      <c r="EE44" s="579" t="str">
        <f t="shared" si="172"/>
        <v>9. UTILITIES</v>
      </c>
      <c r="EF44" s="578">
        <f t="shared" si="74"/>
        <v>0</v>
      </c>
      <c r="EG44" s="579" t="str">
        <f t="shared" si="173"/>
        <v>Electricity</v>
      </c>
      <c r="EH44" s="578">
        <f t="shared" si="75"/>
        <v>0</v>
      </c>
      <c r="EI44" s="579" t="str">
        <f t="shared" si="174"/>
        <v>Natural Gas</v>
      </c>
      <c r="EJ44" s="578">
        <f t="shared" si="76"/>
        <v>0</v>
      </c>
      <c r="EK44" s="579" t="str">
        <f t="shared" si="175"/>
        <v>Water</v>
      </c>
      <c r="EL44" s="578">
        <f t="shared" si="77"/>
        <v>0</v>
      </c>
      <c r="EM44" s="579" t="str">
        <f t="shared" si="176"/>
        <v>Trash Pick-up</v>
      </c>
      <c r="EN44" s="578">
        <f t="shared" si="78"/>
        <v>0</v>
      </c>
      <c r="EO44" s="579" t="str">
        <f t="shared" si="177"/>
        <v>Other Utilities</v>
      </c>
      <c r="EP44" s="578">
        <f t="shared" si="79"/>
        <v>0</v>
      </c>
      <c r="EQ44" s="579" t="str">
        <f t="shared" si="178"/>
        <v>Other Utilities</v>
      </c>
      <c r="ER44" s="578">
        <f t="shared" si="80"/>
        <v>0</v>
      </c>
      <c r="ES44" s="579" t="str">
        <f t="shared" si="179"/>
        <v>10. HOUSEHOLD</v>
      </c>
      <c r="ET44" s="578">
        <f t="shared" si="81"/>
        <v>0</v>
      </c>
      <c r="EU44" s="579" t="str">
        <f t="shared" si="180"/>
        <v>Home Phone</v>
      </c>
      <c r="EV44" s="578">
        <f t="shared" si="82"/>
        <v>0</v>
      </c>
      <c r="EW44" s="579" t="str">
        <f t="shared" si="181"/>
        <v>Cell Phone</v>
      </c>
      <c r="EX44" s="578">
        <f t="shared" si="83"/>
        <v>0</v>
      </c>
      <c r="EY44" s="579" t="str">
        <f t="shared" si="182"/>
        <v>Internet Service</v>
      </c>
      <c r="EZ44" s="578">
        <f t="shared" si="84"/>
        <v>0</v>
      </c>
      <c r="FA44" s="579" t="str">
        <f t="shared" si="183"/>
        <v>Other Household</v>
      </c>
      <c r="FB44" s="578">
        <f t="shared" si="85"/>
        <v>0</v>
      </c>
      <c r="FC44" s="579" t="str">
        <f t="shared" si="184"/>
        <v>Other Household</v>
      </c>
      <c r="FD44" s="578">
        <f t="shared" si="86"/>
        <v>0</v>
      </c>
      <c r="FE44" s="579" t="str">
        <f t="shared" si="185"/>
        <v>Other Household</v>
      </c>
      <c r="FF44" s="578">
        <f t="shared" si="87"/>
        <v>0</v>
      </c>
      <c r="FG44" s="579" t="str">
        <f t="shared" si="186"/>
        <v>11. ENTERTAINMENT</v>
      </c>
      <c r="FH44" s="578">
        <f t="shared" si="88"/>
        <v>0</v>
      </c>
      <c r="FI44" s="579" t="str">
        <f t="shared" si="187"/>
        <v>Cable TV</v>
      </c>
      <c r="FJ44" s="578">
        <f t="shared" si="89"/>
        <v>0</v>
      </c>
      <c r="FK44" s="579" t="str">
        <f t="shared" si="188"/>
        <v>Movies / Books</v>
      </c>
      <c r="FL44" s="578">
        <f t="shared" si="90"/>
        <v>0</v>
      </c>
      <c r="FM44" s="579" t="str">
        <f t="shared" si="189"/>
        <v>Babysitter</v>
      </c>
      <c r="FN44" s="578">
        <f t="shared" si="91"/>
        <v>0</v>
      </c>
      <c r="FO44" s="579" t="str">
        <f t="shared" si="190"/>
        <v>Vacation</v>
      </c>
      <c r="FP44" s="578">
        <f t="shared" si="92"/>
        <v>0</v>
      </c>
      <c r="FQ44" s="579" t="str">
        <f t="shared" si="191"/>
        <v>Music</v>
      </c>
      <c r="FR44" s="578">
        <f t="shared" si="93"/>
        <v>0</v>
      </c>
      <c r="FS44" s="579" t="str">
        <f t="shared" si="192"/>
        <v>Other Entertainment</v>
      </c>
      <c r="FT44" s="578">
        <f t="shared" si="94"/>
        <v>0</v>
      </c>
      <c r="FU44" s="579" t="str">
        <f t="shared" si="193"/>
        <v>12. TRANSPORTATION</v>
      </c>
      <c r="FV44" s="578">
        <f t="shared" si="95"/>
        <v>0</v>
      </c>
      <c r="FW44" s="579" t="str">
        <f t="shared" si="194"/>
        <v>Auto Loan Payment</v>
      </c>
      <c r="FX44" s="578">
        <f t="shared" si="96"/>
        <v>0</v>
      </c>
      <c r="FY44" s="579" t="str">
        <f t="shared" si="195"/>
        <v>Fuel</v>
      </c>
      <c r="FZ44" s="578">
        <f t="shared" si="97"/>
        <v>0</v>
      </c>
      <c r="GA44" s="579" t="str">
        <f t="shared" si="196"/>
        <v>Maintenance</v>
      </c>
      <c r="GB44" s="578">
        <f t="shared" si="98"/>
        <v>0</v>
      </c>
      <c r="GC44" s="579" t="str">
        <f t="shared" si="197"/>
        <v>Unplanned Service / Repair</v>
      </c>
      <c r="GD44" s="578">
        <f t="shared" si="99"/>
        <v>0</v>
      </c>
      <c r="GE44" s="579" t="str">
        <f t="shared" si="198"/>
        <v>Registration / Inspection</v>
      </c>
      <c r="GF44" s="578">
        <f t="shared" si="100"/>
        <v>0</v>
      </c>
      <c r="GG44" s="579" t="str">
        <f t="shared" si="199"/>
        <v>Other Transportation</v>
      </c>
      <c r="GH44" s="578">
        <f t="shared" si="101"/>
        <v>0</v>
      </c>
      <c r="GI44" s="579" t="str">
        <f t="shared" si="200"/>
        <v>13. INSURANCE</v>
      </c>
      <c r="GJ44" s="578">
        <f t="shared" si="102"/>
        <v>0</v>
      </c>
      <c r="GK44" s="579" t="str">
        <f t="shared" si="201"/>
        <v>Home Insurance</v>
      </c>
      <c r="GL44" s="578">
        <f t="shared" si="103"/>
        <v>0</v>
      </c>
      <c r="GM44" s="579" t="str">
        <f t="shared" si="202"/>
        <v>Auto Insurance</v>
      </c>
      <c r="GN44" s="578">
        <f t="shared" si="104"/>
        <v>0</v>
      </c>
      <c r="GO44" s="579" t="str">
        <f t="shared" si="203"/>
        <v>Medical / Dental / Vision</v>
      </c>
      <c r="GP44" s="578">
        <f t="shared" si="105"/>
        <v>0</v>
      </c>
      <c r="GQ44" s="579" t="str">
        <f t="shared" si="204"/>
        <v>Life Insurance</v>
      </c>
      <c r="GR44" s="578">
        <f t="shared" si="106"/>
        <v>0</v>
      </c>
      <c r="GS44" s="579" t="str">
        <f t="shared" si="205"/>
        <v>Disability</v>
      </c>
      <c r="GT44" s="578">
        <f t="shared" si="107"/>
        <v>0</v>
      </c>
      <c r="GU44" s="579" t="str">
        <f t="shared" si="206"/>
        <v>Other Insurance</v>
      </c>
      <c r="GV44" s="578">
        <f t="shared" si="108"/>
        <v>0</v>
      </c>
      <c r="GW44" s="579" t="str">
        <f t="shared" si="207"/>
        <v>14. INVESTMENTS</v>
      </c>
      <c r="GX44" s="578">
        <f t="shared" si="109"/>
        <v>0</v>
      </c>
      <c r="GY44" s="579" t="str">
        <f t="shared" si="208"/>
        <v>Business</v>
      </c>
      <c r="GZ44" s="578">
        <f t="shared" si="110"/>
        <v>0</v>
      </c>
      <c r="HA44" s="579" t="str">
        <f t="shared" si="209"/>
        <v>Real Estate</v>
      </c>
      <c r="HB44" s="578">
        <f t="shared" si="111"/>
        <v>0</v>
      </c>
      <c r="HC44" s="579" t="str">
        <f t="shared" si="210"/>
        <v>Other Investments</v>
      </c>
      <c r="HD44" s="578">
        <f t="shared" si="112"/>
        <v>0</v>
      </c>
      <c r="HE44" s="579" t="str">
        <f t="shared" si="211"/>
        <v>Other Investments</v>
      </c>
      <c r="HF44" s="578">
        <f t="shared" si="113"/>
        <v>0</v>
      </c>
      <c r="HG44" s="579" t="str">
        <f t="shared" si="212"/>
        <v>Other Investments</v>
      </c>
      <c r="HH44" s="578">
        <f t="shared" si="114"/>
        <v>0</v>
      </c>
      <c r="HI44" s="579" t="str">
        <f t="shared" si="213"/>
        <v>Other Investments</v>
      </c>
      <c r="HJ44" s="578">
        <f t="shared" si="115"/>
        <v>0</v>
      </c>
      <c r="HK44" s="587"/>
      <c r="HL44" s="578"/>
      <c r="HM44" s="579"/>
      <c r="HN44" s="578"/>
      <c r="HO44" s="579"/>
      <c r="HP44" s="578"/>
      <c r="HQ44" s="579"/>
      <c r="HR44" s="578"/>
      <c r="HS44" s="579"/>
      <c r="HT44" s="578"/>
      <c r="HU44" s="579"/>
      <c r="HV44" s="578"/>
      <c r="HW44" s="579"/>
      <c r="HX44" s="588"/>
      <c r="IH44" s="174"/>
    </row>
    <row r="45" spans="2:242" ht="26" customHeight="1">
      <c r="B45" s="174">
        <f t="shared" si="16"/>
        <v>0</v>
      </c>
      <c r="D45" s="1010"/>
      <c r="E45" s="1011"/>
      <c r="F45" s="1012"/>
      <c r="G45" s="1013"/>
      <c r="H45" s="811"/>
      <c r="I45" s="811"/>
      <c r="J45" s="811"/>
      <c r="K45" s="811"/>
      <c r="L45" s="811"/>
      <c r="M45" s="586"/>
      <c r="N45" s="553">
        <f t="shared" si="215"/>
        <v>0</v>
      </c>
      <c r="O45" s="557">
        <f t="shared" si="1"/>
        <v>0</v>
      </c>
      <c r="P45" s="574" t="str">
        <f t="shared" si="17"/>
        <v/>
      </c>
      <c r="Q45" s="574" t="str">
        <f t="shared" si="214"/>
        <v/>
      </c>
      <c r="S45" s="174" t="str">
        <f>Setup!C72</f>
        <v>Other Food</v>
      </c>
      <c r="T45" s="339">
        <f t="shared" si="216"/>
        <v>0</v>
      </c>
      <c r="U45" s="174" t="s">
        <v>527</v>
      </c>
      <c r="W45" s="579" t="str">
        <f t="shared" si="116"/>
        <v>1. GIVING</v>
      </c>
      <c r="X45" s="578">
        <f t="shared" si="18"/>
        <v>0</v>
      </c>
      <c r="Y45" s="579" t="str">
        <f t="shared" si="117"/>
        <v>Tithe</v>
      </c>
      <c r="Z45" s="578">
        <f t="shared" si="19"/>
        <v>0</v>
      </c>
      <c r="AA45" s="579" t="str">
        <f t="shared" si="118"/>
        <v>Offering</v>
      </c>
      <c r="AB45" s="578">
        <f t="shared" si="20"/>
        <v>0</v>
      </c>
      <c r="AC45" s="579" t="str">
        <f t="shared" si="119"/>
        <v>Alms</v>
      </c>
      <c r="AD45" s="578">
        <f t="shared" si="21"/>
        <v>0</v>
      </c>
      <c r="AE45" s="579" t="str">
        <f t="shared" si="120"/>
        <v>Gifts</v>
      </c>
      <c r="AF45" s="578">
        <f t="shared" si="22"/>
        <v>0</v>
      </c>
      <c r="AG45" s="579" t="str">
        <f t="shared" si="121"/>
        <v>Outreaches</v>
      </c>
      <c r="AH45" s="578">
        <f t="shared" si="23"/>
        <v>0</v>
      </c>
      <c r="AI45" s="579" t="str">
        <f t="shared" si="122"/>
        <v>Other Giving</v>
      </c>
      <c r="AJ45" s="578">
        <f t="shared" si="24"/>
        <v>0</v>
      </c>
      <c r="AK45" s="579" t="str">
        <f t="shared" si="123"/>
        <v>2. TAXES</v>
      </c>
      <c r="AL45" s="578">
        <f t="shared" si="25"/>
        <v>0</v>
      </c>
      <c r="AM45" s="579" t="str">
        <f t="shared" si="124"/>
        <v>Taxes - Fed. S.S., Medicare</v>
      </c>
      <c r="AN45" s="578">
        <f t="shared" si="26"/>
        <v>0</v>
      </c>
      <c r="AO45" s="579" t="str">
        <f t="shared" si="125"/>
        <v>State Taxes</v>
      </c>
      <c r="AP45" s="578">
        <f t="shared" si="27"/>
        <v>0</v>
      </c>
      <c r="AQ45" s="579" t="str">
        <f t="shared" si="126"/>
        <v>Property Taxes</v>
      </c>
      <c r="AR45" s="578">
        <f t="shared" si="28"/>
        <v>0</v>
      </c>
      <c r="AS45" s="579" t="str">
        <f t="shared" si="127"/>
        <v>Other Taxes</v>
      </c>
      <c r="AT45" s="578">
        <f t="shared" si="29"/>
        <v>0</v>
      </c>
      <c r="AU45" s="579" t="str">
        <f t="shared" si="128"/>
        <v>Other Taxes</v>
      </c>
      <c r="AV45" s="578">
        <f t="shared" si="30"/>
        <v>0</v>
      </c>
      <c r="AW45" s="579" t="str">
        <f t="shared" si="129"/>
        <v>Other Taxes</v>
      </c>
      <c r="AX45" s="578">
        <f t="shared" si="31"/>
        <v>0</v>
      </c>
      <c r="AY45" s="579" t="str">
        <f t="shared" si="130"/>
        <v>3. SAVINGS</v>
      </c>
      <c r="AZ45" s="578">
        <f t="shared" si="32"/>
        <v>0</v>
      </c>
      <c r="BA45" s="579" t="str">
        <f t="shared" si="131"/>
        <v>Emergency Fund</v>
      </c>
      <c r="BB45" s="578">
        <f t="shared" si="33"/>
        <v>0</v>
      </c>
      <c r="BC45" s="579" t="str">
        <f t="shared" si="132"/>
        <v>Retirement</v>
      </c>
      <c r="BD45" s="578">
        <f t="shared" si="34"/>
        <v>0</v>
      </c>
      <c r="BE45" s="579" t="str">
        <f t="shared" si="133"/>
        <v>Storehouse</v>
      </c>
      <c r="BF45" s="578">
        <f t="shared" si="35"/>
        <v>0</v>
      </c>
      <c r="BG45" s="579" t="str">
        <f t="shared" si="134"/>
        <v>Christmas Fund</v>
      </c>
      <c r="BH45" s="578">
        <f t="shared" si="36"/>
        <v>0</v>
      </c>
      <c r="BI45" s="579" t="str">
        <f t="shared" si="135"/>
        <v>Car Fund</v>
      </c>
      <c r="BJ45" s="578">
        <f t="shared" si="37"/>
        <v>0</v>
      </c>
      <c r="BK45" s="579" t="str">
        <f t="shared" si="136"/>
        <v>Home Down Pay Fund</v>
      </c>
      <c r="BL45" s="578">
        <f t="shared" si="38"/>
        <v>0</v>
      </c>
      <c r="BM45" s="579" t="str">
        <f t="shared" si="137"/>
        <v>4. FOOD</v>
      </c>
      <c r="BN45" s="578">
        <f t="shared" si="39"/>
        <v>0</v>
      </c>
      <c r="BO45" s="579" t="str">
        <f t="shared" si="138"/>
        <v>Groceries</v>
      </c>
      <c r="BP45" s="578">
        <f t="shared" si="40"/>
        <v>0</v>
      </c>
      <c r="BQ45" s="579" t="str">
        <f t="shared" si="139"/>
        <v>Dining Out</v>
      </c>
      <c r="BR45" s="578">
        <f t="shared" si="41"/>
        <v>0</v>
      </c>
      <c r="BS45" s="579" t="str">
        <f t="shared" si="140"/>
        <v>School Lunches</v>
      </c>
      <c r="BT45" s="578">
        <f t="shared" si="42"/>
        <v>0</v>
      </c>
      <c r="BU45" s="579" t="str">
        <f t="shared" si="141"/>
        <v>Pet Food</v>
      </c>
      <c r="BV45" s="578">
        <f t="shared" si="43"/>
        <v>0</v>
      </c>
      <c r="BW45" s="579" t="str">
        <f t="shared" si="142"/>
        <v>Other Food</v>
      </c>
      <c r="BX45" s="578">
        <f t="shared" si="44"/>
        <v>0</v>
      </c>
      <c r="BY45" s="579" t="str">
        <f t="shared" si="143"/>
        <v>Other Food</v>
      </c>
      <c r="BZ45" s="578">
        <f t="shared" si="45"/>
        <v>0</v>
      </c>
      <c r="CA45" s="579" t="str">
        <f t="shared" si="144"/>
        <v>5. CLOTHING</v>
      </c>
      <c r="CB45" s="578">
        <f t="shared" si="46"/>
        <v>0</v>
      </c>
      <c r="CC45" s="579" t="str">
        <f t="shared" si="145"/>
        <v>New Clothes</v>
      </c>
      <c r="CD45" s="578">
        <f t="shared" si="47"/>
        <v>0</v>
      </c>
      <c r="CE45" s="579" t="str">
        <f t="shared" si="146"/>
        <v>Dry Cleaning</v>
      </c>
      <c r="CF45" s="578">
        <f t="shared" si="48"/>
        <v>0</v>
      </c>
      <c r="CG45" s="579" t="str">
        <f t="shared" si="147"/>
        <v>Laundry</v>
      </c>
      <c r="CH45" s="578">
        <f t="shared" si="49"/>
        <v>0</v>
      </c>
      <c r="CI45" s="579" t="str">
        <f t="shared" si="148"/>
        <v>Other Clothing</v>
      </c>
      <c r="CJ45" s="578">
        <f t="shared" si="50"/>
        <v>0</v>
      </c>
      <c r="CK45" s="579" t="str">
        <f t="shared" si="149"/>
        <v>Other Clothing</v>
      </c>
      <c r="CL45" s="578">
        <f t="shared" si="51"/>
        <v>0</v>
      </c>
      <c r="CM45" s="579" t="str">
        <f t="shared" si="150"/>
        <v>Other Clothing</v>
      </c>
      <c r="CN45" s="578">
        <f t="shared" si="52"/>
        <v>0</v>
      </c>
      <c r="CO45" s="579" t="str">
        <f t="shared" si="151"/>
        <v>6. CHILD CARE</v>
      </c>
      <c r="CP45" s="578">
        <f t="shared" si="53"/>
        <v>0</v>
      </c>
      <c r="CQ45" s="579" t="str">
        <f t="shared" si="152"/>
        <v>School Tuition</v>
      </c>
      <c r="CR45" s="578">
        <f t="shared" si="54"/>
        <v>0</v>
      </c>
      <c r="CS45" s="579" t="str">
        <f t="shared" si="153"/>
        <v>Day Care</v>
      </c>
      <c r="CT45" s="578">
        <f t="shared" si="55"/>
        <v>0</v>
      </c>
      <c r="CU45" s="579" t="str">
        <f t="shared" si="154"/>
        <v>Child Support</v>
      </c>
      <c r="CV45" s="578">
        <f t="shared" si="56"/>
        <v>0</v>
      </c>
      <c r="CW45" s="579" t="str">
        <f t="shared" si="155"/>
        <v>Other Child Care</v>
      </c>
      <c r="CX45" s="578">
        <f t="shared" si="57"/>
        <v>0</v>
      </c>
      <c r="CY45" s="579" t="str">
        <f t="shared" si="156"/>
        <v>Other Child Care</v>
      </c>
      <c r="CZ45" s="578">
        <f t="shared" si="58"/>
        <v>0</v>
      </c>
      <c r="DA45" s="579" t="str">
        <f t="shared" si="157"/>
        <v>Other Child Care</v>
      </c>
      <c r="DB45" s="578">
        <f t="shared" si="59"/>
        <v>0</v>
      </c>
      <c r="DC45" s="579" t="str">
        <f t="shared" si="158"/>
        <v>7. HEALTH</v>
      </c>
      <c r="DD45" s="578">
        <f t="shared" si="60"/>
        <v>0</v>
      </c>
      <c r="DE45" s="579" t="str">
        <f t="shared" si="159"/>
        <v>Doctor</v>
      </c>
      <c r="DF45" s="578">
        <f t="shared" si="61"/>
        <v>0</v>
      </c>
      <c r="DG45" s="579" t="str">
        <f t="shared" si="160"/>
        <v>Dentist</v>
      </c>
      <c r="DH45" s="578">
        <f t="shared" si="62"/>
        <v>0</v>
      </c>
      <c r="DI45" s="579" t="str">
        <f t="shared" si="161"/>
        <v>Prescriptions</v>
      </c>
      <c r="DJ45" s="578">
        <f t="shared" si="63"/>
        <v>0</v>
      </c>
      <c r="DK45" s="579" t="str">
        <f t="shared" si="162"/>
        <v>Health &amp; Fitness</v>
      </c>
      <c r="DL45" s="578">
        <f t="shared" si="64"/>
        <v>0</v>
      </c>
      <c r="DM45" s="579" t="str">
        <f t="shared" si="163"/>
        <v>Personal Grooming</v>
      </c>
      <c r="DN45" s="578">
        <f t="shared" si="65"/>
        <v>0</v>
      </c>
      <c r="DO45" s="579" t="str">
        <f t="shared" si="164"/>
        <v>Other Medical</v>
      </c>
      <c r="DP45" s="578">
        <f t="shared" si="66"/>
        <v>0</v>
      </c>
      <c r="DQ45" s="579" t="str">
        <f t="shared" si="165"/>
        <v>8. HOUSING</v>
      </c>
      <c r="DR45" s="578">
        <f t="shared" si="67"/>
        <v>0</v>
      </c>
      <c r="DS45" s="579" t="str">
        <f t="shared" si="166"/>
        <v>Mortgage Loan Payment</v>
      </c>
      <c r="DT45" s="578">
        <f t="shared" si="68"/>
        <v>0</v>
      </c>
      <c r="DU45" s="579" t="str">
        <f t="shared" si="167"/>
        <v>Rent</v>
      </c>
      <c r="DV45" s="578">
        <f t="shared" si="69"/>
        <v>0</v>
      </c>
      <c r="DW45" s="579" t="str">
        <f t="shared" si="168"/>
        <v>Escrow</v>
      </c>
      <c r="DX45" s="578">
        <f t="shared" si="70"/>
        <v>0</v>
      </c>
      <c r="DY45" s="579" t="str">
        <f t="shared" si="169"/>
        <v>HOA / Dues</v>
      </c>
      <c r="DZ45" s="578">
        <f t="shared" si="71"/>
        <v>0</v>
      </c>
      <c r="EA45" s="579" t="str">
        <f t="shared" si="170"/>
        <v>Home Improvement</v>
      </c>
      <c r="EB45" s="578">
        <f t="shared" si="72"/>
        <v>0</v>
      </c>
      <c r="EC45" s="579" t="str">
        <f t="shared" si="171"/>
        <v>Other Housing</v>
      </c>
      <c r="ED45" s="578">
        <f t="shared" si="73"/>
        <v>0</v>
      </c>
      <c r="EE45" s="579" t="str">
        <f t="shared" si="172"/>
        <v>9. UTILITIES</v>
      </c>
      <c r="EF45" s="578">
        <f t="shared" si="74"/>
        <v>0</v>
      </c>
      <c r="EG45" s="579" t="str">
        <f t="shared" si="173"/>
        <v>Electricity</v>
      </c>
      <c r="EH45" s="578">
        <f t="shared" si="75"/>
        <v>0</v>
      </c>
      <c r="EI45" s="579" t="str">
        <f t="shared" si="174"/>
        <v>Natural Gas</v>
      </c>
      <c r="EJ45" s="578">
        <f t="shared" si="76"/>
        <v>0</v>
      </c>
      <c r="EK45" s="579" t="str">
        <f t="shared" si="175"/>
        <v>Water</v>
      </c>
      <c r="EL45" s="578">
        <f t="shared" si="77"/>
        <v>0</v>
      </c>
      <c r="EM45" s="579" t="str">
        <f t="shared" si="176"/>
        <v>Trash Pick-up</v>
      </c>
      <c r="EN45" s="578">
        <f t="shared" si="78"/>
        <v>0</v>
      </c>
      <c r="EO45" s="579" t="str">
        <f t="shared" si="177"/>
        <v>Other Utilities</v>
      </c>
      <c r="EP45" s="578">
        <f t="shared" si="79"/>
        <v>0</v>
      </c>
      <c r="EQ45" s="579" t="str">
        <f t="shared" si="178"/>
        <v>Other Utilities</v>
      </c>
      <c r="ER45" s="578">
        <f t="shared" si="80"/>
        <v>0</v>
      </c>
      <c r="ES45" s="579" t="str">
        <f t="shared" si="179"/>
        <v>10. HOUSEHOLD</v>
      </c>
      <c r="ET45" s="578">
        <f t="shared" si="81"/>
        <v>0</v>
      </c>
      <c r="EU45" s="579" t="str">
        <f t="shared" si="180"/>
        <v>Home Phone</v>
      </c>
      <c r="EV45" s="578">
        <f t="shared" si="82"/>
        <v>0</v>
      </c>
      <c r="EW45" s="579" t="str">
        <f t="shared" si="181"/>
        <v>Cell Phone</v>
      </c>
      <c r="EX45" s="578">
        <f t="shared" si="83"/>
        <v>0</v>
      </c>
      <c r="EY45" s="579" t="str">
        <f t="shared" si="182"/>
        <v>Internet Service</v>
      </c>
      <c r="EZ45" s="578">
        <f t="shared" si="84"/>
        <v>0</v>
      </c>
      <c r="FA45" s="579" t="str">
        <f t="shared" si="183"/>
        <v>Other Household</v>
      </c>
      <c r="FB45" s="578">
        <f t="shared" si="85"/>
        <v>0</v>
      </c>
      <c r="FC45" s="579" t="str">
        <f t="shared" si="184"/>
        <v>Other Household</v>
      </c>
      <c r="FD45" s="578">
        <f t="shared" si="86"/>
        <v>0</v>
      </c>
      <c r="FE45" s="579" t="str">
        <f t="shared" si="185"/>
        <v>Other Household</v>
      </c>
      <c r="FF45" s="578">
        <f t="shared" si="87"/>
        <v>0</v>
      </c>
      <c r="FG45" s="579" t="str">
        <f t="shared" si="186"/>
        <v>11. ENTERTAINMENT</v>
      </c>
      <c r="FH45" s="578">
        <f t="shared" si="88"/>
        <v>0</v>
      </c>
      <c r="FI45" s="579" t="str">
        <f t="shared" si="187"/>
        <v>Cable TV</v>
      </c>
      <c r="FJ45" s="578">
        <f t="shared" si="89"/>
        <v>0</v>
      </c>
      <c r="FK45" s="579" t="str">
        <f t="shared" si="188"/>
        <v>Movies / Books</v>
      </c>
      <c r="FL45" s="578">
        <f t="shared" si="90"/>
        <v>0</v>
      </c>
      <c r="FM45" s="579" t="str">
        <f t="shared" si="189"/>
        <v>Babysitter</v>
      </c>
      <c r="FN45" s="578">
        <f t="shared" si="91"/>
        <v>0</v>
      </c>
      <c r="FO45" s="579" t="str">
        <f t="shared" si="190"/>
        <v>Vacation</v>
      </c>
      <c r="FP45" s="578">
        <f t="shared" si="92"/>
        <v>0</v>
      </c>
      <c r="FQ45" s="579" t="str">
        <f t="shared" si="191"/>
        <v>Music</v>
      </c>
      <c r="FR45" s="578">
        <f t="shared" si="93"/>
        <v>0</v>
      </c>
      <c r="FS45" s="579" t="str">
        <f t="shared" si="192"/>
        <v>Other Entertainment</v>
      </c>
      <c r="FT45" s="578">
        <f t="shared" si="94"/>
        <v>0</v>
      </c>
      <c r="FU45" s="579" t="str">
        <f t="shared" si="193"/>
        <v>12. TRANSPORTATION</v>
      </c>
      <c r="FV45" s="578">
        <f t="shared" si="95"/>
        <v>0</v>
      </c>
      <c r="FW45" s="579" t="str">
        <f t="shared" si="194"/>
        <v>Auto Loan Payment</v>
      </c>
      <c r="FX45" s="578">
        <f t="shared" si="96"/>
        <v>0</v>
      </c>
      <c r="FY45" s="579" t="str">
        <f t="shared" si="195"/>
        <v>Fuel</v>
      </c>
      <c r="FZ45" s="578">
        <f t="shared" si="97"/>
        <v>0</v>
      </c>
      <c r="GA45" s="579" t="str">
        <f t="shared" si="196"/>
        <v>Maintenance</v>
      </c>
      <c r="GB45" s="578">
        <f t="shared" si="98"/>
        <v>0</v>
      </c>
      <c r="GC45" s="579" t="str">
        <f t="shared" si="197"/>
        <v>Unplanned Service / Repair</v>
      </c>
      <c r="GD45" s="578">
        <f t="shared" si="99"/>
        <v>0</v>
      </c>
      <c r="GE45" s="579" t="str">
        <f t="shared" si="198"/>
        <v>Registration / Inspection</v>
      </c>
      <c r="GF45" s="578">
        <f t="shared" si="100"/>
        <v>0</v>
      </c>
      <c r="GG45" s="579" t="str">
        <f t="shared" si="199"/>
        <v>Other Transportation</v>
      </c>
      <c r="GH45" s="578">
        <f t="shared" si="101"/>
        <v>0</v>
      </c>
      <c r="GI45" s="579" t="str">
        <f t="shared" si="200"/>
        <v>13. INSURANCE</v>
      </c>
      <c r="GJ45" s="578">
        <f t="shared" si="102"/>
        <v>0</v>
      </c>
      <c r="GK45" s="579" t="str">
        <f t="shared" si="201"/>
        <v>Home Insurance</v>
      </c>
      <c r="GL45" s="578">
        <f t="shared" si="103"/>
        <v>0</v>
      </c>
      <c r="GM45" s="579" t="str">
        <f t="shared" si="202"/>
        <v>Auto Insurance</v>
      </c>
      <c r="GN45" s="578">
        <f t="shared" si="104"/>
        <v>0</v>
      </c>
      <c r="GO45" s="579" t="str">
        <f t="shared" si="203"/>
        <v>Medical / Dental / Vision</v>
      </c>
      <c r="GP45" s="578">
        <f t="shared" si="105"/>
        <v>0</v>
      </c>
      <c r="GQ45" s="579" t="str">
        <f t="shared" si="204"/>
        <v>Life Insurance</v>
      </c>
      <c r="GR45" s="578">
        <f t="shared" si="106"/>
        <v>0</v>
      </c>
      <c r="GS45" s="579" t="str">
        <f t="shared" si="205"/>
        <v>Disability</v>
      </c>
      <c r="GT45" s="578">
        <f t="shared" si="107"/>
        <v>0</v>
      </c>
      <c r="GU45" s="579" t="str">
        <f t="shared" si="206"/>
        <v>Other Insurance</v>
      </c>
      <c r="GV45" s="578">
        <f t="shared" si="108"/>
        <v>0</v>
      </c>
      <c r="GW45" s="579" t="str">
        <f t="shared" si="207"/>
        <v>14. INVESTMENTS</v>
      </c>
      <c r="GX45" s="578">
        <f t="shared" si="109"/>
        <v>0</v>
      </c>
      <c r="GY45" s="579" t="str">
        <f t="shared" si="208"/>
        <v>Business</v>
      </c>
      <c r="GZ45" s="578">
        <f t="shared" si="110"/>
        <v>0</v>
      </c>
      <c r="HA45" s="579" t="str">
        <f t="shared" si="209"/>
        <v>Real Estate</v>
      </c>
      <c r="HB45" s="578">
        <f t="shared" si="111"/>
        <v>0</v>
      </c>
      <c r="HC45" s="579" t="str">
        <f t="shared" si="210"/>
        <v>Other Investments</v>
      </c>
      <c r="HD45" s="578">
        <f t="shared" si="112"/>
        <v>0</v>
      </c>
      <c r="HE45" s="579" t="str">
        <f t="shared" si="211"/>
        <v>Other Investments</v>
      </c>
      <c r="HF45" s="578">
        <f t="shared" si="113"/>
        <v>0</v>
      </c>
      <c r="HG45" s="579" t="str">
        <f t="shared" si="212"/>
        <v>Other Investments</v>
      </c>
      <c r="HH45" s="578">
        <f t="shared" si="114"/>
        <v>0</v>
      </c>
      <c r="HI45" s="579" t="str">
        <f t="shared" si="213"/>
        <v>Other Investments</v>
      </c>
      <c r="HJ45" s="578">
        <f t="shared" si="115"/>
        <v>0</v>
      </c>
      <c r="HK45" s="587"/>
      <c r="HL45" s="578"/>
      <c r="HM45" s="579"/>
      <c r="HN45" s="578"/>
      <c r="HO45" s="579"/>
      <c r="HP45" s="578"/>
      <c r="HQ45" s="579"/>
      <c r="HR45" s="578"/>
      <c r="HS45" s="579"/>
      <c r="HT45" s="578"/>
      <c r="HU45" s="579"/>
      <c r="HV45" s="578"/>
      <c r="HW45" s="579"/>
      <c r="HX45" s="588"/>
      <c r="IH45" s="174"/>
    </row>
    <row r="46" spans="2:242" ht="26" customHeight="1">
      <c r="B46" s="174">
        <f t="shared" si="16"/>
        <v>0</v>
      </c>
      <c r="D46" s="1010"/>
      <c r="E46" s="1011"/>
      <c r="F46" s="1012"/>
      <c r="G46" s="1013"/>
      <c r="H46" s="811"/>
      <c r="I46" s="811"/>
      <c r="J46" s="811"/>
      <c r="K46" s="811"/>
      <c r="L46" s="811"/>
      <c r="M46" s="586"/>
      <c r="N46" s="553">
        <f t="shared" si="215"/>
        <v>0</v>
      </c>
      <c r="O46" s="557">
        <f t="shared" si="1"/>
        <v>0</v>
      </c>
      <c r="P46" s="574" t="str">
        <f t="shared" si="17"/>
        <v/>
      </c>
      <c r="Q46" s="574" t="str">
        <f t="shared" si="214"/>
        <v/>
      </c>
      <c r="S46" s="174" t="str">
        <f>Setup!C73</f>
        <v>Other Food</v>
      </c>
      <c r="T46" s="339">
        <f t="shared" si="216"/>
        <v>0</v>
      </c>
      <c r="U46" s="174" t="s">
        <v>527</v>
      </c>
      <c r="W46" s="579" t="str">
        <f t="shared" si="116"/>
        <v>1. GIVING</v>
      </c>
      <c r="X46" s="578">
        <f t="shared" si="18"/>
        <v>0</v>
      </c>
      <c r="Y46" s="579" t="str">
        <f t="shared" si="117"/>
        <v>Tithe</v>
      </c>
      <c r="Z46" s="578">
        <f t="shared" si="19"/>
        <v>0</v>
      </c>
      <c r="AA46" s="579" t="str">
        <f t="shared" si="118"/>
        <v>Offering</v>
      </c>
      <c r="AB46" s="578">
        <f t="shared" si="20"/>
        <v>0</v>
      </c>
      <c r="AC46" s="579" t="str">
        <f t="shared" si="119"/>
        <v>Alms</v>
      </c>
      <c r="AD46" s="578">
        <f t="shared" si="21"/>
        <v>0</v>
      </c>
      <c r="AE46" s="579" t="str">
        <f t="shared" si="120"/>
        <v>Gifts</v>
      </c>
      <c r="AF46" s="578">
        <f t="shared" si="22"/>
        <v>0</v>
      </c>
      <c r="AG46" s="579" t="str">
        <f t="shared" si="121"/>
        <v>Outreaches</v>
      </c>
      <c r="AH46" s="578">
        <f t="shared" si="23"/>
        <v>0</v>
      </c>
      <c r="AI46" s="579" t="str">
        <f t="shared" si="122"/>
        <v>Other Giving</v>
      </c>
      <c r="AJ46" s="578">
        <f t="shared" si="24"/>
        <v>0</v>
      </c>
      <c r="AK46" s="579" t="str">
        <f t="shared" si="123"/>
        <v>2. TAXES</v>
      </c>
      <c r="AL46" s="578">
        <f t="shared" si="25"/>
        <v>0</v>
      </c>
      <c r="AM46" s="579" t="str">
        <f t="shared" si="124"/>
        <v>Taxes - Fed. S.S., Medicare</v>
      </c>
      <c r="AN46" s="578">
        <f t="shared" si="26"/>
        <v>0</v>
      </c>
      <c r="AO46" s="579" t="str">
        <f t="shared" si="125"/>
        <v>State Taxes</v>
      </c>
      <c r="AP46" s="578">
        <f t="shared" si="27"/>
        <v>0</v>
      </c>
      <c r="AQ46" s="579" t="str">
        <f t="shared" si="126"/>
        <v>Property Taxes</v>
      </c>
      <c r="AR46" s="578">
        <f t="shared" si="28"/>
        <v>0</v>
      </c>
      <c r="AS46" s="579" t="str">
        <f t="shared" si="127"/>
        <v>Other Taxes</v>
      </c>
      <c r="AT46" s="578">
        <f t="shared" si="29"/>
        <v>0</v>
      </c>
      <c r="AU46" s="579" t="str">
        <f t="shared" si="128"/>
        <v>Other Taxes</v>
      </c>
      <c r="AV46" s="578">
        <f t="shared" si="30"/>
        <v>0</v>
      </c>
      <c r="AW46" s="579" t="str">
        <f t="shared" si="129"/>
        <v>Other Taxes</v>
      </c>
      <c r="AX46" s="578">
        <f t="shared" si="31"/>
        <v>0</v>
      </c>
      <c r="AY46" s="579" t="str">
        <f t="shared" si="130"/>
        <v>3. SAVINGS</v>
      </c>
      <c r="AZ46" s="578">
        <f t="shared" si="32"/>
        <v>0</v>
      </c>
      <c r="BA46" s="579" t="str">
        <f t="shared" si="131"/>
        <v>Emergency Fund</v>
      </c>
      <c r="BB46" s="578">
        <f t="shared" si="33"/>
        <v>0</v>
      </c>
      <c r="BC46" s="579" t="str">
        <f t="shared" si="132"/>
        <v>Retirement</v>
      </c>
      <c r="BD46" s="578">
        <f t="shared" si="34"/>
        <v>0</v>
      </c>
      <c r="BE46" s="579" t="str">
        <f t="shared" si="133"/>
        <v>Storehouse</v>
      </c>
      <c r="BF46" s="578">
        <f t="shared" si="35"/>
        <v>0</v>
      </c>
      <c r="BG46" s="579" t="str">
        <f t="shared" si="134"/>
        <v>Christmas Fund</v>
      </c>
      <c r="BH46" s="578">
        <f t="shared" si="36"/>
        <v>0</v>
      </c>
      <c r="BI46" s="579" t="str">
        <f t="shared" si="135"/>
        <v>Car Fund</v>
      </c>
      <c r="BJ46" s="578">
        <f t="shared" si="37"/>
        <v>0</v>
      </c>
      <c r="BK46" s="579" t="str">
        <f t="shared" si="136"/>
        <v>Home Down Pay Fund</v>
      </c>
      <c r="BL46" s="578">
        <f t="shared" si="38"/>
        <v>0</v>
      </c>
      <c r="BM46" s="579" t="str">
        <f t="shared" si="137"/>
        <v>4. FOOD</v>
      </c>
      <c r="BN46" s="578">
        <f t="shared" si="39"/>
        <v>0</v>
      </c>
      <c r="BO46" s="579" t="str">
        <f t="shared" si="138"/>
        <v>Groceries</v>
      </c>
      <c r="BP46" s="578">
        <f t="shared" si="40"/>
        <v>0</v>
      </c>
      <c r="BQ46" s="579" t="str">
        <f t="shared" si="139"/>
        <v>Dining Out</v>
      </c>
      <c r="BR46" s="578">
        <f t="shared" si="41"/>
        <v>0</v>
      </c>
      <c r="BS46" s="579" t="str">
        <f t="shared" si="140"/>
        <v>School Lunches</v>
      </c>
      <c r="BT46" s="578">
        <f t="shared" si="42"/>
        <v>0</v>
      </c>
      <c r="BU46" s="579" t="str">
        <f t="shared" si="141"/>
        <v>Pet Food</v>
      </c>
      <c r="BV46" s="578">
        <f t="shared" si="43"/>
        <v>0</v>
      </c>
      <c r="BW46" s="579" t="str">
        <f t="shared" si="142"/>
        <v>Other Food</v>
      </c>
      <c r="BX46" s="578">
        <f t="shared" si="44"/>
        <v>0</v>
      </c>
      <c r="BY46" s="579" t="str">
        <f t="shared" si="143"/>
        <v>Other Food</v>
      </c>
      <c r="BZ46" s="578">
        <f t="shared" si="45"/>
        <v>0</v>
      </c>
      <c r="CA46" s="579" t="str">
        <f t="shared" si="144"/>
        <v>5. CLOTHING</v>
      </c>
      <c r="CB46" s="578">
        <f t="shared" si="46"/>
        <v>0</v>
      </c>
      <c r="CC46" s="579" t="str">
        <f t="shared" si="145"/>
        <v>New Clothes</v>
      </c>
      <c r="CD46" s="578">
        <f t="shared" si="47"/>
        <v>0</v>
      </c>
      <c r="CE46" s="579" t="str">
        <f t="shared" si="146"/>
        <v>Dry Cleaning</v>
      </c>
      <c r="CF46" s="578">
        <f t="shared" si="48"/>
        <v>0</v>
      </c>
      <c r="CG46" s="579" t="str">
        <f t="shared" si="147"/>
        <v>Laundry</v>
      </c>
      <c r="CH46" s="578">
        <f t="shared" si="49"/>
        <v>0</v>
      </c>
      <c r="CI46" s="579" t="str">
        <f t="shared" si="148"/>
        <v>Other Clothing</v>
      </c>
      <c r="CJ46" s="578">
        <f t="shared" si="50"/>
        <v>0</v>
      </c>
      <c r="CK46" s="579" t="str">
        <f t="shared" si="149"/>
        <v>Other Clothing</v>
      </c>
      <c r="CL46" s="578">
        <f t="shared" si="51"/>
        <v>0</v>
      </c>
      <c r="CM46" s="579" t="str">
        <f t="shared" si="150"/>
        <v>Other Clothing</v>
      </c>
      <c r="CN46" s="578">
        <f t="shared" si="52"/>
        <v>0</v>
      </c>
      <c r="CO46" s="579" t="str">
        <f t="shared" si="151"/>
        <v>6. CHILD CARE</v>
      </c>
      <c r="CP46" s="578">
        <f t="shared" si="53"/>
        <v>0</v>
      </c>
      <c r="CQ46" s="579" t="str">
        <f t="shared" si="152"/>
        <v>School Tuition</v>
      </c>
      <c r="CR46" s="578">
        <f t="shared" si="54"/>
        <v>0</v>
      </c>
      <c r="CS46" s="579" t="str">
        <f t="shared" si="153"/>
        <v>Day Care</v>
      </c>
      <c r="CT46" s="578">
        <f t="shared" si="55"/>
        <v>0</v>
      </c>
      <c r="CU46" s="579" t="str">
        <f t="shared" si="154"/>
        <v>Child Support</v>
      </c>
      <c r="CV46" s="578">
        <f t="shared" si="56"/>
        <v>0</v>
      </c>
      <c r="CW46" s="579" t="str">
        <f t="shared" si="155"/>
        <v>Other Child Care</v>
      </c>
      <c r="CX46" s="578">
        <f t="shared" si="57"/>
        <v>0</v>
      </c>
      <c r="CY46" s="579" t="str">
        <f t="shared" si="156"/>
        <v>Other Child Care</v>
      </c>
      <c r="CZ46" s="578">
        <f t="shared" si="58"/>
        <v>0</v>
      </c>
      <c r="DA46" s="579" t="str">
        <f t="shared" si="157"/>
        <v>Other Child Care</v>
      </c>
      <c r="DB46" s="578">
        <f t="shared" si="59"/>
        <v>0</v>
      </c>
      <c r="DC46" s="579" t="str">
        <f t="shared" si="158"/>
        <v>7. HEALTH</v>
      </c>
      <c r="DD46" s="578">
        <f t="shared" si="60"/>
        <v>0</v>
      </c>
      <c r="DE46" s="579" t="str">
        <f t="shared" si="159"/>
        <v>Doctor</v>
      </c>
      <c r="DF46" s="578">
        <f t="shared" si="61"/>
        <v>0</v>
      </c>
      <c r="DG46" s="579" t="str">
        <f t="shared" si="160"/>
        <v>Dentist</v>
      </c>
      <c r="DH46" s="578">
        <f t="shared" si="62"/>
        <v>0</v>
      </c>
      <c r="DI46" s="579" t="str">
        <f t="shared" si="161"/>
        <v>Prescriptions</v>
      </c>
      <c r="DJ46" s="578">
        <f t="shared" si="63"/>
        <v>0</v>
      </c>
      <c r="DK46" s="579" t="str">
        <f t="shared" si="162"/>
        <v>Health &amp; Fitness</v>
      </c>
      <c r="DL46" s="578">
        <f t="shared" si="64"/>
        <v>0</v>
      </c>
      <c r="DM46" s="579" t="str">
        <f t="shared" si="163"/>
        <v>Personal Grooming</v>
      </c>
      <c r="DN46" s="578">
        <f t="shared" si="65"/>
        <v>0</v>
      </c>
      <c r="DO46" s="579" t="str">
        <f t="shared" si="164"/>
        <v>Other Medical</v>
      </c>
      <c r="DP46" s="578">
        <f t="shared" si="66"/>
        <v>0</v>
      </c>
      <c r="DQ46" s="579" t="str">
        <f t="shared" si="165"/>
        <v>8. HOUSING</v>
      </c>
      <c r="DR46" s="578">
        <f t="shared" si="67"/>
        <v>0</v>
      </c>
      <c r="DS46" s="579" t="str">
        <f t="shared" si="166"/>
        <v>Mortgage Loan Payment</v>
      </c>
      <c r="DT46" s="578">
        <f t="shared" si="68"/>
        <v>0</v>
      </c>
      <c r="DU46" s="579" t="str">
        <f t="shared" si="167"/>
        <v>Rent</v>
      </c>
      <c r="DV46" s="578">
        <f t="shared" si="69"/>
        <v>0</v>
      </c>
      <c r="DW46" s="579" t="str">
        <f t="shared" si="168"/>
        <v>Escrow</v>
      </c>
      <c r="DX46" s="578">
        <f t="shared" si="70"/>
        <v>0</v>
      </c>
      <c r="DY46" s="579" t="str">
        <f t="shared" si="169"/>
        <v>HOA / Dues</v>
      </c>
      <c r="DZ46" s="578">
        <f t="shared" si="71"/>
        <v>0</v>
      </c>
      <c r="EA46" s="579" t="str">
        <f t="shared" si="170"/>
        <v>Home Improvement</v>
      </c>
      <c r="EB46" s="578">
        <f t="shared" si="72"/>
        <v>0</v>
      </c>
      <c r="EC46" s="579" t="str">
        <f t="shared" si="171"/>
        <v>Other Housing</v>
      </c>
      <c r="ED46" s="578">
        <f t="shared" si="73"/>
        <v>0</v>
      </c>
      <c r="EE46" s="579" t="str">
        <f t="shared" si="172"/>
        <v>9. UTILITIES</v>
      </c>
      <c r="EF46" s="578">
        <f t="shared" si="74"/>
        <v>0</v>
      </c>
      <c r="EG46" s="579" t="str">
        <f t="shared" si="173"/>
        <v>Electricity</v>
      </c>
      <c r="EH46" s="578">
        <f t="shared" si="75"/>
        <v>0</v>
      </c>
      <c r="EI46" s="579" t="str">
        <f t="shared" si="174"/>
        <v>Natural Gas</v>
      </c>
      <c r="EJ46" s="578">
        <f t="shared" si="76"/>
        <v>0</v>
      </c>
      <c r="EK46" s="579" t="str">
        <f t="shared" si="175"/>
        <v>Water</v>
      </c>
      <c r="EL46" s="578">
        <f t="shared" si="77"/>
        <v>0</v>
      </c>
      <c r="EM46" s="579" t="str">
        <f t="shared" si="176"/>
        <v>Trash Pick-up</v>
      </c>
      <c r="EN46" s="578">
        <f t="shared" si="78"/>
        <v>0</v>
      </c>
      <c r="EO46" s="579" t="str">
        <f t="shared" si="177"/>
        <v>Other Utilities</v>
      </c>
      <c r="EP46" s="578">
        <f t="shared" si="79"/>
        <v>0</v>
      </c>
      <c r="EQ46" s="579" t="str">
        <f t="shared" si="178"/>
        <v>Other Utilities</v>
      </c>
      <c r="ER46" s="578">
        <f t="shared" si="80"/>
        <v>0</v>
      </c>
      <c r="ES46" s="579" t="str">
        <f t="shared" si="179"/>
        <v>10. HOUSEHOLD</v>
      </c>
      <c r="ET46" s="578">
        <f t="shared" si="81"/>
        <v>0</v>
      </c>
      <c r="EU46" s="579" t="str">
        <f t="shared" si="180"/>
        <v>Home Phone</v>
      </c>
      <c r="EV46" s="578">
        <f t="shared" si="82"/>
        <v>0</v>
      </c>
      <c r="EW46" s="579" t="str">
        <f t="shared" si="181"/>
        <v>Cell Phone</v>
      </c>
      <c r="EX46" s="578">
        <f t="shared" si="83"/>
        <v>0</v>
      </c>
      <c r="EY46" s="579" t="str">
        <f t="shared" si="182"/>
        <v>Internet Service</v>
      </c>
      <c r="EZ46" s="578">
        <f t="shared" si="84"/>
        <v>0</v>
      </c>
      <c r="FA46" s="579" t="str">
        <f t="shared" si="183"/>
        <v>Other Household</v>
      </c>
      <c r="FB46" s="578">
        <f t="shared" si="85"/>
        <v>0</v>
      </c>
      <c r="FC46" s="579" t="str">
        <f t="shared" si="184"/>
        <v>Other Household</v>
      </c>
      <c r="FD46" s="578">
        <f t="shared" si="86"/>
        <v>0</v>
      </c>
      <c r="FE46" s="579" t="str">
        <f t="shared" si="185"/>
        <v>Other Household</v>
      </c>
      <c r="FF46" s="578">
        <f t="shared" si="87"/>
        <v>0</v>
      </c>
      <c r="FG46" s="579" t="str">
        <f t="shared" si="186"/>
        <v>11. ENTERTAINMENT</v>
      </c>
      <c r="FH46" s="578">
        <f t="shared" si="88"/>
        <v>0</v>
      </c>
      <c r="FI46" s="579" t="str">
        <f t="shared" si="187"/>
        <v>Cable TV</v>
      </c>
      <c r="FJ46" s="578">
        <f t="shared" si="89"/>
        <v>0</v>
      </c>
      <c r="FK46" s="579" t="str">
        <f t="shared" si="188"/>
        <v>Movies / Books</v>
      </c>
      <c r="FL46" s="578">
        <f t="shared" si="90"/>
        <v>0</v>
      </c>
      <c r="FM46" s="579" t="str">
        <f t="shared" si="189"/>
        <v>Babysitter</v>
      </c>
      <c r="FN46" s="578">
        <f t="shared" si="91"/>
        <v>0</v>
      </c>
      <c r="FO46" s="579" t="str">
        <f t="shared" si="190"/>
        <v>Vacation</v>
      </c>
      <c r="FP46" s="578">
        <f t="shared" si="92"/>
        <v>0</v>
      </c>
      <c r="FQ46" s="579" t="str">
        <f t="shared" si="191"/>
        <v>Music</v>
      </c>
      <c r="FR46" s="578">
        <f t="shared" si="93"/>
        <v>0</v>
      </c>
      <c r="FS46" s="579" t="str">
        <f t="shared" si="192"/>
        <v>Other Entertainment</v>
      </c>
      <c r="FT46" s="578">
        <f t="shared" si="94"/>
        <v>0</v>
      </c>
      <c r="FU46" s="579" t="str">
        <f t="shared" si="193"/>
        <v>12. TRANSPORTATION</v>
      </c>
      <c r="FV46" s="578">
        <f t="shared" si="95"/>
        <v>0</v>
      </c>
      <c r="FW46" s="579" t="str">
        <f t="shared" si="194"/>
        <v>Auto Loan Payment</v>
      </c>
      <c r="FX46" s="578">
        <f t="shared" si="96"/>
        <v>0</v>
      </c>
      <c r="FY46" s="579" t="str">
        <f t="shared" si="195"/>
        <v>Fuel</v>
      </c>
      <c r="FZ46" s="578">
        <f t="shared" si="97"/>
        <v>0</v>
      </c>
      <c r="GA46" s="579" t="str">
        <f t="shared" si="196"/>
        <v>Maintenance</v>
      </c>
      <c r="GB46" s="578">
        <f t="shared" si="98"/>
        <v>0</v>
      </c>
      <c r="GC46" s="579" t="str">
        <f t="shared" si="197"/>
        <v>Unplanned Service / Repair</v>
      </c>
      <c r="GD46" s="578">
        <f t="shared" si="99"/>
        <v>0</v>
      </c>
      <c r="GE46" s="579" t="str">
        <f t="shared" si="198"/>
        <v>Registration / Inspection</v>
      </c>
      <c r="GF46" s="578">
        <f t="shared" si="100"/>
        <v>0</v>
      </c>
      <c r="GG46" s="579" t="str">
        <f t="shared" si="199"/>
        <v>Other Transportation</v>
      </c>
      <c r="GH46" s="578">
        <f t="shared" si="101"/>
        <v>0</v>
      </c>
      <c r="GI46" s="579" t="str">
        <f t="shared" si="200"/>
        <v>13. INSURANCE</v>
      </c>
      <c r="GJ46" s="578">
        <f t="shared" si="102"/>
        <v>0</v>
      </c>
      <c r="GK46" s="579" t="str">
        <f t="shared" si="201"/>
        <v>Home Insurance</v>
      </c>
      <c r="GL46" s="578">
        <f t="shared" si="103"/>
        <v>0</v>
      </c>
      <c r="GM46" s="579" t="str">
        <f t="shared" si="202"/>
        <v>Auto Insurance</v>
      </c>
      <c r="GN46" s="578">
        <f t="shared" si="104"/>
        <v>0</v>
      </c>
      <c r="GO46" s="579" t="str">
        <f t="shared" si="203"/>
        <v>Medical / Dental / Vision</v>
      </c>
      <c r="GP46" s="578">
        <f t="shared" si="105"/>
        <v>0</v>
      </c>
      <c r="GQ46" s="579" t="str">
        <f t="shared" si="204"/>
        <v>Life Insurance</v>
      </c>
      <c r="GR46" s="578">
        <f t="shared" si="106"/>
        <v>0</v>
      </c>
      <c r="GS46" s="579" t="str">
        <f t="shared" si="205"/>
        <v>Disability</v>
      </c>
      <c r="GT46" s="578">
        <f t="shared" si="107"/>
        <v>0</v>
      </c>
      <c r="GU46" s="579" t="str">
        <f t="shared" si="206"/>
        <v>Other Insurance</v>
      </c>
      <c r="GV46" s="578">
        <f t="shared" si="108"/>
        <v>0</v>
      </c>
      <c r="GW46" s="579" t="str">
        <f t="shared" si="207"/>
        <v>14. INVESTMENTS</v>
      </c>
      <c r="GX46" s="578">
        <f t="shared" si="109"/>
        <v>0</v>
      </c>
      <c r="GY46" s="579" t="str">
        <f t="shared" si="208"/>
        <v>Business</v>
      </c>
      <c r="GZ46" s="578">
        <f t="shared" si="110"/>
        <v>0</v>
      </c>
      <c r="HA46" s="579" t="str">
        <f t="shared" si="209"/>
        <v>Real Estate</v>
      </c>
      <c r="HB46" s="578">
        <f t="shared" si="111"/>
        <v>0</v>
      </c>
      <c r="HC46" s="579" t="str">
        <f t="shared" si="210"/>
        <v>Other Investments</v>
      </c>
      <c r="HD46" s="578">
        <f t="shared" si="112"/>
        <v>0</v>
      </c>
      <c r="HE46" s="579" t="str">
        <f t="shared" si="211"/>
        <v>Other Investments</v>
      </c>
      <c r="HF46" s="578">
        <f t="shared" si="113"/>
        <v>0</v>
      </c>
      <c r="HG46" s="579" t="str">
        <f t="shared" si="212"/>
        <v>Other Investments</v>
      </c>
      <c r="HH46" s="578">
        <f t="shared" si="114"/>
        <v>0</v>
      </c>
      <c r="HI46" s="579" t="str">
        <f t="shared" si="213"/>
        <v>Other Investments</v>
      </c>
      <c r="HJ46" s="578">
        <f t="shared" si="115"/>
        <v>0</v>
      </c>
      <c r="HK46" s="587"/>
      <c r="HL46" s="578"/>
      <c r="HM46" s="579"/>
      <c r="HN46" s="578"/>
      <c r="HO46" s="579"/>
      <c r="HP46" s="578"/>
      <c r="HQ46" s="579"/>
      <c r="HR46" s="578"/>
      <c r="HS46" s="579"/>
      <c r="HT46" s="578"/>
      <c r="HU46" s="579"/>
      <c r="HV46" s="578"/>
      <c r="HW46" s="579"/>
      <c r="HX46" s="588"/>
      <c r="IH46" s="174"/>
    </row>
    <row r="47" spans="2:242" ht="26" customHeight="1">
      <c r="B47" s="174">
        <f t="shared" si="16"/>
        <v>0</v>
      </c>
      <c r="D47" s="1010"/>
      <c r="E47" s="1011"/>
      <c r="F47" s="1012"/>
      <c r="G47" s="1013"/>
      <c r="H47" s="811"/>
      <c r="I47" s="811"/>
      <c r="J47" s="811"/>
      <c r="K47" s="811"/>
      <c r="L47" s="811"/>
      <c r="M47" s="586"/>
      <c r="N47" s="553">
        <f t="shared" si="215"/>
        <v>0</v>
      </c>
      <c r="O47" s="557">
        <f t="shared" si="1"/>
        <v>0</v>
      </c>
      <c r="P47" s="574" t="str">
        <f t="shared" si="17"/>
        <v/>
      </c>
      <c r="Q47" s="574" t="str">
        <f t="shared" si="214"/>
        <v/>
      </c>
      <c r="S47" s="174" t="str">
        <f>Setup!C74</f>
        <v>5. CLOTHING</v>
      </c>
      <c r="T47" s="339">
        <f t="shared" si="216"/>
        <v>0</v>
      </c>
      <c r="U47" s="174" t="s">
        <v>527</v>
      </c>
      <c r="W47" s="579" t="str">
        <f t="shared" si="116"/>
        <v>1. GIVING</v>
      </c>
      <c r="X47" s="578">
        <f t="shared" si="18"/>
        <v>0</v>
      </c>
      <c r="Y47" s="579" t="str">
        <f t="shared" si="117"/>
        <v>Tithe</v>
      </c>
      <c r="Z47" s="578">
        <f t="shared" si="19"/>
        <v>0</v>
      </c>
      <c r="AA47" s="579" t="str">
        <f t="shared" si="118"/>
        <v>Offering</v>
      </c>
      <c r="AB47" s="578">
        <f t="shared" si="20"/>
        <v>0</v>
      </c>
      <c r="AC47" s="579" t="str">
        <f t="shared" si="119"/>
        <v>Alms</v>
      </c>
      <c r="AD47" s="578">
        <f t="shared" si="21"/>
        <v>0</v>
      </c>
      <c r="AE47" s="579" t="str">
        <f t="shared" si="120"/>
        <v>Gifts</v>
      </c>
      <c r="AF47" s="578">
        <f t="shared" si="22"/>
        <v>0</v>
      </c>
      <c r="AG47" s="579" t="str">
        <f t="shared" si="121"/>
        <v>Outreaches</v>
      </c>
      <c r="AH47" s="578">
        <f t="shared" si="23"/>
        <v>0</v>
      </c>
      <c r="AI47" s="579" t="str">
        <f t="shared" si="122"/>
        <v>Other Giving</v>
      </c>
      <c r="AJ47" s="578">
        <f t="shared" si="24"/>
        <v>0</v>
      </c>
      <c r="AK47" s="579" t="str">
        <f t="shared" si="123"/>
        <v>2. TAXES</v>
      </c>
      <c r="AL47" s="578">
        <f t="shared" si="25"/>
        <v>0</v>
      </c>
      <c r="AM47" s="579" t="str">
        <f t="shared" si="124"/>
        <v>Taxes - Fed. S.S., Medicare</v>
      </c>
      <c r="AN47" s="578">
        <f t="shared" si="26"/>
        <v>0</v>
      </c>
      <c r="AO47" s="579" t="str">
        <f t="shared" si="125"/>
        <v>State Taxes</v>
      </c>
      <c r="AP47" s="578">
        <f t="shared" si="27"/>
        <v>0</v>
      </c>
      <c r="AQ47" s="579" t="str">
        <f t="shared" si="126"/>
        <v>Property Taxes</v>
      </c>
      <c r="AR47" s="578">
        <f t="shared" si="28"/>
        <v>0</v>
      </c>
      <c r="AS47" s="579" t="str">
        <f t="shared" si="127"/>
        <v>Other Taxes</v>
      </c>
      <c r="AT47" s="578">
        <f t="shared" si="29"/>
        <v>0</v>
      </c>
      <c r="AU47" s="579" t="str">
        <f t="shared" si="128"/>
        <v>Other Taxes</v>
      </c>
      <c r="AV47" s="578">
        <f t="shared" si="30"/>
        <v>0</v>
      </c>
      <c r="AW47" s="579" t="str">
        <f t="shared" si="129"/>
        <v>Other Taxes</v>
      </c>
      <c r="AX47" s="578">
        <f t="shared" si="31"/>
        <v>0</v>
      </c>
      <c r="AY47" s="579" t="str">
        <f t="shared" si="130"/>
        <v>3. SAVINGS</v>
      </c>
      <c r="AZ47" s="578">
        <f t="shared" si="32"/>
        <v>0</v>
      </c>
      <c r="BA47" s="579" t="str">
        <f t="shared" si="131"/>
        <v>Emergency Fund</v>
      </c>
      <c r="BB47" s="578">
        <f t="shared" si="33"/>
        <v>0</v>
      </c>
      <c r="BC47" s="579" t="str">
        <f t="shared" si="132"/>
        <v>Retirement</v>
      </c>
      <c r="BD47" s="578">
        <f t="shared" si="34"/>
        <v>0</v>
      </c>
      <c r="BE47" s="579" t="str">
        <f t="shared" si="133"/>
        <v>Storehouse</v>
      </c>
      <c r="BF47" s="578">
        <f t="shared" si="35"/>
        <v>0</v>
      </c>
      <c r="BG47" s="579" t="str">
        <f t="shared" si="134"/>
        <v>Christmas Fund</v>
      </c>
      <c r="BH47" s="578">
        <f t="shared" si="36"/>
        <v>0</v>
      </c>
      <c r="BI47" s="579" t="str">
        <f t="shared" si="135"/>
        <v>Car Fund</v>
      </c>
      <c r="BJ47" s="578">
        <f t="shared" si="37"/>
        <v>0</v>
      </c>
      <c r="BK47" s="579" t="str">
        <f t="shared" si="136"/>
        <v>Home Down Pay Fund</v>
      </c>
      <c r="BL47" s="578">
        <f t="shared" si="38"/>
        <v>0</v>
      </c>
      <c r="BM47" s="579" t="str">
        <f t="shared" si="137"/>
        <v>4. FOOD</v>
      </c>
      <c r="BN47" s="578">
        <f t="shared" si="39"/>
        <v>0</v>
      </c>
      <c r="BO47" s="579" t="str">
        <f t="shared" si="138"/>
        <v>Groceries</v>
      </c>
      <c r="BP47" s="578">
        <f t="shared" si="40"/>
        <v>0</v>
      </c>
      <c r="BQ47" s="579" t="str">
        <f t="shared" si="139"/>
        <v>Dining Out</v>
      </c>
      <c r="BR47" s="578">
        <f t="shared" si="41"/>
        <v>0</v>
      </c>
      <c r="BS47" s="579" t="str">
        <f t="shared" si="140"/>
        <v>School Lunches</v>
      </c>
      <c r="BT47" s="578">
        <f t="shared" si="42"/>
        <v>0</v>
      </c>
      <c r="BU47" s="579" t="str">
        <f t="shared" si="141"/>
        <v>Pet Food</v>
      </c>
      <c r="BV47" s="578">
        <f t="shared" si="43"/>
        <v>0</v>
      </c>
      <c r="BW47" s="579" t="str">
        <f t="shared" si="142"/>
        <v>Other Food</v>
      </c>
      <c r="BX47" s="578">
        <f t="shared" si="44"/>
        <v>0</v>
      </c>
      <c r="BY47" s="579" t="str">
        <f t="shared" si="143"/>
        <v>Other Food</v>
      </c>
      <c r="BZ47" s="578">
        <f t="shared" si="45"/>
        <v>0</v>
      </c>
      <c r="CA47" s="579" t="str">
        <f t="shared" si="144"/>
        <v>5. CLOTHING</v>
      </c>
      <c r="CB47" s="578">
        <f t="shared" si="46"/>
        <v>0</v>
      </c>
      <c r="CC47" s="579" t="str">
        <f t="shared" si="145"/>
        <v>New Clothes</v>
      </c>
      <c r="CD47" s="578">
        <f t="shared" si="47"/>
        <v>0</v>
      </c>
      <c r="CE47" s="579" t="str">
        <f t="shared" si="146"/>
        <v>Dry Cleaning</v>
      </c>
      <c r="CF47" s="578">
        <f t="shared" si="48"/>
        <v>0</v>
      </c>
      <c r="CG47" s="579" t="str">
        <f t="shared" si="147"/>
        <v>Laundry</v>
      </c>
      <c r="CH47" s="578">
        <f t="shared" si="49"/>
        <v>0</v>
      </c>
      <c r="CI47" s="579" t="str">
        <f t="shared" si="148"/>
        <v>Other Clothing</v>
      </c>
      <c r="CJ47" s="578">
        <f t="shared" si="50"/>
        <v>0</v>
      </c>
      <c r="CK47" s="579" t="str">
        <f t="shared" si="149"/>
        <v>Other Clothing</v>
      </c>
      <c r="CL47" s="578">
        <f t="shared" si="51"/>
        <v>0</v>
      </c>
      <c r="CM47" s="579" t="str">
        <f t="shared" si="150"/>
        <v>Other Clothing</v>
      </c>
      <c r="CN47" s="578">
        <f t="shared" si="52"/>
        <v>0</v>
      </c>
      <c r="CO47" s="579" t="str">
        <f t="shared" si="151"/>
        <v>6. CHILD CARE</v>
      </c>
      <c r="CP47" s="578">
        <f t="shared" si="53"/>
        <v>0</v>
      </c>
      <c r="CQ47" s="579" t="str">
        <f t="shared" si="152"/>
        <v>School Tuition</v>
      </c>
      <c r="CR47" s="578">
        <f t="shared" si="54"/>
        <v>0</v>
      </c>
      <c r="CS47" s="579" t="str">
        <f t="shared" si="153"/>
        <v>Day Care</v>
      </c>
      <c r="CT47" s="578">
        <f t="shared" si="55"/>
        <v>0</v>
      </c>
      <c r="CU47" s="579" t="str">
        <f t="shared" si="154"/>
        <v>Child Support</v>
      </c>
      <c r="CV47" s="578">
        <f t="shared" si="56"/>
        <v>0</v>
      </c>
      <c r="CW47" s="579" t="str">
        <f t="shared" si="155"/>
        <v>Other Child Care</v>
      </c>
      <c r="CX47" s="578">
        <f t="shared" si="57"/>
        <v>0</v>
      </c>
      <c r="CY47" s="579" t="str">
        <f t="shared" si="156"/>
        <v>Other Child Care</v>
      </c>
      <c r="CZ47" s="578">
        <f t="shared" si="58"/>
        <v>0</v>
      </c>
      <c r="DA47" s="579" t="str">
        <f t="shared" si="157"/>
        <v>Other Child Care</v>
      </c>
      <c r="DB47" s="578">
        <f t="shared" si="59"/>
        <v>0</v>
      </c>
      <c r="DC47" s="579" t="str">
        <f t="shared" si="158"/>
        <v>7. HEALTH</v>
      </c>
      <c r="DD47" s="578">
        <f t="shared" si="60"/>
        <v>0</v>
      </c>
      <c r="DE47" s="579" t="str">
        <f t="shared" si="159"/>
        <v>Doctor</v>
      </c>
      <c r="DF47" s="578">
        <f t="shared" si="61"/>
        <v>0</v>
      </c>
      <c r="DG47" s="579" t="str">
        <f t="shared" si="160"/>
        <v>Dentist</v>
      </c>
      <c r="DH47" s="578">
        <f t="shared" si="62"/>
        <v>0</v>
      </c>
      <c r="DI47" s="579" t="str">
        <f t="shared" si="161"/>
        <v>Prescriptions</v>
      </c>
      <c r="DJ47" s="578">
        <f t="shared" si="63"/>
        <v>0</v>
      </c>
      <c r="DK47" s="579" t="str">
        <f t="shared" si="162"/>
        <v>Health &amp; Fitness</v>
      </c>
      <c r="DL47" s="578">
        <f t="shared" si="64"/>
        <v>0</v>
      </c>
      <c r="DM47" s="579" t="str">
        <f t="shared" si="163"/>
        <v>Personal Grooming</v>
      </c>
      <c r="DN47" s="578">
        <f t="shared" si="65"/>
        <v>0</v>
      </c>
      <c r="DO47" s="579" t="str">
        <f t="shared" si="164"/>
        <v>Other Medical</v>
      </c>
      <c r="DP47" s="578">
        <f t="shared" si="66"/>
        <v>0</v>
      </c>
      <c r="DQ47" s="579" t="str">
        <f t="shared" si="165"/>
        <v>8. HOUSING</v>
      </c>
      <c r="DR47" s="578">
        <f t="shared" si="67"/>
        <v>0</v>
      </c>
      <c r="DS47" s="579" t="str">
        <f t="shared" si="166"/>
        <v>Mortgage Loan Payment</v>
      </c>
      <c r="DT47" s="578">
        <f t="shared" si="68"/>
        <v>0</v>
      </c>
      <c r="DU47" s="579" t="str">
        <f t="shared" si="167"/>
        <v>Rent</v>
      </c>
      <c r="DV47" s="578">
        <f t="shared" si="69"/>
        <v>0</v>
      </c>
      <c r="DW47" s="579" t="str">
        <f t="shared" si="168"/>
        <v>Escrow</v>
      </c>
      <c r="DX47" s="578">
        <f t="shared" si="70"/>
        <v>0</v>
      </c>
      <c r="DY47" s="579" t="str">
        <f t="shared" si="169"/>
        <v>HOA / Dues</v>
      </c>
      <c r="DZ47" s="578">
        <f t="shared" si="71"/>
        <v>0</v>
      </c>
      <c r="EA47" s="579" t="str">
        <f t="shared" si="170"/>
        <v>Home Improvement</v>
      </c>
      <c r="EB47" s="578">
        <f t="shared" si="72"/>
        <v>0</v>
      </c>
      <c r="EC47" s="579" t="str">
        <f t="shared" si="171"/>
        <v>Other Housing</v>
      </c>
      <c r="ED47" s="578">
        <f t="shared" si="73"/>
        <v>0</v>
      </c>
      <c r="EE47" s="579" t="str">
        <f t="shared" si="172"/>
        <v>9. UTILITIES</v>
      </c>
      <c r="EF47" s="578">
        <f t="shared" si="74"/>
        <v>0</v>
      </c>
      <c r="EG47" s="579" t="str">
        <f t="shared" si="173"/>
        <v>Electricity</v>
      </c>
      <c r="EH47" s="578">
        <f t="shared" si="75"/>
        <v>0</v>
      </c>
      <c r="EI47" s="579" t="str">
        <f t="shared" si="174"/>
        <v>Natural Gas</v>
      </c>
      <c r="EJ47" s="578">
        <f t="shared" si="76"/>
        <v>0</v>
      </c>
      <c r="EK47" s="579" t="str">
        <f t="shared" si="175"/>
        <v>Water</v>
      </c>
      <c r="EL47" s="578">
        <f t="shared" si="77"/>
        <v>0</v>
      </c>
      <c r="EM47" s="579" t="str">
        <f t="shared" si="176"/>
        <v>Trash Pick-up</v>
      </c>
      <c r="EN47" s="578">
        <f t="shared" si="78"/>
        <v>0</v>
      </c>
      <c r="EO47" s="579" t="str">
        <f t="shared" si="177"/>
        <v>Other Utilities</v>
      </c>
      <c r="EP47" s="578">
        <f t="shared" si="79"/>
        <v>0</v>
      </c>
      <c r="EQ47" s="579" t="str">
        <f t="shared" si="178"/>
        <v>Other Utilities</v>
      </c>
      <c r="ER47" s="578">
        <f t="shared" si="80"/>
        <v>0</v>
      </c>
      <c r="ES47" s="579" t="str">
        <f t="shared" si="179"/>
        <v>10. HOUSEHOLD</v>
      </c>
      <c r="ET47" s="578">
        <f t="shared" si="81"/>
        <v>0</v>
      </c>
      <c r="EU47" s="579" t="str">
        <f t="shared" si="180"/>
        <v>Home Phone</v>
      </c>
      <c r="EV47" s="578">
        <f t="shared" si="82"/>
        <v>0</v>
      </c>
      <c r="EW47" s="579" t="str">
        <f t="shared" si="181"/>
        <v>Cell Phone</v>
      </c>
      <c r="EX47" s="578">
        <f t="shared" si="83"/>
        <v>0</v>
      </c>
      <c r="EY47" s="579" t="str">
        <f t="shared" si="182"/>
        <v>Internet Service</v>
      </c>
      <c r="EZ47" s="578">
        <f t="shared" si="84"/>
        <v>0</v>
      </c>
      <c r="FA47" s="579" t="str">
        <f t="shared" si="183"/>
        <v>Other Household</v>
      </c>
      <c r="FB47" s="578">
        <f t="shared" si="85"/>
        <v>0</v>
      </c>
      <c r="FC47" s="579" t="str">
        <f t="shared" si="184"/>
        <v>Other Household</v>
      </c>
      <c r="FD47" s="578">
        <f t="shared" si="86"/>
        <v>0</v>
      </c>
      <c r="FE47" s="579" t="str">
        <f t="shared" si="185"/>
        <v>Other Household</v>
      </c>
      <c r="FF47" s="578">
        <f t="shared" si="87"/>
        <v>0</v>
      </c>
      <c r="FG47" s="579" t="str">
        <f t="shared" si="186"/>
        <v>11. ENTERTAINMENT</v>
      </c>
      <c r="FH47" s="578">
        <f t="shared" si="88"/>
        <v>0</v>
      </c>
      <c r="FI47" s="579" t="str">
        <f t="shared" si="187"/>
        <v>Cable TV</v>
      </c>
      <c r="FJ47" s="578">
        <f t="shared" si="89"/>
        <v>0</v>
      </c>
      <c r="FK47" s="579" t="str">
        <f t="shared" si="188"/>
        <v>Movies / Books</v>
      </c>
      <c r="FL47" s="578">
        <f t="shared" si="90"/>
        <v>0</v>
      </c>
      <c r="FM47" s="579" t="str">
        <f t="shared" si="189"/>
        <v>Babysitter</v>
      </c>
      <c r="FN47" s="578">
        <f t="shared" si="91"/>
        <v>0</v>
      </c>
      <c r="FO47" s="579" t="str">
        <f t="shared" si="190"/>
        <v>Vacation</v>
      </c>
      <c r="FP47" s="578">
        <f t="shared" si="92"/>
        <v>0</v>
      </c>
      <c r="FQ47" s="579" t="str">
        <f t="shared" si="191"/>
        <v>Music</v>
      </c>
      <c r="FR47" s="578">
        <f t="shared" si="93"/>
        <v>0</v>
      </c>
      <c r="FS47" s="579" t="str">
        <f t="shared" si="192"/>
        <v>Other Entertainment</v>
      </c>
      <c r="FT47" s="578">
        <f t="shared" si="94"/>
        <v>0</v>
      </c>
      <c r="FU47" s="579" t="str">
        <f t="shared" si="193"/>
        <v>12. TRANSPORTATION</v>
      </c>
      <c r="FV47" s="578">
        <f t="shared" si="95"/>
        <v>0</v>
      </c>
      <c r="FW47" s="579" t="str">
        <f t="shared" si="194"/>
        <v>Auto Loan Payment</v>
      </c>
      <c r="FX47" s="578">
        <f t="shared" si="96"/>
        <v>0</v>
      </c>
      <c r="FY47" s="579" t="str">
        <f t="shared" si="195"/>
        <v>Fuel</v>
      </c>
      <c r="FZ47" s="578">
        <f t="shared" si="97"/>
        <v>0</v>
      </c>
      <c r="GA47" s="579" t="str">
        <f t="shared" si="196"/>
        <v>Maintenance</v>
      </c>
      <c r="GB47" s="578">
        <f t="shared" si="98"/>
        <v>0</v>
      </c>
      <c r="GC47" s="579" t="str">
        <f t="shared" si="197"/>
        <v>Unplanned Service / Repair</v>
      </c>
      <c r="GD47" s="578">
        <f t="shared" si="99"/>
        <v>0</v>
      </c>
      <c r="GE47" s="579" t="str">
        <f t="shared" si="198"/>
        <v>Registration / Inspection</v>
      </c>
      <c r="GF47" s="578">
        <f t="shared" si="100"/>
        <v>0</v>
      </c>
      <c r="GG47" s="579" t="str">
        <f t="shared" si="199"/>
        <v>Other Transportation</v>
      </c>
      <c r="GH47" s="578">
        <f t="shared" si="101"/>
        <v>0</v>
      </c>
      <c r="GI47" s="579" t="str">
        <f t="shared" si="200"/>
        <v>13. INSURANCE</v>
      </c>
      <c r="GJ47" s="578">
        <f t="shared" si="102"/>
        <v>0</v>
      </c>
      <c r="GK47" s="579" t="str">
        <f t="shared" si="201"/>
        <v>Home Insurance</v>
      </c>
      <c r="GL47" s="578">
        <f t="shared" si="103"/>
        <v>0</v>
      </c>
      <c r="GM47" s="579" t="str">
        <f t="shared" si="202"/>
        <v>Auto Insurance</v>
      </c>
      <c r="GN47" s="578">
        <f t="shared" si="104"/>
        <v>0</v>
      </c>
      <c r="GO47" s="579" t="str">
        <f t="shared" si="203"/>
        <v>Medical / Dental / Vision</v>
      </c>
      <c r="GP47" s="578">
        <f t="shared" si="105"/>
        <v>0</v>
      </c>
      <c r="GQ47" s="579" t="str">
        <f t="shared" si="204"/>
        <v>Life Insurance</v>
      </c>
      <c r="GR47" s="578">
        <f t="shared" si="106"/>
        <v>0</v>
      </c>
      <c r="GS47" s="579" t="str">
        <f t="shared" si="205"/>
        <v>Disability</v>
      </c>
      <c r="GT47" s="578">
        <f t="shared" si="107"/>
        <v>0</v>
      </c>
      <c r="GU47" s="579" t="str">
        <f t="shared" si="206"/>
        <v>Other Insurance</v>
      </c>
      <c r="GV47" s="578">
        <f t="shared" si="108"/>
        <v>0</v>
      </c>
      <c r="GW47" s="579" t="str">
        <f t="shared" si="207"/>
        <v>14. INVESTMENTS</v>
      </c>
      <c r="GX47" s="578">
        <f t="shared" si="109"/>
        <v>0</v>
      </c>
      <c r="GY47" s="579" t="str">
        <f t="shared" si="208"/>
        <v>Business</v>
      </c>
      <c r="GZ47" s="578">
        <f t="shared" si="110"/>
        <v>0</v>
      </c>
      <c r="HA47" s="579" t="str">
        <f t="shared" si="209"/>
        <v>Real Estate</v>
      </c>
      <c r="HB47" s="578">
        <f t="shared" si="111"/>
        <v>0</v>
      </c>
      <c r="HC47" s="579" t="str">
        <f t="shared" si="210"/>
        <v>Other Investments</v>
      </c>
      <c r="HD47" s="578">
        <f t="shared" si="112"/>
        <v>0</v>
      </c>
      <c r="HE47" s="579" t="str">
        <f t="shared" si="211"/>
        <v>Other Investments</v>
      </c>
      <c r="HF47" s="578">
        <f t="shared" si="113"/>
        <v>0</v>
      </c>
      <c r="HG47" s="579" t="str">
        <f t="shared" si="212"/>
        <v>Other Investments</v>
      </c>
      <c r="HH47" s="578">
        <f t="shared" si="114"/>
        <v>0</v>
      </c>
      <c r="HI47" s="579" t="str">
        <f t="shared" si="213"/>
        <v>Other Investments</v>
      </c>
      <c r="HJ47" s="578">
        <f t="shared" si="115"/>
        <v>0</v>
      </c>
      <c r="HK47" s="587"/>
      <c r="HL47" s="578"/>
      <c r="HM47" s="579"/>
      <c r="HN47" s="578"/>
      <c r="HO47" s="579"/>
      <c r="HP47" s="578"/>
      <c r="HQ47" s="579"/>
      <c r="HR47" s="578"/>
      <c r="HS47" s="579"/>
      <c r="HT47" s="578"/>
      <c r="HU47" s="579"/>
      <c r="HV47" s="578"/>
      <c r="HW47" s="579"/>
      <c r="HX47" s="588"/>
      <c r="IH47" s="174"/>
    </row>
    <row r="48" spans="2:242" ht="26" customHeight="1">
      <c r="B48" s="174">
        <f t="shared" si="16"/>
        <v>0</v>
      </c>
      <c r="D48" s="589"/>
      <c r="E48" s="1011"/>
      <c r="F48" s="1012"/>
      <c r="G48" s="1013"/>
      <c r="H48" s="811"/>
      <c r="I48" s="811"/>
      <c r="J48" s="811"/>
      <c r="K48" s="811"/>
      <c r="L48" s="811"/>
      <c r="M48" s="586"/>
      <c r="N48" s="553">
        <f t="shared" si="215"/>
        <v>0</v>
      </c>
      <c r="O48" s="557">
        <f t="shared" si="1"/>
        <v>0</v>
      </c>
      <c r="P48" s="574" t="str">
        <f t="shared" si="17"/>
        <v/>
      </c>
      <c r="Q48" s="574" t="str">
        <f t="shared" si="214"/>
        <v/>
      </c>
      <c r="S48" s="174" t="str">
        <f>Setup!C75</f>
        <v>New Clothes</v>
      </c>
      <c r="T48" s="339">
        <f t="shared" si="216"/>
        <v>0</v>
      </c>
      <c r="U48" s="174" t="s">
        <v>527</v>
      </c>
      <c r="W48" s="579" t="str">
        <f t="shared" si="116"/>
        <v>1. GIVING</v>
      </c>
      <c r="X48" s="578">
        <f t="shared" si="18"/>
        <v>0</v>
      </c>
      <c r="Y48" s="579" t="str">
        <f t="shared" si="117"/>
        <v>Tithe</v>
      </c>
      <c r="Z48" s="578">
        <f t="shared" si="19"/>
        <v>0</v>
      </c>
      <c r="AA48" s="579" t="str">
        <f t="shared" si="118"/>
        <v>Offering</v>
      </c>
      <c r="AB48" s="578">
        <f t="shared" si="20"/>
        <v>0</v>
      </c>
      <c r="AC48" s="579" t="str">
        <f t="shared" si="119"/>
        <v>Alms</v>
      </c>
      <c r="AD48" s="578">
        <f t="shared" si="21"/>
        <v>0</v>
      </c>
      <c r="AE48" s="579" t="str">
        <f t="shared" si="120"/>
        <v>Gifts</v>
      </c>
      <c r="AF48" s="578">
        <f t="shared" si="22"/>
        <v>0</v>
      </c>
      <c r="AG48" s="579" t="str">
        <f t="shared" si="121"/>
        <v>Outreaches</v>
      </c>
      <c r="AH48" s="578">
        <f t="shared" si="23"/>
        <v>0</v>
      </c>
      <c r="AI48" s="579" t="str">
        <f t="shared" si="122"/>
        <v>Other Giving</v>
      </c>
      <c r="AJ48" s="578">
        <f t="shared" si="24"/>
        <v>0</v>
      </c>
      <c r="AK48" s="579" t="str">
        <f t="shared" si="123"/>
        <v>2. TAXES</v>
      </c>
      <c r="AL48" s="578">
        <f t="shared" si="25"/>
        <v>0</v>
      </c>
      <c r="AM48" s="579" t="str">
        <f t="shared" si="124"/>
        <v>Taxes - Fed. S.S., Medicare</v>
      </c>
      <c r="AN48" s="578">
        <f t="shared" si="26"/>
        <v>0</v>
      </c>
      <c r="AO48" s="579" t="str">
        <f t="shared" si="125"/>
        <v>State Taxes</v>
      </c>
      <c r="AP48" s="578">
        <f t="shared" si="27"/>
        <v>0</v>
      </c>
      <c r="AQ48" s="579" t="str">
        <f t="shared" si="126"/>
        <v>Property Taxes</v>
      </c>
      <c r="AR48" s="578">
        <f t="shared" si="28"/>
        <v>0</v>
      </c>
      <c r="AS48" s="579" t="str">
        <f t="shared" si="127"/>
        <v>Other Taxes</v>
      </c>
      <c r="AT48" s="578">
        <f t="shared" si="29"/>
        <v>0</v>
      </c>
      <c r="AU48" s="579" t="str">
        <f t="shared" si="128"/>
        <v>Other Taxes</v>
      </c>
      <c r="AV48" s="578">
        <f t="shared" si="30"/>
        <v>0</v>
      </c>
      <c r="AW48" s="579" t="str">
        <f t="shared" si="129"/>
        <v>Other Taxes</v>
      </c>
      <c r="AX48" s="578">
        <f t="shared" si="31"/>
        <v>0</v>
      </c>
      <c r="AY48" s="579" t="str">
        <f t="shared" si="130"/>
        <v>3. SAVINGS</v>
      </c>
      <c r="AZ48" s="578">
        <f t="shared" si="32"/>
        <v>0</v>
      </c>
      <c r="BA48" s="579" t="str">
        <f t="shared" si="131"/>
        <v>Emergency Fund</v>
      </c>
      <c r="BB48" s="578">
        <f t="shared" si="33"/>
        <v>0</v>
      </c>
      <c r="BC48" s="579" t="str">
        <f t="shared" si="132"/>
        <v>Retirement</v>
      </c>
      <c r="BD48" s="578">
        <f t="shared" si="34"/>
        <v>0</v>
      </c>
      <c r="BE48" s="579" t="str">
        <f t="shared" si="133"/>
        <v>Storehouse</v>
      </c>
      <c r="BF48" s="578">
        <f t="shared" si="35"/>
        <v>0</v>
      </c>
      <c r="BG48" s="579" t="str">
        <f t="shared" si="134"/>
        <v>Christmas Fund</v>
      </c>
      <c r="BH48" s="578">
        <f t="shared" si="36"/>
        <v>0</v>
      </c>
      <c r="BI48" s="579" t="str">
        <f t="shared" si="135"/>
        <v>Car Fund</v>
      </c>
      <c r="BJ48" s="578">
        <f t="shared" si="37"/>
        <v>0</v>
      </c>
      <c r="BK48" s="579" t="str">
        <f t="shared" si="136"/>
        <v>Home Down Pay Fund</v>
      </c>
      <c r="BL48" s="578">
        <f t="shared" si="38"/>
        <v>0</v>
      </c>
      <c r="BM48" s="579" t="str">
        <f t="shared" si="137"/>
        <v>4. FOOD</v>
      </c>
      <c r="BN48" s="578">
        <f t="shared" si="39"/>
        <v>0</v>
      </c>
      <c r="BO48" s="579" t="str">
        <f t="shared" si="138"/>
        <v>Groceries</v>
      </c>
      <c r="BP48" s="578">
        <f t="shared" si="40"/>
        <v>0</v>
      </c>
      <c r="BQ48" s="579" t="str">
        <f t="shared" si="139"/>
        <v>Dining Out</v>
      </c>
      <c r="BR48" s="578">
        <f t="shared" si="41"/>
        <v>0</v>
      </c>
      <c r="BS48" s="579" t="str">
        <f t="shared" si="140"/>
        <v>School Lunches</v>
      </c>
      <c r="BT48" s="578">
        <f t="shared" si="42"/>
        <v>0</v>
      </c>
      <c r="BU48" s="579" t="str">
        <f t="shared" si="141"/>
        <v>Pet Food</v>
      </c>
      <c r="BV48" s="578">
        <f t="shared" si="43"/>
        <v>0</v>
      </c>
      <c r="BW48" s="579" t="str">
        <f t="shared" si="142"/>
        <v>Other Food</v>
      </c>
      <c r="BX48" s="578">
        <f t="shared" si="44"/>
        <v>0</v>
      </c>
      <c r="BY48" s="579" t="str">
        <f t="shared" si="143"/>
        <v>Other Food</v>
      </c>
      <c r="BZ48" s="578">
        <f t="shared" si="45"/>
        <v>0</v>
      </c>
      <c r="CA48" s="579" t="str">
        <f t="shared" si="144"/>
        <v>5. CLOTHING</v>
      </c>
      <c r="CB48" s="578">
        <f t="shared" si="46"/>
        <v>0</v>
      </c>
      <c r="CC48" s="579" t="str">
        <f t="shared" si="145"/>
        <v>New Clothes</v>
      </c>
      <c r="CD48" s="578">
        <f t="shared" si="47"/>
        <v>0</v>
      </c>
      <c r="CE48" s="579" t="str">
        <f t="shared" si="146"/>
        <v>Dry Cleaning</v>
      </c>
      <c r="CF48" s="578">
        <f t="shared" si="48"/>
        <v>0</v>
      </c>
      <c r="CG48" s="579" t="str">
        <f t="shared" si="147"/>
        <v>Laundry</v>
      </c>
      <c r="CH48" s="578">
        <f t="shared" si="49"/>
        <v>0</v>
      </c>
      <c r="CI48" s="579" t="str">
        <f t="shared" si="148"/>
        <v>Other Clothing</v>
      </c>
      <c r="CJ48" s="578">
        <f t="shared" si="50"/>
        <v>0</v>
      </c>
      <c r="CK48" s="579" t="str">
        <f t="shared" si="149"/>
        <v>Other Clothing</v>
      </c>
      <c r="CL48" s="578">
        <f t="shared" si="51"/>
        <v>0</v>
      </c>
      <c r="CM48" s="579" t="str">
        <f t="shared" si="150"/>
        <v>Other Clothing</v>
      </c>
      <c r="CN48" s="578">
        <f t="shared" si="52"/>
        <v>0</v>
      </c>
      <c r="CO48" s="579" t="str">
        <f t="shared" si="151"/>
        <v>6. CHILD CARE</v>
      </c>
      <c r="CP48" s="578">
        <f t="shared" si="53"/>
        <v>0</v>
      </c>
      <c r="CQ48" s="579" t="str">
        <f t="shared" si="152"/>
        <v>School Tuition</v>
      </c>
      <c r="CR48" s="578">
        <f t="shared" si="54"/>
        <v>0</v>
      </c>
      <c r="CS48" s="579" t="str">
        <f t="shared" si="153"/>
        <v>Day Care</v>
      </c>
      <c r="CT48" s="578">
        <f t="shared" si="55"/>
        <v>0</v>
      </c>
      <c r="CU48" s="579" t="str">
        <f t="shared" si="154"/>
        <v>Child Support</v>
      </c>
      <c r="CV48" s="578">
        <f t="shared" si="56"/>
        <v>0</v>
      </c>
      <c r="CW48" s="579" t="str">
        <f t="shared" si="155"/>
        <v>Other Child Care</v>
      </c>
      <c r="CX48" s="578">
        <f t="shared" si="57"/>
        <v>0</v>
      </c>
      <c r="CY48" s="579" t="str">
        <f t="shared" si="156"/>
        <v>Other Child Care</v>
      </c>
      <c r="CZ48" s="578">
        <f t="shared" si="58"/>
        <v>0</v>
      </c>
      <c r="DA48" s="579" t="str">
        <f t="shared" si="157"/>
        <v>Other Child Care</v>
      </c>
      <c r="DB48" s="578">
        <f t="shared" si="59"/>
        <v>0</v>
      </c>
      <c r="DC48" s="579" t="str">
        <f t="shared" si="158"/>
        <v>7. HEALTH</v>
      </c>
      <c r="DD48" s="578">
        <f t="shared" si="60"/>
        <v>0</v>
      </c>
      <c r="DE48" s="579" t="str">
        <f t="shared" si="159"/>
        <v>Doctor</v>
      </c>
      <c r="DF48" s="578">
        <f t="shared" si="61"/>
        <v>0</v>
      </c>
      <c r="DG48" s="579" t="str">
        <f t="shared" si="160"/>
        <v>Dentist</v>
      </c>
      <c r="DH48" s="578">
        <f t="shared" si="62"/>
        <v>0</v>
      </c>
      <c r="DI48" s="579" t="str">
        <f t="shared" si="161"/>
        <v>Prescriptions</v>
      </c>
      <c r="DJ48" s="578">
        <f t="shared" si="63"/>
        <v>0</v>
      </c>
      <c r="DK48" s="579" t="str">
        <f t="shared" si="162"/>
        <v>Health &amp; Fitness</v>
      </c>
      <c r="DL48" s="578">
        <f t="shared" si="64"/>
        <v>0</v>
      </c>
      <c r="DM48" s="579" t="str">
        <f t="shared" si="163"/>
        <v>Personal Grooming</v>
      </c>
      <c r="DN48" s="578">
        <f t="shared" si="65"/>
        <v>0</v>
      </c>
      <c r="DO48" s="579" t="str">
        <f t="shared" si="164"/>
        <v>Other Medical</v>
      </c>
      <c r="DP48" s="578">
        <f t="shared" si="66"/>
        <v>0</v>
      </c>
      <c r="DQ48" s="579" t="str">
        <f t="shared" si="165"/>
        <v>8. HOUSING</v>
      </c>
      <c r="DR48" s="578">
        <f t="shared" si="67"/>
        <v>0</v>
      </c>
      <c r="DS48" s="579" t="str">
        <f t="shared" si="166"/>
        <v>Mortgage Loan Payment</v>
      </c>
      <c r="DT48" s="578">
        <f t="shared" si="68"/>
        <v>0</v>
      </c>
      <c r="DU48" s="579" t="str">
        <f t="shared" si="167"/>
        <v>Rent</v>
      </c>
      <c r="DV48" s="578">
        <f t="shared" si="69"/>
        <v>0</v>
      </c>
      <c r="DW48" s="579" t="str">
        <f t="shared" si="168"/>
        <v>Escrow</v>
      </c>
      <c r="DX48" s="578">
        <f t="shared" si="70"/>
        <v>0</v>
      </c>
      <c r="DY48" s="579" t="str">
        <f t="shared" si="169"/>
        <v>HOA / Dues</v>
      </c>
      <c r="DZ48" s="578">
        <f t="shared" si="71"/>
        <v>0</v>
      </c>
      <c r="EA48" s="579" t="str">
        <f t="shared" si="170"/>
        <v>Home Improvement</v>
      </c>
      <c r="EB48" s="578">
        <f t="shared" si="72"/>
        <v>0</v>
      </c>
      <c r="EC48" s="579" t="str">
        <f t="shared" si="171"/>
        <v>Other Housing</v>
      </c>
      <c r="ED48" s="578">
        <f t="shared" si="73"/>
        <v>0</v>
      </c>
      <c r="EE48" s="579" t="str">
        <f t="shared" si="172"/>
        <v>9. UTILITIES</v>
      </c>
      <c r="EF48" s="578">
        <f t="shared" si="74"/>
        <v>0</v>
      </c>
      <c r="EG48" s="579" t="str">
        <f t="shared" si="173"/>
        <v>Electricity</v>
      </c>
      <c r="EH48" s="578">
        <f t="shared" si="75"/>
        <v>0</v>
      </c>
      <c r="EI48" s="579" t="str">
        <f t="shared" si="174"/>
        <v>Natural Gas</v>
      </c>
      <c r="EJ48" s="578">
        <f t="shared" si="76"/>
        <v>0</v>
      </c>
      <c r="EK48" s="579" t="str">
        <f t="shared" si="175"/>
        <v>Water</v>
      </c>
      <c r="EL48" s="578">
        <f t="shared" si="77"/>
        <v>0</v>
      </c>
      <c r="EM48" s="579" t="str">
        <f t="shared" si="176"/>
        <v>Trash Pick-up</v>
      </c>
      <c r="EN48" s="578">
        <f t="shared" si="78"/>
        <v>0</v>
      </c>
      <c r="EO48" s="579" t="str">
        <f t="shared" si="177"/>
        <v>Other Utilities</v>
      </c>
      <c r="EP48" s="578">
        <f t="shared" si="79"/>
        <v>0</v>
      </c>
      <c r="EQ48" s="579" t="str">
        <f t="shared" si="178"/>
        <v>Other Utilities</v>
      </c>
      <c r="ER48" s="578">
        <f t="shared" si="80"/>
        <v>0</v>
      </c>
      <c r="ES48" s="579" t="str">
        <f t="shared" si="179"/>
        <v>10. HOUSEHOLD</v>
      </c>
      <c r="ET48" s="578">
        <f t="shared" si="81"/>
        <v>0</v>
      </c>
      <c r="EU48" s="579" t="str">
        <f t="shared" si="180"/>
        <v>Home Phone</v>
      </c>
      <c r="EV48" s="578">
        <f t="shared" si="82"/>
        <v>0</v>
      </c>
      <c r="EW48" s="579" t="str">
        <f t="shared" si="181"/>
        <v>Cell Phone</v>
      </c>
      <c r="EX48" s="578">
        <f t="shared" si="83"/>
        <v>0</v>
      </c>
      <c r="EY48" s="579" t="str">
        <f t="shared" si="182"/>
        <v>Internet Service</v>
      </c>
      <c r="EZ48" s="578">
        <f t="shared" si="84"/>
        <v>0</v>
      </c>
      <c r="FA48" s="579" t="str">
        <f t="shared" si="183"/>
        <v>Other Household</v>
      </c>
      <c r="FB48" s="578">
        <f t="shared" si="85"/>
        <v>0</v>
      </c>
      <c r="FC48" s="579" t="str">
        <f t="shared" si="184"/>
        <v>Other Household</v>
      </c>
      <c r="FD48" s="578">
        <f t="shared" si="86"/>
        <v>0</v>
      </c>
      <c r="FE48" s="579" t="str">
        <f t="shared" si="185"/>
        <v>Other Household</v>
      </c>
      <c r="FF48" s="578">
        <f t="shared" si="87"/>
        <v>0</v>
      </c>
      <c r="FG48" s="579" t="str">
        <f t="shared" si="186"/>
        <v>11. ENTERTAINMENT</v>
      </c>
      <c r="FH48" s="578">
        <f t="shared" si="88"/>
        <v>0</v>
      </c>
      <c r="FI48" s="579" t="str">
        <f t="shared" si="187"/>
        <v>Cable TV</v>
      </c>
      <c r="FJ48" s="578">
        <f t="shared" si="89"/>
        <v>0</v>
      </c>
      <c r="FK48" s="579" t="str">
        <f t="shared" si="188"/>
        <v>Movies / Books</v>
      </c>
      <c r="FL48" s="578">
        <f t="shared" si="90"/>
        <v>0</v>
      </c>
      <c r="FM48" s="579" t="str">
        <f t="shared" si="189"/>
        <v>Babysitter</v>
      </c>
      <c r="FN48" s="578">
        <f t="shared" si="91"/>
        <v>0</v>
      </c>
      <c r="FO48" s="579" t="str">
        <f t="shared" si="190"/>
        <v>Vacation</v>
      </c>
      <c r="FP48" s="578">
        <f t="shared" si="92"/>
        <v>0</v>
      </c>
      <c r="FQ48" s="579" t="str">
        <f t="shared" si="191"/>
        <v>Music</v>
      </c>
      <c r="FR48" s="578">
        <f t="shared" si="93"/>
        <v>0</v>
      </c>
      <c r="FS48" s="579" t="str">
        <f t="shared" si="192"/>
        <v>Other Entertainment</v>
      </c>
      <c r="FT48" s="578">
        <f t="shared" si="94"/>
        <v>0</v>
      </c>
      <c r="FU48" s="579" t="str">
        <f t="shared" si="193"/>
        <v>12. TRANSPORTATION</v>
      </c>
      <c r="FV48" s="578">
        <f t="shared" si="95"/>
        <v>0</v>
      </c>
      <c r="FW48" s="579" t="str">
        <f t="shared" si="194"/>
        <v>Auto Loan Payment</v>
      </c>
      <c r="FX48" s="578">
        <f t="shared" si="96"/>
        <v>0</v>
      </c>
      <c r="FY48" s="579" t="str">
        <f t="shared" si="195"/>
        <v>Fuel</v>
      </c>
      <c r="FZ48" s="578">
        <f t="shared" si="97"/>
        <v>0</v>
      </c>
      <c r="GA48" s="579" t="str">
        <f t="shared" si="196"/>
        <v>Maintenance</v>
      </c>
      <c r="GB48" s="578">
        <f t="shared" si="98"/>
        <v>0</v>
      </c>
      <c r="GC48" s="579" t="str">
        <f t="shared" si="197"/>
        <v>Unplanned Service / Repair</v>
      </c>
      <c r="GD48" s="578">
        <f t="shared" si="99"/>
        <v>0</v>
      </c>
      <c r="GE48" s="579" t="str">
        <f t="shared" si="198"/>
        <v>Registration / Inspection</v>
      </c>
      <c r="GF48" s="578">
        <f t="shared" si="100"/>
        <v>0</v>
      </c>
      <c r="GG48" s="579" t="str">
        <f t="shared" si="199"/>
        <v>Other Transportation</v>
      </c>
      <c r="GH48" s="578">
        <f t="shared" si="101"/>
        <v>0</v>
      </c>
      <c r="GI48" s="579" t="str">
        <f t="shared" si="200"/>
        <v>13. INSURANCE</v>
      </c>
      <c r="GJ48" s="578">
        <f t="shared" si="102"/>
        <v>0</v>
      </c>
      <c r="GK48" s="579" t="str">
        <f t="shared" si="201"/>
        <v>Home Insurance</v>
      </c>
      <c r="GL48" s="578">
        <f t="shared" si="103"/>
        <v>0</v>
      </c>
      <c r="GM48" s="579" t="str">
        <f t="shared" si="202"/>
        <v>Auto Insurance</v>
      </c>
      <c r="GN48" s="578">
        <f t="shared" si="104"/>
        <v>0</v>
      </c>
      <c r="GO48" s="579" t="str">
        <f t="shared" si="203"/>
        <v>Medical / Dental / Vision</v>
      </c>
      <c r="GP48" s="578">
        <f t="shared" si="105"/>
        <v>0</v>
      </c>
      <c r="GQ48" s="579" t="str">
        <f t="shared" si="204"/>
        <v>Life Insurance</v>
      </c>
      <c r="GR48" s="578">
        <f t="shared" si="106"/>
        <v>0</v>
      </c>
      <c r="GS48" s="579" t="str">
        <f t="shared" si="205"/>
        <v>Disability</v>
      </c>
      <c r="GT48" s="578">
        <f t="shared" si="107"/>
        <v>0</v>
      </c>
      <c r="GU48" s="579" t="str">
        <f t="shared" si="206"/>
        <v>Other Insurance</v>
      </c>
      <c r="GV48" s="578">
        <f t="shared" si="108"/>
        <v>0</v>
      </c>
      <c r="GW48" s="579" t="str">
        <f t="shared" si="207"/>
        <v>14. INVESTMENTS</v>
      </c>
      <c r="GX48" s="578">
        <f t="shared" si="109"/>
        <v>0</v>
      </c>
      <c r="GY48" s="579" t="str">
        <f t="shared" si="208"/>
        <v>Business</v>
      </c>
      <c r="GZ48" s="578">
        <f t="shared" si="110"/>
        <v>0</v>
      </c>
      <c r="HA48" s="579" t="str">
        <f t="shared" si="209"/>
        <v>Real Estate</v>
      </c>
      <c r="HB48" s="578">
        <f t="shared" si="111"/>
        <v>0</v>
      </c>
      <c r="HC48" s="579" t="str">
        <f t="shared" si="210"/>
        <v>Other Investments</v>
      </c>
      <c r="HD48" s="578">
        <f t="shared" si="112"/>
        <v>0</v>
      </c>
      <c r="HE48" s="579" t="str">
        <f t="shared" si="211"/>
        <v>Other Investments</v>
      </c>
      <c r="HF48" s="578">
        <f t="shared" si="113"/>
        <v>0</v>
      </c>
      <c r="HG48" s="579" t="str">
        <f t="shared" si="212"/>
        <v>Other Investments</v>
      </c>
      <c r="HH48" s="578">
        <f t="shared" si="114"/>
        <v>0</v>
      </c>
      <c r="HI48" s="579" t="str">
        <f t="shared" si="213"/>
        <v>Other Investments</v>
      </c>
      <c r="HJ48" s="578">
        <f t="shared" si="115"/>
        <v>0</v>
      </c>
      <c r="HK48" s="587"/>
      <c r="HL48" s="578"/>
      <c r="HM48" s="579"/>
      <c r="HN48" s="578"/>
      <c r="HO48" s="579"/>
      <c r="HP48" s="578"/>
      <c r="HQ48" s="579"/>
      <c r="HR48" s="578"/>
      <c r="HS48" s="579"/>
      <c r="HT48" s="578"/>
      <c r="HU48" s="579"/>
      <c r="HV48" s="578"/>
      <c r="HW48" s="579"/>
      <c r="HX48" s="588"/>
      <c r="IH48" s="174"/>
    </row>
    <row r="49" spans="2:242" ht="26" customHeight="1">
      <c r="B49" s="174">
        <f t="shared" si="16"/>
        <v>0</v>
      </c>
      <c r="D49" s="589"/>
      <c r="E49" s="1011"/>
      <c r="F49" s="1012"/>
      <c r="G49" s="1013"/>
      <c r="H49" s="811"/>
      <c r="I49" s="811"/>
      <c r="J49" s="811"/>
      <c r="K49" s="811"/>
      <c r="L49" s="811"/>
      <c r="M49" s="586"/>
      <c r="N49" s="553">
        <f t="shared" si="215"/>
        <v>0</v>
      </c>
      <c r="O49" s="557">
        <f t="shared" si="1"/>
        <v>0</v>
      </c>
      <c r="P49" s="574" t="str">
        <f t="shared" si="17"/>
        <v/>
      </c>
      <c r="Q49" s="574" t="str">
        <f t="shared" si="214"/>
        <v/>
      </c>
      <c r="S49" s="174" t="str">
        <f>Setup!C76</f>
        <v>Dry Cleaning</v>
      </c>
      <c r="T49" s="339" t="str">
        <f t="shared" si="216"/>
        <v/>
      </c>
      <c r="W49" s="579" t="str">
        <f t="shared" si="116"/>
        <v>1. GIVING</v>
      </c>
      <c r="X49" s="578">
        <f t="shared" si="18"/>
        <v>0</v>
      </c>
      <c r="Y49" s="579" t="str">
        <f t="shared" si="117"/>
        <v>Tithe</v>
      </c>
      <c r="Z49" s="578">
        <f t="shared" si="19"/>
        <v>0</v>
      </c>
      <c r="AA49" s="579" t="str">
        <f t="shared" si="118"/>
        <v>Offering</v>
      </c>
      <c r="AB49" s="578">
        <f t="shared" si="20"/>
        <v>0</v>
      </c>
      <c r="AC49" s="579" t="str">
        <f t="shared" si="119"/>
        <v>Alms</v>
      </c>
      <c r="AD49" s="578">
        <f t="shared" si="21"/>
        <v>0</v>
      </c>
      <c r="AE49" s="579" t="str">
        <f t="shared" si="120"/>
        <v>Gifts</v>
      </c>
      <c r="AF49" s="578">
        <f t="shared" si="22"/>
        <v>0</v>
      </c>
      <c r="AG49" s="579" t="str">
        <f t="shared" si="121"/>
        <v>Outreaches</v>
      </c>
      <c r="AH49" s="578">
        <f t="shared" si="23"/>
        <v>0</v>
      </c>
      <c r="AI49" s="579" t="str">
        <f t="shared" si="122"/>
        <v>Other Giving</v>
      </c>
      <c r="AJ49" s="578">
        <f t="shared" si="24"/>
        <v>0</v>
      </c>
      <c r="AK49" s="579" t="str">
        <f t="shared" si="123"/>
        <v>2. TAXES</v>
      </c>
      <c r="AL49" s="578">
        <f t="shared" si="25"/>
        <v>0</v>
      </c>
      <c r="AM49" s="579" t="str">
        <f t="shared" si="124"/>
        <v>Taxes - Fed. S.S., Medicare</v>
      </c>
      <c r="AN49" s="578">
        <f t="shared" si="26"/>
        <v>0</v>
      </c>
      <c r="AO49" s="579" t="str">
        <f t="shared" si="125"/>
        <v>State Taxes</v>
      </c>
      <c r="AP49" s="578">
        <f t="shared" si="27"/>
        <v>0</v>
      </c>
      <c r="AQ49" s="579" t="str">
        <f t="shared" si="126"/>
        <v>Property Taxes</v>
      </c>
      <c r="AR49" s="578">
        <f t="shared" si="28"/>
        <v>0</v>
      </c>
      <c r="AS49" s="579" t="str">
        <f t="shared" si="127"/>
        <v>Other Taxes</v>
      </c>
      <c r="AT49" s="578">
        <f t="shared" si="29"/>
        <v>0</v>
      </c>
      <c r="AU49" s="579" t="str">
        <f t="shared" si="128"/>
        <v>Other Taxes</v>
      </c>
      <c r="AV49" s="578">
        <f t="shared" si="30"/>
        <v>0</v>
      </c>
      <c r="AW49" s="579" t="str">
        <f t="shared" si="129"/>
        <v>Other Taxes</v>
      </c>
      <c r="AX49" s="578">
        <f t="shared" si="31"/>
        <v>0</v>
      </c>
      <c r="AY49" s="579" t="str">
        <f t="shared" si="130"/>
        <v>3. SAVINGS</v>
      </c>
      <c r="AZ49" s="578">
        <f t="shared" si="32"/>
        <v>0</v>
      </c>
      <c r="BA49" s="579" t="str">
        <f t="shared" si="131"/>
        <v>Emergency Fund</v>
      </c>
      <c r="BB49" s="578">
        <f t="shared" si="33"/>
        <v>0</v>
      </c>
      <c r="BC49" s="579" t="str">
        <f t="shared" si="132"/>
        <v>Retirement</v>
      </c>
      <c r="BD49" s="578">
        <f t="shared" si="34"/>
        <v>0</v>
      </c>
      <c r="BE49" s="579" t="str">
        <f t="shared" si="133"/>
        <v>Storehouse</v>
      </c>
      <c r="BF49" s="578">
        <f t="shared" si="35"/>
        <v>0</v>
      </c>
      <c r="BG49" s="579" t="str">
        <f t="shared" si="134"/>
        <v>Christmas Fund</v>
      </c>
      <c r="BH49" s="578">
        <f t="shared" si="36"/>
        <v>0</v>
      </c>
      <c r="BI49" s="579" t="str">
        <f t="shared" si="135"/>
        <v>Car Fund</v>
      </c>
      <c r="BJ49" s="578">
        <f t="shared" si="37"/>
        <v>0</v>
      </c>
      <c r="BK49" s="579" t="str">
        <f t="shared" si="136"/>
        <v>Home Down Pay Fund</v>
      </c>
      <c r="BL49" s="578">
        <f t="shared" si="38"/>
        <v>0</v>
      </c>
      <c r="BM49" s="579" t="str">
        <f t="shared" si="137"/>
        <v>4. FOOD</v>
      </c>
      <c r="BN49" s="578">
        <f t="shared" si="39"/>
        <v>0</v>
      </c>
      <c r="BO49" s="579" t="str">
        <f t="shared" si="138"/>
        <v>Groceries</v>
      </c>
      <c r="BP49" s="578">
        <f t="shared" si="40"/>
        <v>0</v>
      </c>
      <c r="BQ49" s="579" t="str">
        <f t="shared" si="139"/>
        <v>Dining Out</v>
      </c>
      <c r="BR49" s="578">
        <f t="shared" si="41"/>
        <v>0</v>
      </c>
      <c r="BS49" s="579" t="str">
        <f t="shared" si="140"/>
        <v>School Lunches</v>
      </c>
      <c r="BT49" s="578">
        <f t="shared" si="42"/>
        <v>0</v>
      </c>
      <c r="BU49" s="579" t="str">
        <f t="shared" si="141"/>
        <v>Pet Food</v>
      </c>
      <c r="BV49" s="578">
        <f t="shared" si="43"/>
        <v>0</v>
      </c>
      <c r="BW49" s="579" t="str">
        <f t="shared" si="142"/>
        <v>Other Food</v>
      </c>
      <c r="BX49" s="578">
        <f t="shared" si="44"/>
        <v>0</v>
      </c>
      <c r="BY49" s="579" t="str">
        <f t="shared" si="143"/>
        <v>Other Food</v>
      </c>
      <c r="BZ49" s="578">
        <f t="shared" si="45"/>
        <v>0</v>
      </c>
      <c r="CA49" s="579" t="str">
        <f t="shared" si="144"/>
        <v>5. CLOTHING</v>
      </c>
      <c r="CB49" s="578">
        <f t="shared" si="46"/>
        <v>0</v>
      </c>
      <c r="CC49" s="579" t="str">
        <f t="shared" si="145"/>
        <v>New Clothes</v>
      </c>
      <c r="CD49" s="578">
        <f t="shared" si="47"/>
        <v>0</v>
      </c>
      <c r="CE49" s="579" t="str">
        <f t="shared" si="146"/>
        <v>Dry Cleaning</v>
      </c>
      <c r="CF49" s="578">
        <f t="shared" si="48"/>
        <v>0</v>
      </c>
      <c r="CG49" s="579" t="str">
        <f t="shared" si="147"/>
        <v>Laundry</v>
      </c>
      <c r="CH49" s="578">
        <f t="shared" si="49"/>
        <v>0</v>
      </c>
      <c r="CI49" s="579" t="str">
        <f t="shared" si="148"/>
        <v>Other Clothing</v>
      </c>
      <c r="CJ49" s="578">
        <f t="shared" si="50"/>
        <v>0</v>
      </c>
      <c r="CK49" s="579" t="str">
        <f t="shared" si="149"/>
        <v>Other Clothing</v>
      </c>
      <c r="CL49" s="578">
        <f t="shared" si="51"/>
        <v>0</v>
      </c>
      <c r="CM49" s="579" t="str">
        <f t="shared" si="150"/>
        <v>Other Clothing</v>
      </c>
      <c r="CN49" s="578">
        <f t="shared" si="52"/>
        <v>0</v>
      </c>
      <c r="CO49" s="579" t="str">
        <f t="shared" si="151"/>
        <v>6. CHILD CARE</v>
      </c>
      <c r="CP49" s="578">
        <f t="shared" si="53"/>
        <v>0</v>
      </c>
      <c r="CQ49" s="579" t="str">
        <f t="shared" si="152"/>
        <v>School Tuition</v>
      </c>
      <c r="CR49" s="578">
        <f t="shared" si="54"/>
        <v>0</v>
      </c>
      <c r="CS49" s="579" t="str">
        <f t="shared" si="153"/>
        <v>Day Care</v>
      </c>
      <c r="CT49" s="578">
        <f t="shared" si="55"/>
        <v>0</v>
      </c>
      <c r="CU49" s="579" t="str">
        <f t="shared" si="154"/>
        <v>Child Support</v>
      </c>
      <c r="CV49" s="578">
        <f t="shared" si="56"/>
        <v>0</v>
      </c>
      <c r="CW49" s="579" t="str">
        <f t="shared" si="155"/>
        <v>Other Child Care</v>
      </c>
      <c r="CX49" s="578">
        <f t="shared" si="57"/>
        <v>0</v>
      </c>
      <c r="CY49" s="579" t="str">
        <f t="shared" si="156"/>
        <v>Other Child Care</v>
      </c>
      <c r="CZ49" s="578">
        <f t="shared" si="58"/>
        <v>0</v>
      </c>
      <c r="DA49" s="579" t="str">
        <f t="shared" si="157"/>
        <v>Other Child Care</v>
      </c>
      <c r="DB49" s="578">
        <f t="shared" si="59"/>
        <v>0</v>
      </c>
      <c r="DC49" s="579" t="str">
        <f t="shared" si="158"/>
        <v>7. HEALTH</v>
      </c>
      <c r="DD49" s="578">
        <f t="shared" si="60"/>
        <v>0</v>
      </c>
      <c r="DE49" s="579" t="str">
        <f t="shared" si="159"/>
        <v>Doctor</v>
      </c>
      <c r="DF49" s="578">
        <f t="shared" si="61"/>
        <v>0</v>
      </c>
      <c r="DG49" s="579" t="str">
        <f t="shared" si="160"/>
        <v>Dentist</v>
      </c>
      <c r="DH49" s="578">
        <f t="shared" si="62"/>
        <v>0</v>
      </c>
      <c r="DI49" s="579" t="str">
        <f t="shared" si="161"/>
        <v>Prescriptions</v>
      </c>
      <c r="DJ49" s="578">
        <f t="shared" si="63"/>
        <v>0</v>
      </c>
      <c r="DK49" s="579" t="str">
        <f t="shared" si="162"/>
        <v>Health &amp; Fitness</v>
      </c>
      <c r="DL49" s="578">
        <f t="shared" si="64"/>
        <v>0</v>
      </c>
      <c r="DM49" s="579" t="str">
        <f t="shared" si="163"/>
        <v>Personal Grooming</v>
      </c>
      <c r="DN49" s="578">
        <f t="shared" si="65"/>
        <v>0</v>
      </c>
      <c r="DO49" s="579" t="str">
        <f t="shared" si="164"/>
        <v>Other Medical</v>
      </c>
      <c r="DP49" s="578">
        <f t="shared" si="66"/>
        <v>0</v>
      </c>
      <c r="DQ49" s="579" t="str">
        <f t="shared" si="165"/>
        <v>8. HOUSING</v>
      </c>
      <c r="DR49" s="578">
        <f t="shared" si="67"/>
        <v>0</v>
      </c>
      <c r="DS49" s="579" t="str">
        <f t="shared" si="166"/>
        <v>Mortgage Loan Payment</v>
      </c>
      <c r="DT49" s="578">
        <f t="shared" si="68"/>
        <v>0</v>
      </c>
      <c r="DU49" s="579" t="str">
        <f t="shared" si="167"/>
        <v>Rent</v>
      </c>
      <c r="DV49" s="578">
        <f t="shared" si="69"/>
        <v>0</v>
      </c>
      <c r="DW49" s="579" t="str">
        <f t="shared" si="168"/>
        <v>Escrow</v>
      </c>
      <c r="DX49" s="578">
        <f t="shared" si="70"/>
        <v>0</v>
      </c>
      <c r="DY49" s="579" t="str">
        <f t="shared" si="169"/>
        <v>HOA / Dues</v>
      </c>
      <c r="DZ49" s="578">
        <f t="shared" si="71"/>
        <v>0</v>
      </c>
      <c r="EA49" s="579" t="str">
        <f t="shared" si="170"/>
        <v>Home Improvement</v>
      </c>
      <c r="EB49" s="578">
        <f t="shared" si="72"/>
        <v>0</v>
      </c>
      <c r="EC49" s="579" t="str">
        <f t="shared" si="171"/>
        <v>Other Housing</v>
      </c>
      <c r="ED49" s="578">
        <f t="shared" si="73"/>
        <v>0</v>
      </c>
      <c r="EE49" s="579" t="str">
        <f t="shared" si="172"/>
        <v>9. UTILITIES</v>
      </c>
      <c r="EF49" s="578">
        <f t="shared" si="74"/>
        <v>0</v>
      </c>
      <c r="EG49" s="579" t="str">
        <f t="shared" si="173"/>
        <v>Electricity</v>
      </c>
      <c r="EH49" s="578">
        <f t="shared" si="75"/>
        <v>0</v>
      </c>
      <c r="EI49" s="579" t="str">
        <f t="shared" si="174"/>
        <v>Natural Gas</v>
      </c>
      <c r="EJ49" s="578">
        <f t="shared" si="76"/>
        <v>0</v>
      </c>
      <c r="EK49" s="579" t="str">
        <f t="shared" si="175"/>
        <v>Water</v>
      </c>
      <c r="EL49" s="578">
        <f t="shared" si="77"/>
        <v>0</v>
      </c>
      <c r="EM49" s="579" t="str">
        <f t="shared" si="176"/>
        <v>Trash Pick-up</v>
      </c>
      <c r="EN49" s="578">
        <f t="shared" si="78"/>
        <v>0</v>
      </c>
      <c r="EO49" s="579" t="str">
        <f t="shared" si="177"/>
        <v>Other Utilities</v>
      </c>
      <c r="EP49" s="578">
        <f t="shared" si="79"/>
        <v>0</v>
      </c>
      <c r="EQ49" s="579" t="str">
        <f t="shared" si="178"/>
        <v>Other Utilities</v>
      </c>
      <c r="ER49" s="578">
        <f t="shared" si="80"/>
        <v>0</v>
      </c>
      <c r="ES49" s="579" t="str">
        <f t="shared" si="179"/>
        <v>10. HOUSEHOLD</v>
      </c>
      <c r="ET49" s="578">
        <f t="shared" si="81"/>
        <v>0</v>
      </c>
      <c r="EU49" s="579" t="str">
        <f t="shared" si="180"/>
        <v>Home Phone</v>
      </c>
      <c r="EV49" s="578">
        <f t="shared" si="82"/>
        <v>0</v>
      </c>
      <c r="EW49" s="579" t="str">
        <f t="shared" si="181"/>
        <v>Cell Phone</v>
      </c>
      <c r="EX49" s="578">
        <f t="shared" si="83"/>
        <v>0</v>
      </c>
      <c r="EY49" s="579" t="str">
        <f t="shared" si="182"/>
        <v>Internet Service</v>
      </c>
      <c r="EZ49" s="578">
        <f t="shared" si="84"/>
        <v>0</v>
      </c>
      <c r="FA49" s="579" t="str">
        <f t="shared" si="183"/>
        <v>Other Household</v>
      </c>
      <c r="FB49" s="578">
        <f t="shared" si="85"/>
        <v>0</v>
      </c>
      <c r="FC49" s="579" t="str">
        <f t="shared" si="184"/>
        <v>Other Household</v>
      </c>
      <c r="FD49" s="578">
        <f t="shared" si="86"/>
        <v>0</v>
      </c>
      <c r="FE49" s="579" t="str">
        <f t="shared" si="185"/>
        <v>Other Household</v>
      </c>
      <c r="FF49" s="578">
        <f t="shared" si="87"/>
        <v>0</v>
      </c>
      <c r="FG49" s="579" t="str">
        <f t="shared" si="186"/>
        <v>11. ENTERTAINMENT</v>
      </c>
      <c r="FH49" s="578">
        <f t="shared" si="88"/>
        <v>0</v>
      </c>
      <c r="FI49" s="579" t="str">
        <f t="shared" si="187"/>
        <v>Cable TV</v>
      </c>
      <c r="FJ49" s="578">
        <f t="shared" si="89"/>
        <v>0</v>
      </c>
      <c r="FK49" s="579" t="str">
        <f t="shared" si="188"/>
        <v>Movies / Books</v>
      </c>
      <c r="FL49" s="578">
        <f t="shared" si="90"/>
        <v>0</v>
      </c>
      <c r="FM49" s="579" t="str">
        <f t="shared" si="189"/>
        <v>Babysitter</v>
      </c>
      <c r="FN49" s="578">
        <f t="shared" si="91"/>
        <v>0</v>
      </c>
      <c r="FO49" s="579" t="str">
        <f t="shared" si="190"/>
        <v>Vacation</v>
      </c>
      <c r="FP49" s="578">
        <f t="shared" si="92"/>
        <v>0</v>
      </c>
      <c r="FQ49" s="579" t="str">
        <f t="shared" si="191"/>
        <v>Music</v>
      </c>
      <c r="FR49" s="578">
        <f t="shared" si="93"/>
        <v>0</v>
      </c>
      <c r="FS49" s="579" t="str">
        <f t="shared" si="192"/>
        <v>Other Entertainment</v>
      </c>
      <c r="FT49" s="578">
        <f t="shared" si="94"/>
        <v>0</v>
      </c>
      <c r="FU49" s="579" t="str">
        <f t="shared" si="193"/>
        <v>12. TRANSPORTATION</v>
      </c>
      <c r="FV49" s="578">
        <f t="shared" si="95"/>
        <v>0</v>
      </c>
      <c r="FW49" s="579" t="str">
        <f t="shared" si="194"/>
        <v>Auto Loan Payment</v>
      </c>
      <c r="FX49" s="578">
        <f t="shared" si="96"/>
        <v>0</v>
      </c>
      <c r="FY49" s="579" t="str">
        <f t="shared" si="195"/>
        <v>Fuel</v>
      </c>
      <c r="FZ49" s="578">
        <f t="shared" si="97"/>
        <v>0</v>
      </c>
      <c r="GA49" s="579" t="str">
        <f t="shared" si="196"/>
        <v>Maintenance</v>
      </c>
      <c r="GB49" s="578">
        <f t="shared" si="98"/>
        <v>0</v>
      </c>
      <c r="GC49" s="579" t="str">
        <f t="shared" si="197"/>
        <v>Unplanned Service / Repair</v>
      </c>
      <c r="GD49" s="578">
        <f t="shared" si="99"/>
        <v>0</v>
      </c>
      <c r="GE49" s="579" t="str">
        <f t="shared" si="198"/>
        <v>Registration / Inspection</v>
      </c>
      <c r="GF49" s="578">
        <f t="shared" si="100"/>
        <v>0</v>
      </c>
      <c r="GG49" s="579" t="str">
        <f t="shared" si="199"/>
        <v>Other Transportation</v>
      </c>
      <c r="GH49" s="578">
        <f t="shared" si="101"/>
        <v>0</v>
      </c>
      <c r="GI49" s="579" t="str">
        <f t="shared" si="200"/>
        <v>13. INSURANCE</v>
      </c>
      <c r="GJ49" s="578">
        <f t="shared" si="102"/>
        <v>0</v>
      </c>
      <c r="GK49" s="579" t="str">
        <f t="shared" si="201"/>
        <v>Home Insurance</v>
      </c>
      <c r="GL49" s="578">
        <f t="shared" si="103"/>
        <v>0</v>
      </c>
      <c r="GM49" s="579" t="str">
        <f t="shared" si="202"/>
        <v>Auto Insurance</v>
      </c>
      <c r="GN49" s="578">
        <f t="shared" si="104"/>
        <v>0</v>
      </c>
      <c r="GO49" s="579" t="str">
        <f t="shared" si="203"/>
        <v>Medical / Dental / Vision</v>
      </c>
      <c r="GP49" s="578">
        <f t="shared" si="105"/>
        <v>0</v>
      </c>
      <c r="GQ49" s="579" t="str">
        <f t="shared" si="204"/>
        <v>Life Insurance</v>
      </c>
      <c r="GR49" s="578">
        <f t="shared" si="106"/>
        <v>0</v>
      </c>
      <c r="GS49" s="579" t="str">
        <f t="shared" si="205"/>
        <v>Disability</v>
      </c>
      <c r="GT49" s="578">
        <f t="shared" si="107"/>
        <v>0</v>
      </c>
      <c r="GU49" s="579" t="str">
        <f t="shared" si="206"/>
        <v>Other Insurance</v>
      </c>
      <c r="GV49" s="578">
        <f t="shared" si="108"/>
        <v>0</v>
      </c>
      <c r="GW49" s="579" t="str">
        <f t="shared" si="207"/>
        <v>14. INVESTMENTS</v>
      </c>
      <c r="GX49" s="578">
        <f t="shared" si="109"/>
        <v>0</v>
      </c>
      <c r="GY49" s="579" t="str">
        <f t="shared" si="208"/>
        <v>Business</v>
      </c>
      <c r="GZ49" s="578">
        <f t="shared" si="110"/>
        <v>0</v>
      </c>
      <c r="HA49" s="579" t="str">
        <f t="shared" si="209"/>
        <v>Real Estate</v>
      </c>
      <c r="HB49" s="578">
        <f t="shared" si="111"/>
        <v>0</v>
      </c>
      <c r="HC49" s="579" t="str">
        <f t="shared" si="210"/>
        <v>Other Investments</v>
      </c>
      <c r="HD49" s="578">
        <f t="shared" si="112"/>
        <v>0</v>
      </c>
      <c r="HE49" s="579" t="str">
        <f t="shared" si="211"/>
        <v>Other Investments</v>
      </c>
      <c r="HF49" s="578">
        <f t="shared" si="113"/>
        <v>0</v>
      </c>
      <c r="HG49" s="579" t="str">
        <f t="shared" si="212"/>
        <v>Other Investments</v>
      </c>
      <c r="HH49" s="578">
        <f t="shared" si="114"/>
        <v>0</v>
      </c>
      <c r="HI49" s="579" t="str">
        <f t="shared" si="213"/>
        <v>Other Investments</v>
      </c>
      <c r="HJ49" s="578">
        <f t="shared" si="115"/>
        <v>0</v>
      </c>
      <c r="HK49" s="587"/>
      <c r="HL49" s="578"/>
      <c r="HM49" s="579"/>
      <c r="HN49" s="578"/>
      <c r="HO49" s="579"/>
      <c r="HP49" s="578"/>
      <c r="HQ49" s="579"/>
      <c r="HR49" s="578"/>
      <c r="HS49" s="579"/>
      <c r="HT49" s="578"/>
      <c r="HU49" s="579"/>
      <c r="HV49" s="578"/>
      <c r="HW49" s="579"/>
      <c r="HX49" s="588"/>
      <c r="HY49" s="174"/>
      <c r="IH49" s="174"/>
    </row>
    <row r="50" spans="2:242" ht="26" customHeight="1">
      <c r="B50" s="174">
        <f t="shared" si="16"/>
        <v>0</v>
      </c>
      <c r="D50" s="589"/>
      <c r="E50" s="1011"/>
      <c r="F50" s="1012"/>
      <c r="G50" s="1013"/>
      <c r="H50" s="811"/>
      <c r="I50" s="811"/>
      <c r="J50" s="811"/>
      <c r="K50" s="811"/>
      <c r="L50" s="811"/>
      <c r="M50" s="586"/>
      <c r="N50" s="553">
        <f t="shared" si="215"/>
        <v>0</v>
      </c>
      <c r="O50" s="557">
        <f t="shared" si="1"/>
        <v>0</v>
      </c>
      <c r="P50" s="574" t="str">
        <f t="shared" si="17"/>
        <v/>
      </c>
      <c r="Q50" s="574" t="str">
        <f t="shared" si="214"/>
        <v/>
      </c>
      <c r="S50" s="174" t="str">
        <f>Setup!C77</f>
        <v>Laundry</v>
      </c>
      <c r="T50" s="339" t="str">
        <f t="shared" si="216"/>
        <v/>
      </c>
      <c r="W50" s="579" t="str">
        <f t="shared" si="116"/>
        <v>1. GIVING</v>
      </c>
      <c r="X50" s="578">
        <f t="shared" si="18"/>
        <v>0</v>
      </c>
      <c r="Y50" s="579" t="str">
        <f t="shared" si="117"/>
        <v>Tithe</v>
      </c>
      <c r="Z50" s="578">
        <f t="shared" si="19"/>
        <v>0</v>
      </c>
      <c r="AA50" s="579" t="str">
        <f t="shared" si="118"/>
        <v>Offering</v>
      </c>
      <c r="AB50" s="578">
        <f t="shared" si="20"/>
        <v>0</v>
      </c>
      <c r="AC50" s="579" t="str">
        <f t="shared" si="119"/>
        <v>Alms</v>
      </c>
      <c r="AD50" s="578">
        <f t="shared" si="21"/>
        <v>0</v>
      </c>
      <c r="AE50" s="579" t="str">
        <f t="shared" si="120"/>
        <v>Gifts</v>
      </c>
      <c r="AF50" s="578">
        <f t="shared" si="22"/>
        <v>0</v>
      </c>
      <c r="AG50" s="579" t="str">
        <f t="shared" si="121"/>
        <v>Outreaches</v>
      </c>
      <c r="AH50" s="578">
        <f t="shared" si="23"/>
        <v>0</v>
      </c>
      <c r="AI50" s="579" t="str">
        <f t="shared" si="122"/>
        <v>Other Giving</v>
      </c>
      <c r="AJ50" s="578">
        <f t="shared" si="24"/>
        <v>0</v>
      </c>
      <c r="AK50" s="579" t="str">
        <f t="shared" si="123"/>
        <v>2. TAXES</v>
      </c>
      <c r="AL50" s="578">
        <f t="shared" si="25"/>
        <v>0</v>
      </c>
      <c r="AM50" s="579" t="str">
        <f t="shared" si="124"/>
        <v>Taxes - Fed. S.S., Medicare</v>
      </c>
      <c r="AN50" s="578">
        <f t="shared" si="26"/>
        <v>0</v>
      </c>
      <c r="AO50" s="579" t="str">
        <f t="shared" si="125"/>
        <v>State Taxes</v>
      </c>
      <c r="AP50" s="578">
        <f t="shared" si="27"/>
        <v>0</v>
      </c>
      <c r="AQ50" s="579" t="str">
        <f t="shared" si="126"/>
        <v>Property Taxes</v>
      </c>
      <c r="AR50" s="578">
        <f t="shared" si="28"/>
        <v>0</v>
      </c>
      <c r="AS50" s="579" t="str">
        <f t="shared" si="127"/>
        <v>Other Taxes</v>
      </c>
      <c r="AT50" s="578">
        <f t="shared" si="29"/>
        <v>0</v>
      </c>
      <c r="AU50" s="579" t="str">
        <f t="shared" si="128"/>
        <v>Other Taxes</v>
      </c>
      <c r="AV50" s="578">
        <f t="shared" si="30"/>
        <v>0</v>
      </c>
      <c r="AW50" s="579" t="str">
        <f t="shared" si="129"/>
        <v>Other Taxes</v>
      </c>
      <c r="AX50" s="578">
        <f t="shared" si="31"/>
        <v>0</v>
      </c>
      <c r="AY50" s="579" t="str">
        <f t="shared" si="130"/>
        <v>3. SAVINGS</v>
      </c>
      <c r="AZ50" s="578">
        <f t="shared" si="32"/>
        <v>0</v>
      </c>
      <c r="BA50" s="579" t="str">
        <f t="shared" si="131"/>
        <v>Emergency Fund</v>
      </c>
      <c r="BB50" s="578">
        <f t="shared" si="33"/>
        <v>0</v>
      </c>
      <c r="BC50" s="579" t="str">
        <f t="shared" si="132"/>
        <v>Retirement</v>
      </c>
      <c r="BD50" s="578">
        <f t="shared" si="34"/>
        <v>0</v>
      </c>
      <c r="BE50" s="579" t="str">
        <f t="shared" si="133"/>
        <v>Storehouse</v>
      </c>
      <c r="BF50" s="578">
        <f t="shared" si="35"/>
        <v>0</v>
      </c>
      <c r="BG50" s="579" t="str">
        <f t="shared" si="134"/>
        <v>Christmas Fund</v>
      </c>
      <c r="BH50" s="578">
        <f t="shared" si="36"/>
        <v>0</v>
      </c>
      <c r="BI50" s="579" t="str">
        <f t="shared" si="135"/>
        <v>Car Fund</v>
      </c>
      <c r="BJ50" s="578">
        <f t="shared" si="37"/>
        <v>0</v>
      </c>
      <c r="BK50" s="579" t="str">
        <f t="shared" si="136"/>
        <v>Home Down Pay Fund</v>
      </c>
      <c r="BL50" s="578">
        <f t="shared" si="38"/>
        <v>0</v>
      </c>
      <c r="BM50" s="579" t="str">
        <f t="shared" si="137"/>
        <v>4. FOOD</v>
      </c>
      <c r="BN50" s="578">
        <f t="shared" si="39"/>
        <v>0</v>
      </c>
      <c r="BO50" s="579" t="str">
        <f t="shared" si="138"/>
        <v>Groceries</v>
      </c>
      <c r="BP50" s="578">
        <f t="shared" si="40"/>
        <v>0</v>
      </c>
      <c r="BQ50" s="579" t="str">
        <f t="shared" si="139"/>
        <v>Dining Out</v>
      </c>
      <c r="BR50" s="578">
        <f t="shared" si="41"/>
        <v>0</v>
      </c>
      <c r="BS50" s="579" t="str">
        <f t="shared" si="140"/>
        <v>School Lunches</v>
      </c>
      <c r="BT50" s="578">
        <f t="shared" si="42"/>
        <v>0</v>
      </c>
      <c r="BU50" s="579" t="str">
        <f t="shared" si="141"/>
        <v>Pet Food</v>
      </c>
      <c r="BV50" s="578">
        <f t="shared" si="43"/>
        <v>0</v>
      </c>
      <c r="BW50" s="579" t="str">
        <f t="shared" si="142"/>
        <v>Other Food</v>
      </c>
      <c r="BX50" s="578">
        <f t="shared" si="44"/>
        <v>0</v>
      </c>
      <c r="BY50" s="579" t="str">
        <f t="shared" si="143"/>
        <v>Other Food</v>
      </c>
      <c r="BZ50" s="578">
        <f t="shared" si="45"/>
        <v>0</v>
      </c>
      <c r="CA50" s="579" t="str">
        <f t="shared" si="144"/>
        <v>5. CLOTHING</v>
      </c>
      <c r="CB50" s="578">
        <f t="shared" si="46"/>
        <v>0</v>
      </c>
      <c r="CC50" s="579" t="str">
        <f t="shared" si="145"/>
        <v>New Clothes</v>
      </c>
      <c r="CD50" s="578">
        <f t="shared" si="47"/>
        <v>0</v>
      </c>
      <c r="CE50" s="579" t="str">
        <f t="shared" si="146"/>
        <v>Dry Cleaning</v>
      </c>
      <c r="CF50" s="578">
        <f t="shared" si="48"/>
        <v>0</v>
      </c>
      <c r="CG50" s="579" t="str">
        <f t="shared" si="147"/>
        <v>Laundry</v>
      </c>
      <c r="CH50" s="578">
        <f t="shared" si="49"/>
        <v>0</v>
      </c>
      <c r="CI50" s="579" t="str">
        <f t="shared" si="148"/>
        <v>Other Clothing</v>
      </c>
      <c r="CJ50" s="578">
        <f t="shared" si="50"/>
        <v>0</v>
      </c>
      <c r="CK50" s="579" t="str">
        <f t="shared" si="149"/>
        <v>Other Clothing</v>
      </c>
      <c r="CL50" s="578">
        <f t="shared" si="51"/>
        <v>0</v>
      </c>
      <c r="CM50" s="579" t="str">
        <f t="shared" si="150"/>
        <v>Other Clothing</v>
      </c>
      <c r="CN50" s="578">
        <f t="shared" si="52"/>
        <v>0</v>
      </c>
      <c r="CO50" s="579" t="str">
        <f t="shared" si="151"/>
        <v>6. CHILD CARE</v>
      </c>
      <c r="CP50" s="578">
        <f t="shared" si="53"/>
        <v>0</v>
      </c>
      <c r="CQ50" s="579" t="str">
        <f t="shared" si="152"/>
        <v>School Tuition</v>
      </c>
      <c r="CR50" s="578">
        <f t="shared" si="54"/>
        <v>0</v>
      </c>
      <c r="CS50" s="579" t="str">
        <f t="shared" si="153"/>
        <v>Day Care</v>
      </c>
      <c r="CT50" s="578">
        <f t="shared" si="55"/>
        <v>0</v>
      </c>
      <c r="CU50" s="579" t="str">
        <f t="shared" si="154"/>
        <v>Child Support</v>
      </c>
      <c r="CV50" s="578">
        <f t="shared" si="56"/>
        <v>0</v>
      </c>
      <c r="CW50" s="579" t="str">
        <f t="shared" si="155"/>
        <v>Other Child Care</v>
      </c>
      <c r="CX50" s="578">
        <f t="shared" si="57"/>
        <v>0</v>
      </c>
      <c r="CY50" s="579" t="str">
        <f t="shared" si="156"/>
        <v>Other Child Care</v>
      </c>
      <c r="CZ50" s="578">
        <f t="shared" si="58"/>
        <v>0</v>
      </c>
      <c r="DA50" s="579" t="str">
        <f t="shared" si="157"/>
        <v>Other Child Care</v>
      </c>
      <c r="DB50" s="578">
        <f t="shared" si="59"/>
        <v>0</v>
      </c>
      <c r="DC50" s="579" t="str">
        <f t="shared" si="158"/>
        <v>7. HEALTH</v>
      </c>
      <c r="DD50" s="578">
        <f t="shared" si="60"/>
        <v>0</v>
      </c>
      <c r="DE50" s="579" t="str">
        <f t="shared" si="159"/>
        <v>Doctor</v>
      </c>
      <c r="DF50" s="578">
        <f t="shared" si="61"/>
        <v>0</v>
      </c>
      <c r="DG50" s="579" t="str">
        <f t="shared" si="160"/>
        <v>Dentist</v>
      </c>
      <c r="DH50" s="578">
        <f t="shared" si="62"/>
        <v>0</v>
      </c>
      <c r="DI50" s="579" t="str">
        <f t="shared" si="161"/>
        <v>Prescriptions</v>
      </c>
      <c r="DJ50" s="578">
        <f t="shared" si="63"/>
        <v>0</v>
      </c>
      <c r="DK50" s="579" t="str">
        <f t="shared" si="162"/>
        <v>Health &amp; Fitness</v>
      </c>
      <c r="DL50" s="578">
        <f t="shared" si="64"/>
        <v>0</v>
      </c>
      <c r="DM50" s="579" t="str">
        <f t="shared" si="163"/>
        <v>Personal Grooming</v>
      </c>
      <c r="DN50" s="578">
        <f t="shared" si="65"/>
        <v>0</v>
      </c>
      <c r="DO50" s="579" t="str">
        <f t="shared" si="164"/>
        <v>Other Medical</v>
      </c>
      <c r="DP50" s="578">
        <f t="shared" si="66"/>
        <v>0</v>
      </c>
      <c r="DQ50" s="579" t="str">
        <f t="shared" si="165"/>
        <v>8. HOUSING</v>
      </c>
      <c r="DR50" s="578">
        <f t="shared" si="67"/>
        <v>0</v>
      </c>
      <c r="DS50" s="579" t="str">
        <f t="shared" si="166"/>
        <v>Mortgage Loan Payment</v>
      </c>
      <c r="DT50" s="578">
        <f t="shared" si="68"/>
        <v>0</v>
      </c>
      <c r="DU50" s="579" t="str">
        <f t="shared" si="167"/>
        <v>Rent</v>
      </c>
      <c r="DV50" s="578">
        <f t="shared" si="69"/>
        <v>0</v>
      </c>
      <c r="DW50" s="579" t="str">
        <f t="shared" si="168"/>
        <v>Escrow</v>
      </c>
      <c r="DX50" s="578">
        <f t="shared" si="70"/>
        <v>0</v>
      </c>
      <c r="DY50" s="579" t="str">
        <f t="shared" si="169"/>
        <v>HOA / Dues</v>
      </c>
      <c r="DZ50" s="578">
        <f t="shared" si="71"/>
        <v>0</v>
      </c>
      <c r="EA50" s="579" t="str">
        <f t="shared" si="170"/>
        <v>Home Improvement</v>
      </c>
      <c r="EB50" s="578">
        <f t="shared" si="72"/>
        <v>0</v>
      </c>
      <c r="EC50" s="579" t="str">
        <f t="shared" si="171"/>
        <v>Other Housing</v>
      </c>
      <c r="ED50" s="578">
        <f t="shared" si="73"/>
        <v>0</v>
      </c>
      <c r="EE50" s="579" t="str">
        <f t="shared" si="172"/>
        <v>9. UTILITIES</v>
      </c>
      <c r="EF50" s="578">
        <f t="shared" si="74"/>
        <v>0</v>
      </c>
      <c r="EG50" s="579" t="str">
        <f t="shared" si="173"/>
        <v>Electricity</v>
      </c>
      <c r="EH50" s="578">
        <f t="shared" si="75"/>
        <v>0</v>
      </c>
      <c r="EI50" s="579" t="str">
        <f t="shared" si="174"/>
        <v>Natural Gas</v>
      </c>
      <c r="EJ50" s="578">
        <f t="shared" si="76"/>
        <v>0</v>
      </c>
      <c r="EK50" s="579" t="str">
        <f t="shared" si="175"/>
        <v>Water</v>
      </c>
      <c r="EL50" s="578">
        <f t="shared" si="77"/>
        <v>0</v>
      </c>
      <c r="EM50" s="579" t="str">
        <f t="shared" si="176"/>
        <v>Trash Pick-up</v>
      </c>
      <c r="EN50" s="578">
        <f t="shared" si="78"/>
        <v>0</v>
      </c>
      <c r="EO50" s="579" t="str">
        <f t="shared" si="177"/>
        <v>Other Utilities</v>
      </c>
      <c r="EP50" s="578">
        <f t="shared" si="79"/>
        <v>0</v>
      </c>
      <c r="EQ50" s="579" t="str">
        <f t="shared" si="178"/>
        <v>Other Utilities</v>
      </c>
      <c r="ER50" s="578">
        <f t="shared" si="80"/>
        <v>0</v>
      </c>
      <c r="ES50" s="579" t="str">
        <f t="shared" si="179"/>
        <v>10. HOUSEHOLD</v>
      </c>
      <c r="ET50" s="578">
        <f t="shared" si="81"/>
        <v>0</v>
      </c>
      <c r="EU50" s="579" t="str">
        <f t="shared" si="180"/>
        <v>Home Phone</v>
      </c>
      <c r="EV50" s="578">
        <f t="shared" si="82"/>
        <v>0</v>
      </c>
      <c r="EW50" s="579" t="str">
        <f t="shared" si="181"/>
        <v>Cell Phone</v>
      </c>
      <c r="EX50" s="578">
        <f t="shared" si="83"/>
        <v>0</v>
      </c>
      <c r="EY50" s="579" t="str">
        <f t="shared" si="182"/>
        <v>Internet Service</v>
      </c>
      <c r="EZ50" s="578">
        <f t="shared" si="84"/>
        <v>0</v>
      </c>
      <c r="FA50" s="579" t="str">
        <f t="shared" si="183"/>
        <v>Other Household</v>
      </c>
      <c r="FB50" s="578">
        <f t="shared" si="85"/>
        <v>0</v>
      </c>
      <c r="FC50" s="579" t="str">
        <f t="shared" si="184"/>
        <v>Other Household</v>
      </c>
      <c r="FD50" s="578">
        <f t="shared" si="86"/>
        <v>0</v>
      </c>
      <c r="FE50" s="579" t="str">
        <f t="shared" si="185"/>
        <v>Other Household</v>
      </c>
      <c r="FF50" s="578">
        <f t="shared" si="87"/>
        <v>0</v>
      </c>
      <c r="FG50" s="579" t="str">
        <f t="shared" si="186"/>
        <v>11. ENTERTAINMENT</v>
      </c>
      <c r="FH50" s="578">
        <f t="shared" si="88"/>
        <v>0</v>
      </c>
      <c r="FI50" s="579" t="str">
        <f t="shared" si="187"/>
        <v>Cable TV</v>
      </c>
      <c r="FJ50" s="578">
        <f t="shared" si="89"/>
        <v>0</v>
      </c>
      <c r="FK50" s="579" t="str">
        <f t="shared" si="188"/>
        <v>Movies / Books</v>
      </c>
      <c r="FL50" s="578">
        <f t="shared" si="90"/>
        <v>0</v>
      </c>
      <c r="FM50" s="579" t="str">
        <f t="shared" si="189"/>
        <v>Babysitter</v>
      </c>
      <c r="FN50" s="578">
        <f t="shared" si="91"/>
        <v>0</v>
      </c>
      <c r="FO50" s="579" t="str">
        <f t="shared" si="190"/>
        <v>Vacation</v>
      </c>
      <c r="FP50" s="578">
        <f t="shared" si="92"/>
        <v>0</v>
      </c>
      <c r="FQ50" s="579" t="str">
        <f t="shared" si="191"/>
        <v>Music</v>
      </c>
      <c r="FR50" s="578">
        <f t="shared" si="93"/>
        <v>0</v>
      </c>
      <c r="FS50" s="579" t="str">
        <f t="shared" si="192"/>
        <v>Other Entertainment</v>
      </c>
      <c r="FT50" s="578">
        <f t="shared" si="94"/>
        <v>0</v>
      </c>
      <c r="FU50" s="579" t="str">
        <f t="shared" si="193"/>
        <v>12. TRANSPORTATION</v>
      </c>
      <c r="FV50" s="578">
        <f t="shared" si="95"/>
        <v>0</v>
      </c>
      <c r="FW50" s="579" t="str">
        <f t="shared" si="194"/>
        <v>Auto Loan Payment</v>
      </c>
      <c r="FX50" s="578">
        <f t="shared" si="96"/>
        <v>0</v>
      </c>
      <c r="FY50" s="579" t="str">
        <f t="shared" si="195"/>
        <v>Fuel</v>
      </c>
      <c r="FZ50" s="578">
        <f t="shared" si="97"/>
        <v>0</v>
      </c>
      <c r="GA50" s="579" t="str">
        <f t="shared" si="196"/>
        <v>Maintenance</v>
      </c>
      <c r="GB50" s="578">
        <f t="shared" si="98"/>
        <v>0</v>
      </c>
      <c r="GC50" s="579" t="str">
        <f t="shared" si="197"/>
        <v>Unplanned Service / Repair</v>
      </c>
      <c r="GD50" s="578">
        <f t="shared" si="99"/>
        <v>0</v>
      </c>
      <c r="GE50" s="579" t="str">
        <f t="shared" si="198"/>
        <v>Registration / Inspection</v>
      </c>
      <c r="GF50" s="578">
        <f t="shared" si="100"/>
        <v>0</v>
      </c>
      <c r="GG50" s="579" t="str">
        <f t="shared" si="199"/>
        <v>Other Transportation</v>
      </c>
      <c r="GH50" s="578">
        <f t="shared" si="101"/>
        <v>0</v>
      </c>
      <c r="GI50" s="579" t="str">
        <f t="shared" si="200"/>
        <v>13. INSURANCE</v>
      </c>
      <c r="GJ50" s="578">
        <f t="shared" si="102"/>
        <v>0</v>
      </c>
      <c r="GK50" s="579" t="str">
        <f t="shared" si="201"/>
        <v>Home Insurance</v>
      </c>
      <c r="GL50" s="578">
        <f t="shared" si="103"/>
        <v>0</v>
      </c>
      <c r="GM50" s="579" t="str">
        <f t="shared" si="202"/>
        <v>Auto Insurance</v>
      </c>
      <c r="GN50" s="578">
        <f t="shared" si="104"/>
        <v>0</v>
      </c>
      <c r="GO50" s="579" t="str">
        <f t="shared" si="203"/>
        <v>Medical / Dental / Vision</v>
      </c>
      <c r="GP50" s="578">
        <f t="shared" si="105"/>
        <v>0</v>
      </c>
      <c r="GQ50" s="579" t="str">
        <f t="shared" si="204"/>
        <v>Life Insurance</v>
      </c>
      <c r="GR50" s="578">
        <f t="shared" si="106"/>
        <v>0</v>
      </c>
      <c r="GS50" s="579" t="str">
        <f t="shared" si="205"/>
        <v>Disability</v>
      </c>
      <c r="GT50" s="578">
        <f t="shared" si="107"/>
        <v>0</v>
      </c>
      <c r="GU50" s="579" t="str">
        <f t="shared" si="206"/>
        <v>Other Insurance</v>
      </c>
      <c r="GV50" s="578">
        <f t="shared" si="108"/>
        <v>0</v>
      </c>
      <c r="GW50" s="579" t="str">
        <f t="shared" si="207"/>
        <v>14. INVESTMENTS</v>
      </c>
      <c r="GX50" s="578">
        <f t="shared" si="109"/>
        <v>0</v>
      </c>
      <c r="GY50" s="579" t="str">
        <f t="shared" si="208"/>
        <v>Business</v>
      </c>
      <c r="GZ50" s="578">
        <f t="shared" si="110"/>
        <v>0</v>
      </c>
      <c r="HA50" s="579" t="str">
        <f t="shared" si="209"/>
        <v>Real Estate</v>
      </c>
      <c r="HB50" s="578">
        <f t="shared" si="111"/>
        <v>0</v>
      </c>
      <c r="HC50" s="579" t="str">
        <f t="shared" si="210"/>
        <v>Other Investments</v>
      </c>
      <c r="HD50" s="578">
        <f t="shared" si="112"/>
        <v>0</v>
      </c>
      <c r="HE50" s="579" t="str">
        <f t="shared" si="211"/>
        <v>Other Investments</v>
      </c>
      <c r="HF50" s="578">
        <f t="shared" si="113"/>
        <v>0</v>
      </c>
      <c r="HG50" s="579" t="str">
        <f t="shared" si="212"/>
        <v>Other Investments</v>
      </c>
      <c r="HH50" s="578">
        <f t="shared" si="114"/>
        <v>0</v>
      </c>
      <c r="HI50" s="579" t="str">
        <f t="shared" si="213"/>
        <v>Other Investments</v>
      </c>
      <c r="HJ50" s="578">
        <f t="shared" si="115"/>
        <v>0</v>
      </c>
      <c r="HK50" s="587"/>
      <c r="HL50" s="578"/>
      <c r="HM50" s="579"/>
      <c r="HN50" s="578"/>
      <c r="HO50" s="579"/>
      <c r="HP50" s="578"/>
      <c r="HQ50" s="579"/>
      <c r="HR50" s="578"/>
      <c r="HS50" s="579"/>
      <c r="HT50" s="578"/>
      <c r="HU50" s="579"/>
      <c r="HV50" s="578"/>
      <c r="HW50" s="579"/>
      <c r="HX50" s="588"/>
    </row>
    <row r="51" spans="2:242" ht="26" customHeight="1">
      <c r="B51" s="174">
        <f t="shared" si="16"/>
        <v>0</v>
      </c>
      <c r="D51" s="1010" t="s">
        <v>449</v>
      </c>
      <c r="E51" s="1011"/>
      <c r="F51" s="1012"/>
      <c r="G51" s="1013"/>
      <c r="H51" s="811"/>
      <c r="I51" s="811"/>
      <c r="J51" s="811"/>
      <c r="K51" s="811"/>
      <c r="L51" s="811"/>
      <c r="M51" s="586"/>
      <c r="N51" s="553">
        <f t="shared" si="215"/>
        <v>0</v>
      </c>
      <c r="O51" s="557">
        <f t="shared" si="1"/>
        <v>0</v>
      </c>
      <c r="P51" s="574" t="str">
        <f t="shared" si="17"/>
        <v/>
      </c>
      <c r="Q51" s="574" t="str">
        <f t="shared" si="214"/>
        <v/>
      </c>
      <c r="S51" s="174" t="str">
        <f>Setup!C78</f>
        <v>Other Clothing</v>
      </c>
      <c r="T51" s="339" t="str">
        <f t="shared" si="216"/>
        <v/>
      </c>
      <c r="W51" s="579" t="str">
        <f t="shared" si="116"/>
        <v>1. GIVING</v>
      </c>
      <c r="X51" s="578">
        <f t="shared" si="18"/>
        <v>0</v>
      </c>
      <c r="Y51" s="579" t="str">
        <f t="shared" si="117"/>
        <v>Tithe</v>
      </c>
      <c r="Z51" s="578">
        <f t="shared" si="19"/>
        <v>0</v>
      </c>
      <c r="AA51" s="579" t="str">
        <f t="shared" si="118"/>
        <v>Offering</v>
      </c>
      <c r="AB51" s="578">
        <f t="shared" si="20"/>
        <v>0</v>
      </c>
      <c r="AC51" s="579" t="str">
        <f t="shared" si="119"/>
        <v>Alms</v>
      </c>
      <c r="AD51" s="578">
        <f t="shared" si="21"/>
        <v>0</v>
      </c>
      <c r="AE51" s="579" t="str">
        <f t="shared" si="120"/>
        <v>Gifts</v>
      </c>
      <c r="AF51" s="578">
        <f t="shared" si="22"/>
        <v>0</v>
      </c>
      <c r="AG51" s="579" t="str">
        <f t="shared" si="121"/>
        <v>Outreaches</v>
      </c>
      <c r="AH51" s="578">
        <f t="shared" si="23"/>
        <v>0</v>
      </c>
      <c r="AI51" s="579" t="str">
        <f t="shared" si="122"/>
        <v>Other Giving</v>
      </c>
      <c r="AJ51" s="578">
        <f t="shared" si="24"/>
        <v>0</v>
      </c>
      <c r="AK51" s="579" t="str">
        <f t="shared" si="123"/>
        <v>2. TAXES</v>
      </c>
      <c r="AL51" s="578">
        <f t="shared" si="25"/>
        <v>0</v>
      </c>
      <c r="AM51" s="579" t="str">
        <f t="shared" si="124"/>
        <v>Taxes - Fed. S.S., Medicare</v>
      </c>
      <c r="AN51" s="578">
        <f t="shared" si="26"/>
        <v>0</v>
      </c>
      <c r="AO51" s="579" t="str">
        <f t="shared" si="125"/>
        <v>State Taxes</v>
      </c>
      <c r="AP51" s="578">
        <f t="shared" si="27"/>
        <v>0</v>
      </c>
      <c r="AQ51" s="579" t="str">
        <f t="shared" si="126"/>
        <v>Property Taxes</v>
      </c>
      <c r="AR51" s="578">
        <f t="shared" si="28"/>
        <v>0</v>
      </c>
      <c r="AS51" s="579" t="str">
        <f t="shared" si="127"/>
        <v>Other Taxes</v>
      </c>
      <c r="AT51" s="578">
        <f t="shared" si="29"/>
        <v>0</v>
      </c>
      <c r="AU51" s="579" t="str">
        <f t="shared" si="128"/>
        <v>Other Taxes</v>
      </c>
      <c r="AV51" s="578">
        <f t="shared" si="30"/>
        <v>0</v>
      </c>
      <c r="AW51" s="579" t="str">
        <f t="shared" si="129"/>
        <v>Other Taxes</v>
      </c>
      <c r="AX51" s="578">
        <f t="shared" si="31"/>
        <v>0</v>
      </c>
      <c r="AY51" s="579" t="str">
        <f t="shared" si="130"/>
        <v>3. SAVINGS</v>
      </c>
      <c r="AZ51" s="578">
        <f t="shared" si="32"/>
        <v>0</v>
      </c>
      <c r="BA51" s="579" t="str">
        <f t="shared" si="131"/>
        <v>Emergency Fund</v>
      </c>
      <c r="BB51" s="578">
        <f t="shared" si="33"/>
        <v>0</v>
      </c>
      <c r="BC51" s="579" t="str">
        <f t="shared" si="132"/>
        <v>Retirement</v>
      </c>
      <c r="BD51" s="578">
        <f t="shared" si="34"/>
        <v>0</v>
      </c>
      <c r="BE51" s="579" t="str">
        <f t="shared" si="133"/>
        <v>Storehouse</v>
      </c>
      <c r="BF51" s="578">
        <f t="shared" si="35"/>
        <v>0</v>
      </c>
      <c r="BG51" s="579" t="str">
        <f t="shared" si="134"/>
        <v>Christmas Fund</v>
      </c>
      <c r="BH51" s="578">
        <f t="shared" si="36"/>
        <v>0</v>
      </c>
      <c r="BI51" s="579" t="str">
        <f t="shared" si="135"/>
        <v>Car Fund</v>
      </c>
      <c r="BJ51" s="578">
        <f t="shared" si="37"/>
        <v>0</v>
      </c>
      <c r="BK51" s="579" t="str">
        <f t="shared" si="136"/>
        <v>Home Down Pay Fund</v>
      </c>
      <c r="BL51" s="578">
        <f t="shared" si="38"/>
        <v>0</v>
      </c>
      <c r="BM51" s="579" t="str">
        <f t="shared" si="137"/>
        <v>4. FOOD</v>
      </c>
      <c r="BN51" s="578">
        <f t="shared" si="39"/>
        <v>0</v>
      </c>
      <c r="BO51" s="579" t="str">
        <f t="shared" si="138"/>
        <v>Groceries</v>
      </c>
      <c r="BP51" s="578">
        <f t="shared" si="40"/>
        <v>0</v>
      </c>
      <c r="BQ51" s="579" t="str">
        <f t="shared" si="139"/>
        <v>Dining Out</v>
      </c>
      <c r="BR51" s="578">
        <f t="shared" si="41"/>
        <v>0</v>
      </c>
      <c r="BS51" s="579" t="str">
        <f t="shared" si="140"/>
        <v>School Lunches</v>
      </c>
      <c r="BT51" s="578">
        <f t="shared" si="42"/>
        <v>0</v>
      </c>
      <c r="BU51" s="579" t="str">
        <f t="shared" si="141"/>
        <v>Pet Food</v>
      </c>
      <c r="BV51" s="578">
        <f t="shared" si="43"/>
        <v>0</v>
      </c>
      <c r="BW51" s="579" t="str">
        <f t="shared" si="142"/>
        <v>Other Food</v>
      </c>
      <c r="BX51" s="578">
        <f t="shared" si="44"/>
        <v>0</v>
      </c>
      <c r="BY51" s="579" t="str">
        <f t="shared" si="143"/>
        <v>Other Food</v>
      </c>
      <c r="BZ51" s="578">
        <f t="shared" si="45"/>
        <v>0</v>
      </c>
      <c r="CA51" s="579" t="str">
        <f t="shared" si="144"/>
        <v>5. CLOTHING</v>
      </c>
      <c r="CB51" s="578">
        <f t="shared" si="46"/>
        <v>0</v>
      </c>
      <c r="CC51" s="579" t="str">
        <f t="shared" si="145"/>
        <v>New Clothes</v>
      </c>
      <c r="CD51" s="578">
        <f t="shared" si="47"/>
        <v>0</v>
      </c>
      <c r="CE51" s="579" t="str">
        <f t="shared" si="146"/>
        <v>Dry Cleaning</v>
      </c>
      <c r="CF51" s="578">
        <f t="shared" si="48"/>
        <v>0</v>
      </c>
      <c r="CG51" s="579" t="str">
        <f t="shared" si="147"/>
        <v>Laundry</v>
      </c>
      <c r="CH51" s="578">
        <f t="shared" si="49"/>
        <v>0</v>
      </c>
      <c r="CI51" s="579" t="str">
        <f t="shared" si="148"/>
        <v>Other Clothing</v>
      </c>
      <c r="CJ51" s="578">
        <f t="shared" si="50"/>
        <v>0</v>
      </c>
      <c r="CK51" s="579" t="str">
        <f t="shared" si="149"/>
        <v>Other Clothing</v>
      </c>
      <c r="CL51" s="578">
        <f t="shared" si="51"/>
        <v>0</v>
      </c>
      <c r="CM51" s="579" t="str">
        <f t="shared" si="150"/>
        <v>Other Clothing</v>
      </c>
      <c r="CN51" s="578">
        <f t="shared" si="52"/>
        <v>0</v>
      </c>
      <c r="CO51" s="579" t="str">
        <f t="shared" si="151"/>
        <v>6. CHILD CARE</v>
      </c>
      <c r="CP51" s="578">
        <f t="shared" si="53"/>
        <v>0</v>
      </c>
      <c r="CQ51" s="579" t="str">
        <f t="shared" si="152"/>
        <v>School Tuition</v>
      </c>
      <c r="CR51" s="578">
        <f t="shared" si="54"/>
        <v>0</v>
      </c>
      <c r="CS51" s="579" t="str">
        <f t="shared" si="153"/>
        <v>Day Care</v>
      </c>
      <c r="CT51" s="578">
        <f t="shared" si="55"/>
        <v>0</v>
      </c>
      <c r="CU51" s="579" t="str">
        <f t="shared" si="154"/>
        <v>Child Support</v>
      </c>
      <c r="CV51" s="578">
        <f t="shared" si="56"/>
        <v>0</v>
      </c>
      <c r="CW51" s="579" t="str">
        <f t="shared" si="155"/>
        <v>Other Child Care</v>
      </c>
      <c r="CX51" s="578">
        <f t="shared" si="57"/>
        <v>0</v>
      </c>
      <c r="CY51" s="579" t="str">
        <f t="shared" si="156"/>
        <v>Other Child Care</v>
      </c>
      <c r="CZ51" s="578">
        <f t="shared" si="58"/>
        <v>0</v>
      </c>
      <c r="DA51" s="579" t="str">
        <f t="shared" si="157"/>
        <v>Other Child Care</v>
      </c>
      <c r="DB51" s="578">
        <f t="shared" si="59"/>
        <v>0</v>
      </c>
      <c r="DC51" s="579" t="str">
        <f t="shared" si="158"/>
        <v>7. HEALTH</v>
      </c>
      <c r="DD51" s="578">
        <f t="shared" si="60"/>
        <v>0</v>
      </c>
      <c r="DE51" s="579" t="str">
        <f t="shared" si="159"/>
        <v>Doctor</v>
      </c>
      <c r="DF51" s="578">
        <f t="shared" si="61"/>
        <v>0</v>
      </c>
      <c r="DG51" s="579" t="str">
        <f t="shared" si="160"/>
        <v>Dentist</v>
      </c>
      <c r="DH51" s="578">
        <f t="shared" si="62"/>
        <v>0</v>
      </c>
      <c r="DI51" s="579" t="str">
        <f t="shared" si="161"/>
        <v>Prescriptions</v>
      </c>
      <c r="DJ51" s="578">
        <f t="shared" si="63"/>
        <v>0</v>
      </c>
      <c r="DK51" s="579" t="str">
        <f t="shared" si="162"/>
        <v>Health &amp; Fitness</v>
      </c>
      <c r="DL51" s="578">
        <f t="shared" si="64"/>
        <v>0</v>
      </c>
      <c r="DM51" s="579" t="str">
        <f t="shared" si="163"/>
        <v>Personal Grooming</v>
      </c>
      <c r="DN51" s="578">
        <f t="shared" si="65"/>
        <v>0</v>
      </c>
      <c r="DO51" s="579" t="str">
        <f t="shared" si="164"/>
        <v>Other Medical</v>
      </c>
      <c r="DP51" s="578">
        <f t="shared" si="66"/>
        <v>0</v>
      </c>
      <c r="DQ51" s="579" t="str">
        <f t="shared" si="165"/>
        <v>8. HOUSING</v>
      </c>
      <c r="DR51" s="578">
        <f t="shared" si="67"/>
        <v>0</v>
      </c>
      <c r="DS51" s="579" t="str">
        <f t="shared" si="166"/>
        <v>Mortgage Loan Payment</v>
      </c>
      <c r="DT51" s="578">
        <f t="shared" si="68"/>
        <v>0</v>
      </c>
      <c r="DU51" s="579" t="str">
        <f t="shared" si="167"/>
        <v>Rent</v>
      </c>
      <c r="DV51" s="578">
        <f t="shared" si="69"/>
        <v>0</v>
      </c>
      <c r="DW51" s="579" t="str">
        <f t="shared" si="168"/>
        <v>Escrow</v>
      </c>
      <c r="DX51" s="578">
        <f t="shared" si="70"/>
        <v>0</v>
      </c>
      <c r="DY51" s="579" t="str">
        <f t="shared" si="169"/>
        <v>HOA / Dues</v>
      </c>
      <c r="DZ51" s="578">
        <f t="shared" si="71"/>
        <v>0</v>
      </c>
      <c r="EA51" s="579" t="str">
        <f t="shared" si="170"/>
        <v>Home Improvement</v>
      </c>
      <c r="EB51" s="578">
        <f t="shared" si="72"/>
        <v>0</v>
      </c>
      <c r="EC51" s="579" t="str">
        <f t="shared" si="171"/>
        <v>Other Housing</v>
      </c>
      <c r="ED51" s="578">
        <f t="shared" si="73"/>
        <v>0</v>
      </c>
      <c r="EE51" s="579" t="str">
        <f t="shared" si="172"/>
        <v>9. UTILITIES</v>
      </c>
      <c r="EF51" s="578">
        <f t="shared" si="74"/>
        <v>0</v>
      </c>
      <c r="EG51" s="579" t="str">
        <f t="shared" si="173"/>
        <v>Electricity</v>
      </c>
      <c r="EH51" s="578">
        <f t="shared" si="75"/>
        <v>0</v>
      </c>
      <c r="EI51" s="579" t="str">
        <f t="shared" si="174"/>
        <v>Natural Gas</v>
      </c>
      <c r="EJ51" s="578">
        <f t="shared" si="76"/>
        <v>0</v>
      </c>
      <c r="EK51" s="579" t="str">
        <f t="shared" si="175"/>
        <v>Water</v>
      </c>
      <c r="EL51" s="578">
        <f t="shared" si="77"/>
        <v>0</v>
      </c>
      <c r="EM51" s="579" t="str">
        <f t="shared" si="176"/>
        <v>Trash Pick-up</v>
      </c>
      <c r="EN51" s="578">
        <f t="shared" si="78"/>
        <v>0</v>
      </c>
      <c r="EO51" s="579" t="str">
        <f t="shared" si="177"/>
        <v>Other Utilities</v>
      </c>
      <c r="EP51" s="578">
        <f t="shared" si="79"/>
        <v>0</v>
      </c>
      <c r="EQ51" s="579" t="str">
        <f t="shared" si="178"/>
        <v>Other Utilities</v>
      </c>
      <c r="ER51" s="578">
        <f t="shared" si="80"/>
        <v>0</v>
      </c>
      <c r="ES51" s="579" t="str">
        <f t="shared" si="179"/>
        <v>10. HOUSEHOLD</v>
      </c>
      <c r="ET51" s="578">
        <f t="shared" si="81"/>
        <v>0</v>
      </c>
      <c r="EU51" s="579" t="str">
        <f t="shared" si="180"/>
        <v>Home Phone</v>
      </c>
      <c r="EV51" s="578">
        <f t="shared" si="82"/>
        <v>0</v>
      </c>
      <c r="EW51" s="579" t="str">
        <f t="shared" si="181"/>
        <v>Cell Phone</v>
      </c>
      <c r="EX51" s="578">
        <f t="shared" si="83"/>
        <v>0</v>
      </c>
      <c r="EY51" s="579" t="str">
        <f t="shared" si="182"/>
        <v>Internet Service</v>
      </c>
      <c r="EZ51" s="578">
        <f t="shared" si="84"/>
        <v>0</v>
      </c>
      <c r="FA51" s="579" t="str">
        <f t="shared" si="183"/>
        <v>Other Household</v>
      </c>
      <c r="FB51" s="578">
        <f t="shared" si="85"/>
        <v>0</v>
      </c>
      <c r="FC51" s="579" t="str">
        <f t="shared" si="184"/>
        <v>Other Household</v>
      </c>
      <c r="FD51" s="578">
        <f t="shared" si="86"/>
        <v>0</v>
      </c>
      <c r="FE51" s="579" t="str">
        <f t="shared" si="185"/>
        <v>Other Household</v>
      </c>
      <c r="FF51" s="578">
        <f t="shared" si="87"/>
        <v>0</v>
      </c>
      <c r="FG51" s="579" t="str">
        <f t="shared" si="186"/>
        <v>11. ENTERTAINMENT</v>
      </c>
      <c r="FH51" s="578">
        <f t="shared" si="88"/>
        <v>0</v>
      </c>
      <c r="FI51" s="579" t="str">
        <f t="shared" si="187"/>
        <v>Cable TV</v>
      </c>
      <c r="FJ51" s="578">
        <f t="shared" si="89"/>
        <v>0</v>
      </c>
      <c r="FK51" s="579" t="str">
        <f t="shared" si="188"/>
        <v>Movies / Books</v>
      </c>
      <c r="FL51" s="578">
        <f t="shared" si="90"/>
        <v>0</v>
      </c>
      <c r="FM51" s="579" t="str">
        <f t="shared" si="189"/>
        <v>Babysitter</v>
      </c>
      <c r="FN51" s="578">
        <f t="shared" si="91"/>
        <v>0</v>
      </c>
      <c r="FO51" s="579" t="str">
        <f t="shared" si="190"/>
        <v>Vacation</v>
      </c>
      <c r="FP51" s="578">
        <f t="shared" si="92"/>
        <v>0</v>
      </c>
      <c r="FQ51" s="579" t="str">
        <f t="shared" si="191"/>
        <v>Music</v>
      </c>
      <c r="FR51" s="578">
        <f t="shared" si="93"/>
        <v>0</v>
      </c>
      <c r="FS51" s="579" t="str">
        <f t="shared" si="192"/>
        <v>Other Entertainment</v>
      </c>
      <c r="FT51" s="578">
        <f t="shared" si="94"/>
        <v>0</v>
      </c>
      <c r="FU51" s="579" t="str">
        <f t="shared" si="193"/>
        <v>12. TRANSPORTATION</v>
      </c>
      <c r="FV51" s="578">
        <f t="shared" si="95"/>
        <v>0</v>
      </c>
      <c r="FW51" s="579" t="str">
        <f t="shared" si="194"/>
        <v>Auto Loan Payment</v>
      </c>
      <c r="FX51" s="578">
        <f t="shared" si="96"/>
        <v>0</v>
      </c>
      <c r="FY51" s="579" t="str">
        <f t="shared" si="195"/>
        <v>Fuel</v>
      </c>
      <c r="FZ51" s="578">
        <f t="shared" si="97"/>
        <v>0</v>
      </c>
      <c r="GA51" s="579" t="str">
        <f t="shared" si="196"/>
        <v>Maintenance</v>
      </c>
      <c r="GB51" s="578">
        <f t="shared" si="98"/>
        <v>0</v>
      </c>
      <c r="GC51" s="579" t="str">
        <f t="shared" si="197"/>
        <v>Unplanned Service / Repair</v>
      </c>
      <c r="GD51" s="578">
        <f t="shared" si="99"/>
        <v>0</v>
      </c>
      <c r="GE51" s="579" t="str">
        <f t="shared" si="198"/>
        <v>Registration / Inspection</v>
      </c>
      <c r="GF51" s="578">
        <f t="shared" si="100"/>
        <v>0</v>
      </c>
      <c r="GG51" s="579" t="str">
        <f t="shared" si="199"/>
        <v>Other Transportation</v>
      </c>
      <c r="GH51" s="578">
        <f t="shared" si="101"/>
        <v>0</v>
      </c>
      <c r="GI51" s="579" t="str">
        <f t="shared" si="200"/>
        <v>13. INSURANCE</v>
      </c>
      <c r="GJ51" s="578">
        <f t="shared" si="102"/>
        <v>0</v>
      </c>
      <c r="GK51" s="579" t="str">
        <f t="shared" si="201"/>
        <v>Home Insurance</v>
      </c>
      <c r="GL51" s="578">
        <f t="shared" si="103"/>
        <v>0</v>
      </c>
      <c r="GM51" s="579" t="str">
        <f t="shared" si="202"/>
        <v>Auto Insurance</v>
      </c>
      <c r="GN51" s="578">
        <f t="shared" si="104"/>
        <v>0</v>
      </c>
      <c r="GO51" s="579" t="str">
        <f t="shared" si="203"/>
        <v>Medical / Dental / Vision</v>
      </c>
      <c r="GP51" s="578">
        <f t="shared" si="105"/>
        <v>0</v>
      </c>
      <c r="GQ51" s="579" t="str">
        <f t="shared" si="204"/>
        <v>Life Insurance</v>
      </c>
      <c r="GR51" s="578">
        <f t="shared" si="106"/>
        <v>0</v>
      </c>
      <c r="GS51" s="579" t="str">
        <f t="shared" si="205"/>
        <v>Disability</v>
      </c>
      <c r="GT51" s="578">
        <f t="shared" si="107"/>
        <v>0</v>
      </c>
      <c r="GU51" s="579" t="str">
        <f t="shared" si="206"/>
        <v>Other Insurance</v>
      </c>
      <c r="GV51" s="578">
        <f t="shared" si="108"/>
        <v>0</v>
      </c>
      <c r="GW51" s="579" t="str">
        <f t="shared" si="207"/>
        <v>14. INVESTMENTS</v>
      </c>
      <c r="GX51" s="578">
        <f t="shared" si="109"/>
        <v>0</v>
      </c>
      <c r="GY51" s="579" t="str">
        <f t="shared" si="208"/>
        <v>Business</v>
      </c>
      <c r="GZ51" s="578">
        <f t="shared" si="110"/>
        <v>0</v>
      </c>
      <c r="HA51" s="579" t="str">
        <f t="shared" si="209"/>
        <v>Real Estate</v>
      </c>
      <c r="HB51" s="578">
        <f t="shared" si="111"/>
        <v>0</v>
      </c>
      <c r="HC51" s="579" t="str">
        <f t="shared" si="210"/>
        <v>Other Investments</v>
      </c>
      <c r="HD51" s="578">
        <f t="shared" si="112"/>
        <v>0</v>
      </c>
      <c r="HE51" s="579" t="str">
        <f t="shared" si="211"/>
        <v>Other Investments</v>
      </c>
      <c r="HF51" s="578">
        <f t="shared" si="113"/>
        <v>0</v>
      </c>
      <c r="HG51" s="579" t="str">
        <f t="shared" si="212"/>
        <v>Other Investments</v>
      </c>
      <c r="HH51" s="578">
        <f t="shared" si="114"/>
        <v>0</v>
      </c>
      <c r="HI51" s="579" t="str">
        <f t="shared" si="213"/>
        <v>Other Investments</v>
      </c>
      <c r="HJ51" s="578">
        <f t="shared" si="115"/>
        <v>0</v>
      </c>
      <c r="HK51" s="587"/>
      <c r="HL51" s="578"/>
      <c r="HM51" s="579"/>
      <c r="HN51" s="578"/>
      <c r="HO51" s="579"/>
      <c r="HP51" s="578"/>
      <c r="HQ51" s="579"/>
      <c r="HR51" s="578"/>
      <c r="HS51" s="579"/>
      <c r="HT51" s="578"/>
      <c r="HU51" s="579"/>
      <c r="HV51" s="578"/>
      <c r="HW51" s="579"/>
      <c r="HX51" s="588"/>
    </row>
    <row r="52" spans="2:242" ht="26" customHeight="1">
      <c r="B52" s="174">
        <f t="shared" si="16"/>
        <v>0</v>
      </c>
      <c r="D52" s="1010"/>
      <c r="E52" s="1011"/>
      <c r="F52" s="1012"/>
      <c r="G52" s="1013"/>
      <c r="H52" s="811"/>
      <c r="I52" s="811"/>
      <c r="J52" s="811"/>
      <c r="K52" s="811"/>
      <c r="L52" s="811"/>
      <c r="M52" s="586"/>
      <c r="N52" s="553">
        <f t="shared" si="215"/>
        <v>0</v>
      </c>
      <c r="O52" s="557">
        <f t="shared" si="1"/>
        <v>0</v>
      </c>
      <c r="P52" s="574" t="str">
        <f t="shared" si="17"/>
        <v/>
      </c>
      <c r="Q52" s="574" t="str">
        <f t="shared" si="214"/>
        <v/>
      </c>
      <c r="S52" s="174" t="str">
        <f>Setup!C79</f>
        <v>Other Clothing</v>
      </c>
      <c r="T52" s="339" t="str">
        <f t="shared" si="216"/>
        <v/>
      </c>
      <c r="W52" s="579" t="str">
        <f t="shared" si="116"/>
        <v>1. GIVING</v>
      </c>
      <c r="X52" s="578">
        <f t="shared" si="18"/>
        <v>0</v>
      </c>
      <c r="Y52" s="579" t="str">
        <f t="shared" si="117"/>
        <v>Tithe</v>
      </c>
      <c r="Z52" s="578">
        <f t="shared" si="19"/>
        <v>0</v>
      </c>
      <c r="AA52" s="579" t="str">
        <f t="shared" si="118"/>
        <v>Offering</v>
      </c>
      <c r="AB52" s="578">
        <f t="shared" si="20"/>
        <v>0</v>
      </c>
      <c r="AC52" s="579" t="str">
        <f t="shared" si="119"/>
        <v>Alms</v>
      </c>
      <c r="AD52" s="578">
        <f t="shared" si="21"/>
        <v>0</v>
      </c>
      <c r="AE52" s="579" t="str">
        <f t="shared" si="120"/>
        <v>Gifts</v>
      </c>
      <c r="AF52" s="578">
        <f t="shared" si="22"/>
        <v>0</v>
      </c>
      <c r="AG52" s="579" t="str">
        <f t="shared" si="121"/>
        <v>Outreaches</v>
      </c>
      <c r="AH52" s="578">
        <f t="shared" si="23"/>
        <v>0</v>
      </c>
      <c r="AI52" s="579" t="str">
        <f t="shared" si="122"/>
        <v>Other Giving</v>
      </c>
      <c r="AJ52" s="578">
        <f t="shared" si="24"/>
        <v>0</v>
      </c>
      <c r="AK52" s="579" t="str">
        <f t="shared" si="123"/>
        <v>2. TAXES</v>
      </c>
      <c r="AL52" s="578">
        <f t="shared" si="25"/>
        <v>0</v>
      </c>
      <c r="AM52" s="579" t="str">
        <f t="shared" si="124"/>
        <v>Taxes - Fed. S.S., Medicare</v>
      </c>
      <c r="AN52" s="578">
        <f t="shared" si="26"/>
        <v>0</v>
      </c>
      <c r="AO52" s="579" t="str">
        <f t="shared" si="125"/>
        <v>State Taxes</v>
      </c>
      <c r="AP52" s="578">
        <f t="shared" si="27"/>
        <v>0</v>
      </c>
      <c r="AQ52" s="579" t="str">
        <f t="shared" si="126"/>
        <v>Property Taxes</v>
      </c>
      <c r="AR52" s="578">
        <f t="shared" si="28"/>
        <v>0</v>
      </c>
      <c r="AS52" s="579" t="str">
        <f t="shared" si="127"/>
        <v>Other Taxes</v>
      </c>
      <c r="AT52" s="578">
        <f t="shared" si="29"/>
        <v>0</v>
      </c>
      <c r="AU52" s="579" t="str">
        <f t="shared" si="128"/>
        <v>Other Taxes</v>
      </c>
      <c r="AV52" s="578">
        <f t="shared" si="30"/>
        <v>0</v>
      </c>
      <c r="AW52" s="579" t="str">
        <f t="shared" si="129"/>
        <v>Other Taxes</v>
      </c>
      <c r="AX52" s="578">
        <f t="shared" si="31"/>
        <v>0</v>
      </c>
      <c r="AY52" s="579" t="str">
        <f t="shared" si="130"/>
        <v>3. SAVINGS</v>
      </c>
      <c r="AZ52" s="578">
        <f t="shared" si="32"/>
        <v>0</v>
      </c>
      <c r="BA52" s="579" t="str">
        <f t="shared" si="131"/>
        <v>Emergency Fund</v>
      </c>
      <c r="BB52" s="578">
        <f t="shared" si="33"/>
        <v>0</v>
      </c>
      <c r="BC52" s="579" t="str">
        <f t="shared" si="132"/>
        <v>Retirement</v>
      </c>
      <c r="BD52" s="578">
        <f t="shared" si="34"/>
        <v>0</v>
      </c>
      <c r="BE52" s="579" t="str">
        <f t="shared" si="133"/>
        <v>Storehouse</v>
      </c>
      <c r="BF52" s="578">
        <f t="shared" si="35"/>
        <v>0</v>
      </c>
      <c r="BG52" s="579" t="str">
        <f t="shared" si="134"/>
        <v>Christmas Fund</v>
      </c>
      <c r="BH52" s="578">
        <f t="shared" si="36"/>
        <v>0</v>
      </c>
      <c r="BI52" s="579" t="str">
        <f t="shared" si="135"/>
        <v>Car Fund</v>
      </c>
      <c r="BJ52" s="578">
        <f t="shared" si="37"/>
        <v>0</v>
      </c>
      <c r="BK52" s="579" t="str">
        <f t="shared" si="136"/>
        <v>Home Down Pay Fund</v>
      </c>
      <c r="BL52" s="578">
        <f t="shared" si="38"/>
        <v>0</v>
      </c>
      <c r="BM52" s="579" t="str">
        <f t="shared" si="137"/>
        <v>4. FOOD</v>
      </c>
      <c r="BN52" s="578">
        <f t="shared" si="39"/>
        <v>0</v>
      </c>
      <c r="BO52" s="579" t="str">
        <f t="shared" si="138"/>
        <v>Groceries</v>
      </c>
      <c r="BP52" s="578">
        <f t="shared" si="40"/>
        <v>0</v>
      </c>
      <c r="BQ52" s="579" t="str">
        <f t="shared" si="139"/>
        <v>Dining Out</v>
      </c>
      <c r="BR52" s="578">
        <f t="shared" si="41"/>
        <v>0</v>
      </c>
      <c r="BS52" s="579" t="str">
        <f t="shared" si="140"/>
        <v>School Lunches</v>
      </c>
      <c r="BT52" s="578">
        <f t="shared" si="42"/>
        <v>0</v>
      </c>
      <c r="BU52" s="579" t="str">
        <f t="shared" si="141"/>
        <v>Pet Food</v>
      </c>
      <c r="BV52" s="578">
        <f t="shared" si="43"/>
        <v>0</v>
      </c>
      <c r="BW52" s="579" t="str">
        <f t="shared" si="142"/>
        <v>Other Food</v>
      </c>
      <c r="BX52" s="578">
        <f t="shared" si="44"/>
        <v>0</v>
      </c>
      <c r="BY52" s="579" t="str">
        <f t="shared" si="143"/>
        <v>Other Food</v>
      </c>
      <c r="BZ52" s="578">
        <f t="shared" si="45"/>
        <v>0</v>
      </c>
      <c r="CA52" s="579" t="str">
        <f t="shared" si="144"/>
        <v>5. CLOTHING</v>
      </c>
      <c r="CB52" s="578">
        <f t="shared" si="46"/>
        <v>0</v>
      </c>
      <c r="CC52" s="579" t="str">
        <f t="shared" si="145"/>
        <v>New Clothes</v>
      </c>
      <c r="CD52" s="578">
        <f t="shared" si="47"/>
        <v>0</v>
      </c>
      <c r="CE52" s="579" t="str">
        <f t="shared" si="146"/>
        <v>Dry Cleaning</v>
      </c>
      <c r="CF52" s="578">
        <f t="shared" si="48"/>
        <v>0</v>
      </c>
      <c r="CG52" s="579" t="str">
        <f t="shared" si="147"/>
        <v>Laundry</v>
      </c>
      <c r="CH52" s="578">
        <f t="shared" si="49"/>
        <v>0</v>
      </c>
      <c r="CI52" s="579" t="str">
        <f t="shared" si="148"/>
        <v>Other Clothing</v>
      </c>
      <c r="CJ52" s="578">
        <f t="shared" si="50"/>
        <v>0</v>
      </c>
      <c r="CK52" s="579" t="str">
        <f t="shared" si="149"/>
        <v>Other Clothing</v>
      </c>
      <c r="CL52" s="578">
        <f t="shared" si="51"/>
        <v>0</v>
      </c>
      <c r="CM52" s="579" t="str">
        <f t="shared" si="150"/>
        <v>Other Clothing</v>
      </c>
      <c r="CN52" s="578">
        <f t="shared" si="52"/>
        <v>0</v>
      </c>
      <c r="CO52" s="579" t="str">
        <f t="shared" si="151"/>
        <v>6. CHILD CARE</v>
      </c>
      <c r="CP52" s="578">
        <f t="shared" si="53"/>
        <v>0</v>
      </c>
      <c r="CQ52" s="579" t="str">
        <f t="shared" si="152"/>
        <v>School Tuition</v>
      </c>
      <c r="CR52" s="578">
        <f t="shared" si="54"/>
        <v>0</v>
      </c>
      <c r="CS52" s="579" t="str">
        <f t="shared" si="153"/>
        <v>Day Care</v>
      </c>
      <c r="CT52" s="578">
        <f t="shared" si="55"/>
        <v>0</v>
      </c>
      <c r="CU52" s="579" t="str">
        <f t="shared" si="154"/>
        <v>Child Support</v>
      </c>
      <c r="CV52" s="578">
        <f t="shared" si="56"/>
        <v>0</v>
      </c>
      <c r="CW52" s="579" t="str">
        <f t="shared" si="155"/>
        <v>Other Child Care</v>
      </c>
      <c r="CX52" s="578">
        <f t="shared" si="57"/>
        <v>0</v>
      </c>
      <c r="CY52" s="579" t="str">
        <f t="shared" si="156"/>
        <v>Other Child Care</v>
      </c>
      <c r="CZ52" s="578">
        <f t="shared" si="58"/>
        <v>0</v>
      </c>
      <c r="DA52" s="579" t="str">
        <f t="shared" si="157"/>
        <v>Other Child Care</v>
      </c>
      <c r="DB52" s="578">
        <f t="shared" si="59"/>
        <v>0</v>
      </c>
      <c r="DC52" s="579" t="str">
        <f t="shared" si="158"/>
        <v>7. HEALTH</v>
      </c>
      <c r="DD52" s="578">
        <f t="shared" si="60"/>
        <v>0</v>
      </c>
      <c r="DE52" s="579" t="str">
        <f t="shared" si="159"/>
        <v>Doctor</v>
      </c>
      <c r="DF52" s="578">
        <f t="shared" si="61"/>
        <v>0</v>
      </c>
      <c r="DG52" s="579" t="str">
        <f t="shared" si="160"/>
        <v>Dentist</v>
      </c>
      <c r="DH52" s="578">
        <f t="shared" si="62"/>
        <v>0</v>
      </c>
      <c r="DI52" s="579" t="str">
        <f t="shared" si="161"/>
        <v>Prescriptions</v>
      </c>
      <c r="DJ52" s="578">
        <f t="shared" si="63"/>
        <v>0</v>
      </c>
      <c r="DK52" s="579" t="str">
        <f t="shared" si="162"/>
        <v>Health &amp; Fitness</v>
      </c>
      <c r="DL52" s="578">
        <f t="shared" si="64"/>
        <v>0</v>
      </c>
      <c r="DM52" s="579" t="str">
        <f t="shared" si="163"/>
        <v>Personal Grooming</v>
      </c>
      <c r="DN52" s="578">
        <f t="shared" si="65"/>
        <v>0</v>
      </c>
      <c r="DO52" s="579" t="str">
        <f t="shared" si="164"/>
        <v>Other Medical</v>
      </c>
      <c r="DP52" s="578">
        <f t="shared" si="66"/>
        <v>0</v>
      </c>
      <c r="DQ52" s="579" t="str">
        <f t="shared" si="165"/>
        <v>8. HOUSING</v>
      </c>
      <c r="DR52" s="578">
        <f t="shared" si="67"/>
        <v>0</v>
      </c>
      <c r="DS52" s="579" t="str">
        <f t="shared" si="166"/>
        <v>Mortgage Loan Payment</v>
      </c>
      <c r="DT52" s="578">
        <f t="shared" si="68"/>
        <v>0</v>
      </c>
      <c r="DU52" s="579" t="str">
        <f t="shared" si="167"/>
        <v>Rent</v>
      </c>
      <c r="DV52" s="578">
        <f t="shared" si="69"/>
        <v>0</v>
      </c>
      <c r="DW52" s="579" t="str">
        <f t="shared" si="168"/>
        <v>Escrow</v>
      </c>
      <c r="DX52" s="578">
        <f t="shared" si="70"/>
        <v>0</v>
      </c>
      <c r="DY52" s="579" t="str">
        <f t="shared" si="169"/>
        <v>HOA / Dues</v>
      </c>
      <c r="DZ52" s="578">
        <f t="shared" si="71"/>
        <v>0</v>
      </c>
      <c r="EA52" s="579" t="str">
        <f t="shared" si="170"/>
        <v>Home Improvement</v>
      </c>
      <c r="EB52" s="578">
        <f t="shared" si="72"/>
        <v>0</v>
      </c>
      <c r="EC52" s="579" t="str">
        <f t="shared" si="171"/>
        <v>Other Housing</v>
      </c>
      <c r="ED52" s="578">
        <f t="shared" si="73"/>
        <v>0</v>
      </c>
      <c r="EE52" s="579" t="str">
        <f t="shared" si="172"/>
        <v>9. UTILITIES</v>
      </c>
      <c r="EF52" s="578">
        <f t="shared" si="74"/>
        <v>0</v>
      </c>
      <c r="EG52" s="579" t="str">
        <f t="shared" si="173"/>
        <v>Electricity</v>
      </c>
      <c r="EH52" s="578">
        <f t="shared" si="75"/>
        <v>0</v>
      </c>
      <c r="EI52" s="579" t="str">
        <f t="shared" si="174"/>
        <v>Natural Gas</v>
      </c>
      <c r="EJ52" s="578">
        <f t="shared" si="76"/>
        <v>0</v>
      </c>
      <c r="EK52" s="579" t="str">
        <f t="shared" si="175"/>
        <v>Water</v>
      </c>
      <c r="EL52" s="578">
        <f t="shared" si="77"/>
        <v>0</v>
      </c>
      <c r="EM52" s="579" t="str">
        <f t="shared" si="176"/>
        <v>Trash Pick-up</v>
      </c>
      <c r="EN52" s="578">
        <f t="shared" si="78"/>
        <v>0</v>
      </c>
      <c r="EO52" s="579" t="str">
        <f t="shared" si="177"/>
        <v>Other Utilities</v>
      </c>
      <c r="EP52" s="578">
        <f t="shared" si="79"/>
        <v>0</v>
      </c>
      <c r="EQ52" s="579" t="str">
        <f t="shared" si="178"/>
        <v>Other Utilities</v>
      </c>
      <c r="ER52" s="578">
        <f t="shared" si="80"/>
        <v>0</v>
      </c>
      <c r="ES52" s="579" t="str">
        <f t="shared" si="179"/>
        <v>10. HOUSEHOLD</v>
      </c>
      <c r="ET52" s="578">
        <f t="shared" si="81"/>
        <v>0</v>
      </c>
      <c r="EU52" s="579" t="str">
        <f t="shared" si="180"/>
        <v>Home Phone</v>
      </c>
      <c r="EV52" s="578">
        <f t="shared" si="82"/>
        <v>0</v>
      </c>
      <c r="EW52" s="579" t="str">
        <f t="shared" si="181"/>
        <v>Cell Phone</v>
      </c>
      <c r="EX52" s="578">
        <f t="shared" si="83"/>
        <v>0</v>
      </c>
      <c r="EY52" s="579" t="str">
        <f t="shared" si="182"/>
        <v>Internet Service</v>
      </c>
      <c r="EZ52" s="578">
        <f t="shared" si="84"/>
        <v>0</v>
      </c>
      <c r="FA52" s="579" t="str">
        <f t="shared" si="183"/>
        <v>Other Household</v>
      </c>
      <c r="FB52" s="578">
        <f t="shared" si="85"/>
        <v>0</v>
      </c>
      <c r="FC52" s="579" t="str">
        <f t="shared" si="184"/>
        <v>Other Household</v>
      </c>
      <c r="FD52" s="578">
        <f t="shared" si="86"/>
        <v>0</v>
      </c>
      <c r="FE52" s="579" t="str">
        <f t="shared" si="185"/>
        <v>Other Household</v>
      </c>
      <c r="FF52" s="578">
        <f t="shared" si="87"/>
        <v>0</v>
      </c>
      <c r="FG52" s="579" t="str">
        <f t="shared" si="186"/>
        <v>11. ENTERTAINMENT</v>
      </c>
      <c r="FH52" s="578">
        <f t="shared" si="88"/>
        <v>0</v>
      </c>
      <c r="FI52" s="579" t="str">
        <f t="shared" si="187"/>
        <v>Cable TV</v>
      </c>
      <c r="FJ52" s="578">
        <f t="shared" si="89"/>
        <v>0</v>
      </c>
      <c r="FK52" s="579" t="str">
        <f t="shared" si="188"/>
        <v>Movies / Books</v>
      </c>
      <c r="FL52" s="578">
        <f t="shared" si="90"/>
        <v>0</v>
      </c>
      <c r="FM52" s="579" t="str">
        <f t="shared" si="189"/>
        <v>Babysitter</v>
      </c>
      <c r="FN52" s="578">
        <f t="shared" si="91"/>
        <v>0</v>
      </c>
      <c r="FO52" s="579" t="str">
        <f t="shared" si="190"/>
        <v>Vacation</v>
      </c>
      <c r="FP52" s="578">
        <f t="shared" si="92"/>
        <v>0</v>
      </c>
      <c r="FQ52" s="579" t="str">
        <f t="shared" si="191"/>
        <v>Music</v>
      </c>
      <c r="FR52" s="578">
        <f t="shared" si="93"/>
        <v>0</v>
      </c>
      <c r="FS52" s="579" t="str">
        <f t="shared" si="192"/>
        <v>Other Entertainment</v>
      </c>
      <c r="FT52" s="578">
        <f t="shared" si="94"/>
        <v>0</v>
      </c>
      <c r="FU52" s="579" t="str">
        <f t="shared" si="193"/>
        <v>12. TRANSPORTATION</v>
      </c>
      <c r="FV52" s="578">
        <f t="shared" si="95"/>
        <v>0</v>
      </c>
      <c r="FW52" s="579" t="str">
        <f t="shared" si="194"/>
        <v>Auto Loan Payment</v>
      </c>
      <c r="FX52" s="578">
        <f t="shared" si="96"/>
        <v>0</v>
      </c>
      <c r="FY52" s="579" t="str">
        <f t="shared" si="195"/>
        <v>Fuel</v>
      </c>
      <c r="FZ52" s="578">
        <f t="shared" si="97"/>
        <v>0</v>
      </c>
      <c r="GA52" s="579" t="str">
        <f t="shared" si="196"/>
        <v>Maintenance</v>
      </c>
      <c r="GB52" s="578">
        <f t="shared" si="98"/>
        <v>0</v>
      </c>
      <c r="GC52" s="579" t="str">
        <f t="shared" si="197"/>
        <v>Unplanned Service / Repair</v>
      </c>
      <c r="GD52" s="578">
        <f t="shared" si="99"/>
        <v>0</v>
      </c>
      <c r="GE52" s="579" t="str">
        <f t="shared" si="198"/>
        <v>Registration / Inspection</v>
      </c>
      <c r="GF52" s="578">
        <f t="shared" si="100"/>
        <v>0</v>
      </c>
      <c r="GG52" s="579" t="str">
        <f t="shared" si="199"/>
        <v>Other Transportation</v>
      </c>
      <c r="GH52" s="578">
        <f t="shared" si="101"/>
        <v>0</v>
      </c>
      <c r="GI52" s="579" t="str">
        <f t="shared" si="200"/>
        <v>13. INSURANCE</v>
      </c>
      <c r="GJ52" s="578">
        <f t="shared" si="102"/>
        <v>0</v>
      </c>
      <c r="GK52" s="579" t="str">
        <f t="shared" si="201"/>
        <v>Home Insurance</v>
      </c>
      <c r="GL52" s="578">
        <f t="shared" si="103"/>
        <v>0</v>
      </c>
      <c r="GM52" s="579" t="str">
        <f t="shared" si="202"/>
        <v>Auto Insurance</v>
      </c>
      <c r="GN52" s="578">
        <f t="shared" si="104"/>
        <v>0</v>
      </c>
      <c r="GO52" s="579" t="str">
        <f t="shared" si="203"/>
        <v>Medical / Dental / Vision</v>
      </c>
      <c r="GP52" s="578">
        <f t="shared" si="105"/>
        <v>0</v>
      </c>
      <c r="GQ52" s="579" t="str">
        <f t="shared" si="204"/>
        <v>Life Insurance</v>
      </c>
      <c r="GR52" s="578">
        <f t="shared" si="106"/>
        <v>0</v>
      </c>
      <c r="GS52" s="579" t="str">
        <f t="shared" si="205"/>
        <v>Disability</v>
      </c>
      <c r="GT52" s="578">
        <f t="shared" si="107"/>
        <v>0</v>
      </c>
      <c r="GU52" s="579" t="str">
        <f t="shared" si="206"/>
        <v>Other Insurance</v>
      </c>
      <c r="GV52" s="578">
        <f t="shared" si="108"/>
        <v>0</v>
      </c>
      <c r="GW52" s="579" t="str">
        <f t="shared" si="207"/>
        <v>14. INVESTMENTS</v>
      </c>
      <c r="GX52" s="578">
        <f t="shared" si="109"/>
        <v>0</v>
      </c>
      <c r="GY52" s="579" t="str">
        <f t="shared" si="208"/>
        <v>Business</v>
      </c>
      <c r="GZ52" s="578">
        <f t="shared" si="110"/>
        <v>0</v>
      </c>
      <c r="HA52" s="579" t="str">
        <f t="shared" si="209"/>
        <v>Real Estate</v>
      </c>
      <c r="HB52" s="578">
        <f t="shared" si="111"/>
        <v>0</v>
      </c>
      <c r="HC52" s="579" t="str">
        <f t="shared" si="210"/>
        <v>Other Investments</v>
      </c>
      <c r="HD52" s="578">
        <f t="shared" si="112"/>
        <v>0</v>
      </c>
      <c r="HE52" s="579" t="str">
        <f t="shared" si="211"/>
        <v>Other Investments</v>
      </c>
      <c r="HF52" s="578">
        <f t="shared" si="113"/>
        <v>0</v>
      </c>
      <c r="HG52" s="579" t="str">
        <f t="shared" si="212"/>
        <v>Other Investments</v>
      </c>
      <c r="HH52" s="578">
        <f t="shared" si="114"/>
        <v>0</v>
      </c>
      <c r="HI52" s="579" t="str">
        <f t="shared" si="213"/>
        <v>Other Investments</v>
      </c>
      <c r="HJ52" s="578">
        <f t="shared" si="115"/>
        <v>0</v>
      </c>
      <c r="HK52" s="587"/>
      <c r="HL52" s="578"/>
      <c r="HM52" s="579"/>
      <c r="HN52" s="578"/>
      <c r="HO52" s="579"/>
      <c r="HP52" s="578"/>
      <c r="HQ52" s="579"/>
      <c r="HR52" s="578"/>
      <c r="HS52" s="579"/>
      <c r="HT52" s="578"/>
      <c r="HU52" s="579"/>
      <c r="HV52" s="578"/>
      <c r="HW52" s="579"/>
      <c r="HX52" s="588"/>
    </row>
    <row r="53" spans="2:242" ht="26" customHeight="1">
      <c r="B53" s="174">
        <f t="shared" si="16"/>
        <v>0</v>
      </c>
      <c r="D53" s="1010"/>
      <c r="E53" s="1011"/>
      <c r="F53" s="1012"/>
      <c r="G53" s="1013"/>
      <c r="H53" s="811"/>
      <c r="I53" s="811"/>
      <c r="J53" s="811"/>
      <c r="K53" s="811"/>
      <c r="L53" s="811"/>
      <c r="M53" s="586"/>
      <c r="N53" s="553">
        <f t="shared" si="215"/>
        <v>0</v>
      </c>
      <c r="O53" s="557">
        <f t="shared" si="1"/>
        <v>0</v>
      </c>
      <c r="P53" s="574" t="str">
        <f t="shared" si="17"/>
        <v/>
      </c>
      <c r="Q53" s="574" t="str">
        <f t="shared" si="214"/>
        <v/>
      </c>
      <c r="S53" s="174" t="str">
        <f>Setup!C80</f>
        <v>Other Clothing</v>
      </c>
      <c r="T53" s="339" t="str">
        <f t="shared" si="216"/>
        <v/>
      </c>
      <c r="W53" s="579" t="str">
        <f t="shared" si="116"/>
        <v>1. GIVING</v>
      </c>
      <c r="X53" s="578">
        <f t="shared" si="18"/>
        <v>0</v>
      </c>
      <c r="Y53" s="579" t="str">
        <f t="shared" si="117"/>
        <v>Tithe</v>
      </c>
      <c r="Z53" s="578">
        <f t="shared" si="19"/>
        <v>0</v>
      </c>
      <c r="AA53" s="579" t="str">
        <f t="shared" si="118"/>
        <v>Offering</v>
      </c>
      <c r="AB53" s="578">
        <f t="shared" si="20"/>
        <v>0</v>
      </c>
      <c r="AC53" s="579" t="str">
        <f t="shared" si="119"/>
        <v>Alms</v>
      </c>
      <c r="AD53" s="578">
        <f t="shared" si="21"/>
        <v>0</v>
      </c>
      <c r="AE53" s="579" t="str">
        <f t="shared" si="120"/>
        <v>Gifts</v>
      </c>
      <c r="AF53" s="578">
        <f t="shared" si="22"/>
        <v>0</v>
      </c>
      <c r="AG53" s="579" t="str">
        <f t="shared" si="121"/>
        <v>Outreaches</v>
      </c>
      <c r="AH53" s="578">
        <f t="shared" si="23"/>
        <v>0</v>
      </c>
      <c r="AI53" s="579" t="str">
        <f t="shared" si="122"/>
        <v>Other Giving</v>
      </c>
      <c r="AJ53" s="578">
        <f t="shared" si="24"/>
        <v>0</v>
      </c>
      <c r="AK53" s="579" t="str">
        <f t="shared" si="123"/>
        <v>2. TAXES</v>
      </c>
      <c r="AL53" s="578">
        <f t="shared" si="25"/>
        <v>0</v>
      </c>
      <c r="AM53" s="579" t="str">
        <f t="shared" si="124"/>
        <v>Taxes - Fed. S.S., Medicare</v>
      </c>
      <c r="AN53" s="578">
        <f t="shared" si="26"/>
        <v>0</v>
      </c>
      <c r="AO53" s="579" t="str">
        <f t="shared" si="125"/>
        <v>State Taxes</v>
      </c>
      <c r="AP53" s="578">
        <f t="shared" si="27"/>
        <v>0</v>
      </c>
      <c r="AQ53" s="579" t="str">
        <f t="shared" si="126"/>
        <v>Property Taxes</v>
      </c>
      <c r="AR53" s="578">
        <f t="shared" si="28"/>
        <v>0</v>
      </c>
      <c r="AS53" s="579" t="str">
        <f t="shared" si="127"/>
        <v>Other Taxes</v>
      </c>
      <c r="AT53" s="578">
        <f t="shared" si="29"/>
        <v>0</v>
      </c>
      <c r="AU53" s="579" t="str">
        <f t="shared" si="128"/>
        <v>Other Taxes</v>
      </c>
      <c r="AV53" s="578">
        <f t="shared" si="30"/>
        <v>0</v>
      </c>
      <c r="AW53" s="579" t="str">
        <f t="shared" si="129"/>
        <v>Other Taxes</v>
      </c>
      <c r="AX53" s="578">
        <f t="shared" si="31"/>
        <v>0</v>
      </c>
      <c r="AY53" s="579" t="str">
        <f t="shared" si="130"/>
        <v>3. SAVINGS</v>
      </c>
      <c r="AZ53" s="578">
        <f t="shared" si="32"/>
        <v>0</v>
      </c>
      <c r="BA53" s="579" t="str">
        <f t="shared" si="131"/>
        <v>Emergency Fund</v>
      </c>
      <c r="BB53" s="578">
        <f t="shared" si="33"/>
        <v>0</v>
      </c>
      <c r="BC53" s="579" t="str">
        <f t="shared" si="132"/>
        <v>Retirement</v>
      </c>
      <c r="BD53" s="578">
        <f t="shared" si="34"/>
        <v>0</v>
      </c>
      <c r="BE53" s="579" t="str">
        <f t="shared" si="133"/>
        <v>Storehouse</v>
      </c>
      <c r="BF53" s="578">
        <f t="shared" si="35"/>
        <v>0</v>
      </c>
      <c r="BG53" s="579" t="str">
        <f t="shared" si="134"/>
        <v>Christmas Fund</v>
      </c>
      <c r="BH53" s="578">
        <f t="shared" si="36"/>
        <v>0</v>
      </c>
      <c r="BI53" s="579" t="str">
        <f t="shared" si="135"/>
        <v>Car Fund</v>
      </c>
      <c r="BJ53" s="578">
        <f t="shared" si="37"/>
        <v>0</v>
      </c>
      <c r="BK53" s="579" t="str">
        <f t="shared" si="136"/>
        <v>Home Down Pay Fund</v>
      </c>
      <c r="BL53" s="578">
        <f t="shared" si="38"/>
        <v>0</v>
      </c>
      <c r="BM53" s="579" t="str">
        <f t="shared" si="137"/>
        <v>4. FOOD</v>
      </c>
      <c r="BN53" s="578">
        <f t="shared" si="39"/>
        <v>0</v>
      </c>
      <c r="BO53" s="579" t="str">
        <f t="shared" si="138"/>
        <v>Groceries</v>
      </c>
      <c r="BP53" s="578">
        <f t="shared" si="40"/>
        <v>0</v>
      </c>
      <c r="BQ53" s="579" t="str">
        <f t="shared" si="139"/>
        <v>Dining Out</v>
      </c>
      <c r="BR53" s="578">
        <f t="shared" si="41"/>
        <v>0</v>
      </c>
      <c r="BS53" s="579" t="str">
        <f t="shared" si="140"/>
        <v>School Lunches</v>
      </c>
      <c r="BT53" s="578">
        <f t="shared" si="42"/>
        <v>0</v>
      </c>
      <c r="BU53" s="579" t="str">
        <f t="shared" si="141"/>
        <v>Pet Food</v>
      </c>
      <c r="BV53" s="578">
        <f t="shared" si="43"/>
        <v>0</v>
      </c>
      <c r="BW53" s="579" t="str">
        <f t="shared" si="142"/>
        <v>Other Food</v>
      </c>
      <c r="BX53" s="578">
        <f t="shared" si="44"/>
        <v>0</v>
      </c>
      <c r="BY53" s="579" t="str">
        <f t="shared" si="143"/>
        <v>Other Food</v>
      </c>
      <c r="BZ53" s="578">
        <f t="shared" si="45"/>
        <v>0</v>
      </c>
      <c r="CA53" s="579" t="str">
        <f t="shared" si="144"/>
        <v>5. CLOTHING</v>
      </c>
      <c r="CB53" s="578">
        <f t="shared" si="46"/>
        <v>0</v>
      </c>
      <c r="CC53" s="579" t="str">
        <f t="shared" si="145"/>
        <v>New Clothes</v>
      </c>
      <c r="CD53" s="578">
        <f t="shared" si="47"/>
        <v>0</v>
      </c>
      <c r="CE53" s="579" t="str">
        <f t="shared" si="146"/>
        <v>Dry Cleaning</v>
      </c>
      <c r="CF53" s="578">
        <f t="shared" si="48"/>
        <v>0</v>
      </c>
      <c r="CG53" s="579" t="str">
        <f t="shared" si="147"/>
        <v>Laundry</v>
      </c>
      <c r="CH53" s="578">
        <f t="shared" si="49"/>
        <v>0</v>
      </c>
      <c r="CI53" s="579" t="str">
        <f t="shared" si="148"/>
        <v>Other Clothing</v>
      </c>
      <c r="CJ53" s="578">
        <f t="shared" si="50"/>
        <v>0</v>
      </c>
      <c r="CK53" s="579" t="str">
        <f t="shared" si="149"/>
        <v>Other Clothing</v>
      </c>
      <c r="CL53" s="578">
        <f t="shared" si="51"/>
        <v>0</v>
      </c>
      <c r="CM53" s="579" t="str">
        <f t="shared" si="150"/>
        <v>Other Clothing</v>
      </c>
      <c r="CN53" s="578">
        <f t="shared" si="52"/>
        <v>0</v>
      </c>
      <c r="CO53" s="579" t="str">
        <f t="shared" si="151"/>
        <v>6. CHILD CARE</v>
      </c>
      <c r="CP53" s="578">
        <f t="shared" si="53"/>
        <v>0</v>
      </c>
      <c r="CQ53" s="579" t="str">
        <f t="shared" si="152"/>
        <v>School Tuition</v>
      </c>
      <c r="CR53" s="578">
        <f t="shared" si="54"/>
        <v>0</v>
      </c>
      <c r="CS53" s="579" t="str">
        <f t="shared" si="153"/>
        <v>Day Care</v>
      </c>
      <c r="CT53" s="578">
        <f t="shared" si="55"/>
        <v>0</v>
      </c>
      <c r="CU53" s="579" t="str">
        <f t="shared" si="154"/>
        <v>Child Support</v>
      </c>
      <c r="CV53" s="578">
        <f t="shared" si="56"/>
        <v>0</v>
      </c>
      <c r="CW53" s="579" t="str">
        <f t="shared" si="155"/>
        <v>Other Child Care</v>
      </c>
      <c r="CX53" s="578">
        <f t="shared" si="57"/>
        <v>0</v>
      </c>
      <c r="CY53" s="579" t="str">
        <f t="shared" si="156"/>
        <v>Other Child Care</v>
      </c>
      <c r="CZ53" s="578">
        <f t="shared" si="58"/>
        <v>0</v>
      </c>
      <c r="DA53" s="579" t="str">
        <f t="shared" si="157"/>
        <v>Other Child Care</v>
      </c>
      <c r="DB53" s="578">
        <f t="shared" si="59"/>
        <v>0</v>
      </c>
      <c r="DC53" s="579" t="str">
        <f t="shared" si="158"/>
        <v>7. HEALTH</v>
      </c>
      <c r="DD53" s="578">
        <f t="shared" si="60"/>
        <v>0</v>
      </c>
      <c r="DE53" s="579" t="str">
        <f t="shared" si="159"/>
        <v>Doctor</v>
      </c>
      <c r="DF53" s="578">
        <f t="shared" si="61"/>
        <v>0</v>
      </c>
      <c r="DG53" s="579" t="str">
        <f t="shared" si="160"/>
        <v>Dentist</v>
      </c>
      <c r="DH53" s="578">
        <f t="shared" si="62"/>
        <v>0</v>
      </c>
      <c r="DI53" s="579" t="str">
        <f t="shared" si="161"/>
        <v>Prescriptions</v>
      </c>
      <c r="DJ53" s="578">
        <f t="shared" si="63"/>
        <v>0</v>
      </c>
      <c r="DK53" s="579" t="str">
        <f t="shared" si="162"/>
        <v>Health &amp; Fitness</v>
      </c>
      <c r="DL53" s="578">
        <f t="shared" si="64"/>
        <v>0</v>
      </c>
      <c r="DM53" s="579" t="str">
        <f t="shared" si="163"/>
        <v>Personal Grooming</v>
      </c>
      <c r="DN53" s="578">
        <f t="shared" si="65"/>
        <v>0</v>
      </c>
      <c r="DO53" s="579" t="str">
        <f t="shared" si="164"/>
        <v>Other Medical</v>
      </c>
      <c r="DP53" s="578">
        <f t="shared" si="66"/>
        <v>0</v>
      </c>
      <c r="DQ53" s="579" t="str">
        <f t="shared" si="165"/>
        <v>8. HOUSING</v>
      </c>
      <c r="DR53" s="578">
        <f t="shared" si="67"/>
        <v>0</v>
      </c>
      <c r="DS53" s="579" t="str">
        <f t="shared" si="166"/>
        <v>Mortgage Loan Payment</v>
      </c>
      <c r="DT53" s="578">
        <f t="shared" si="68"/>
        <v>0</v>
      </c>
      <c r="DU53" s="579" t="str">
        <f t="shared" si="167"/>
        <v>Rent</v>
      </c>
      <c r="DV53" s="578">
        <f t="shared" si="69"/>
        <v>0</v>
      </c>
      <c r="DW53" s="579" t="str">
        <f t="shared" si="168"/>
        <v>Escrow</v>
      </c>
      <c r="DX53" s="578">
        <f t="shared" si="70"/>
        <v>0</v>
      </c>
      <c r="DY53" s="579" t="str">
        <f t="shared" si="169"/>
        <v>HOA / Dues</v>
      </c>
      <c r="DZ53" s="578">
        <f t="shared" si="71"/>
        <v>0</v>
      </c>
      <c r="EA53" s="579" t="str">
        <f t="shared" si="170"/>
        <v>Home Improvement</v>
      </c>
      <c r="EB53" s="578">
        <f t="shared" si="72"/>
        <v>0</v>
      </c>
      <c r="EC53" s="579" t="str">
        <f t="shared" si="171"/>
        <v>Other Housing</v>
      </c>
      <c r="ED53" s="578">
        <f t="shared" si="73"/>
        <v>0</v>
      </c>
      <c r="EE53" s="579" t="str">
        <f t="shared" si="172"/>
        <v>9. UTILITIES</v>
      </c>
      <c r="EF53" s="578">
        <f t="shared" si="74"/>
        <v>0</v>
      </c>
      <c r="EG53" s="579" t="str">
        <f t="shared" si="173"/>
        <v>Electricity</v>
      </c>
      <c r="EH53" s="578">
        <f t="shared" si="75"/>
        <v>0</v>
      </c>
      <c r="EI53" s="579" t="str">
        <f t="shared" si="174"/>
        <v>Natural Gas</v>
      </c>
      <c r="EJ53" s="578">
        <f t="shared" si="76"/>
        <v>0</v>
      </c>
      <c r="EK53" s="579" t="str">
        <f t="shared" si="175"/>
        <v>Water</v>
      </c>
      <c r="EL53" s="578">
        <f t="shared" si="77"/>
        <v>0</v>
      </c>
      <c r="EM53" s="579" t="str">
        <f t="shared" si="176"/>
        <v>Trash Pick-up</v>
      </c>
      <c r="EN53" s="578">
        <f t="shared" si="78"/>
        <v>0</v>
      </c>
      <c r="EO53" s="579" t="str">
        <f t="shared" si="177"/>
        <v>Other Utilities</v>
      </c>
      <c r="EP53" s="578">
        <f t="shared" si="79"/>
        <v>0</v>
      </c>
      <c r="EQ53" s="579" t="str">
        <f t="shared" si="178"/>
        <v>Other Utilities</v>
      </c>
      <c r="ER53" s="578">
        <f t="shared" si="80"/>
        <v>0</v>
      </c>
      <c r="ES53" s="579" t="str">
        <f t="shared" si="179"/>
        <v>10. HOUSEHOLD</v>
      </c>
      <c r="ET53" s="578">
        <f t="shared" si="81"/>
        <v>0</v>
      </c>
      <c r="EU53" s="579" t="str">
        <f t="shared" si="180"/>
        <v>Home Phone</v>
      </c>
      <c r="EV53" s="578">
        <f t="shared" si="82"/>
        <v>0</v>
      </c>
      <c r="EW53" s="579" t="str">
        <f t="shared" si="181"/>
        <v>Cell Phone</v>
      </c>
      <c r="EX53" s="578">
        <f t="shared" si="83"/>
        <v>0</v>
      </c>
      <c r="EY53" s="579" t="str">
        <f t="shared" si="182"/>
        <v>Internet Service</v>
      </c>
      <c r="EZ53" s="578">
        <f t="shared" si="84"/>
        <v>0</v>
      </c>
      <c r="FA53" s="579" t="str">
        <f t="shared" si="183"/>
        <v>Other Household</v>
      </c>
      <c r="FB53" s="578">
        <f t="shared" si="85"/>
        <v>0</v>
      </c>
      <c r="FC53" s="579" t="str">
        <f t="shared" si="184"/>
        <v>Other Household</v>
      </c>
      <c r="FD53" s="578">
        <f t="shared" si="86"/>
        <v>0</v>
      </c>
      <c r="FE53" s="579" t="str">
        <f t="shared" si="185"/>
        <v>Other Household</v>
      </c>
      <c r="FF53" s="578">
        <f t="shared" si="87"/>
        <v>0</v>
      </c>
      <c r="FG53" s="579" t="str">
        <f t="shared" si="186"/>
        <v>11. ENTERTAINMENT</v>
      </c>
      <c r="FH53" s="578">
        <f t="shared" si="88"/>
        <v>0</v>
      </c>
      <c r="FI53" s="579" t="str">
        <f t="shared" si="187"/>
        <v>Cable TV</v>
      </c>
      <c r="FJ53" s="578">
        <f t="shared" si="89"/>
        <v>0</v>
      </c>
      <c r="FK53" s="579" t="str">
        <f t="shared" si="188"/>
        <v>Movies / Books</v>
      </c>
      <c r="FL53" s="578">
        <f t="shared" si="90"/>
        <v>0</v>
      </c>
      <c r="FM53" s="579" t="str">
        <f t="shared" si="189"/>
        <v>Babysitter</v>
      </c>
      <c r="FN53" s="578">
        <f t="shared" si="91"/>
        <v>0</v>
      </c>
      <c r="FO53" s="579" t="str">
        <f t="shared" si="190"/>
        <v>Vacation</v>
      </c>
      <c r="FP53" s="578">
        <f t="shared" si="92"/>
        <v>0</v>
      </c>
      <c r="FQ53" s="579" t="str">
        <f t="shared" si="191"/>
        <v>Music</v>
      </c>
      <c r="FR53" s="578">
        <f t="shared" si="93"/>
        <v>0</v>
      </c>
      <c r="FS53" s="579" t="str">
        <f t="shared" si="192"/>
        <v>Other Entertainment</v>
      </c>
      <c r="FT53" s="578">
        <f t="shared" si="94"/>
        <v>0</v>
      </c>
      <c r="FU53" s="579" t="str">
        <f t="shared" si="193"/>
        <v>12. TRANSPORTATION</v>
      </c>
      <c r="FV53" s="578">
        <f t="shared" si="95"/>
        <v>0</v>
      </c>
      <c r="FW53" s="579" t="str">
        <f t="shared" si="194"/>
        <v>Auto Loan Payment</v>
      </c>
      <c r="FX53" s="578">
        <f t="shared" si="96"/>
        <v>0</v>
      </c>
      <c r="FY53" s="579" t="str">
        <f t="shared" si="195"/>
        <v>Fuel</v>
      </c>
      <c r="FZ53" s="578">
        <f t="shared" si="97"/>
        <v>0</v>
      </c>
      <c r="GA53" s="579" t="str">
        <f t="shared" si="196"/>
        <v>Maintenance</v>
      </c>
      <c r="GB53" s="578">
        <f t="shared" si="98"/>
        <v>0</v>
      </c>
      <c r="GC53" s="579" t="str">
        <f t="shared" si="197"/>
        <v>Unplanned Service / Repair</v>
      </c>
      <c r="GD53" s="578">
        <f t="shared" si="99"/>
        <v>0</v>
      </c>
      <c r="GE53" s="579" t="str">
        <f t="shared" si="198"/>
        <v>Registration / Inspection</v>
      </c>
      <c r="GF53" s="578">
        <f t="shared" si="100"/>
        <v>0</v>
      </c>
      <c r="GG53" s="579" t="str">
        <f t="shared" si="199"/>
        <v>Other Transportation</v>
      </c>
      <c r="GH53" s="578">
        <f t="shared" si="101"/>
        <v>0</v>
      </c>
      <c r="GI53" s="579" t="str">
        <f t="shared" si="200"/>
        <v>13. INSURANCE</v>
      </c>
      <c r="GJ53" s="578">
        <f t="shared" si="102"/>
        <v>0</v>
      </c>
      <c r="GK53" s="579" t="str">
        <f t="shared" si="201"/>
        <v>Home Insurance</v>
      </c>
      <c r="GL53" s="578">
        <f t="shared" si="103"/>
        <v>0</v>
      </c>
      <c r="GM53" s="579" t="str">
        <f t="shared" si="202"/>
        <v>Auto Insurance</v>
      </c>
      <c r="GN53" s="578">
        <f t="shared" si="104"/>
        <v>0</v>
      </c>
      <c r="GO53" s="579" t="str">
        <f t="shared" si="203"/>
        <v>Medical / Dental / Vision</v>
      </c>
      <c r="GP53" s="578">
        <f t="shared" si="105"/>
        <v>0</v>
      </c>
      <c r="GQ53" s="579" t="str">
        <f t="shared" si="204"/>
        <v>Life Insurance</v>
      </c>
      <c r="GR53" s="578">
        <f t="shared" si="106"/>
        <v>0</v>
      </c>
      <c r="GS53" s="579" t="str">
        <f t="shared" si="205"/>
        <v>Disability</v>
      </c>
      <c r="GT53" s="578">
        <f t="shared" si="107"/>
        <v>0</v>
      </c>
      <c r="GU53" s="579" t="str">
        <f t="shared" si="206"/>
        <v>Other Insurance</v>
      </c>
      <c r="GV53" s="578">
        <f t="shared" si="108"/>
        <v>0</v>
      </c>
      <c r="GW53" s="579" t="str">
        <f t="shared" si="207"/>
        <v>14. INVESTMENTS</v>
      </c>
      <c r="GX53" s="578">
        <f t="shared" si="109"/>
        <v>0</v>
      </c>
      <c r="GY53" s="579" t="str">
        <f t="shared" si="208"/>
        <v>Business</v>
      </c>
      <c r="GZ53" s="578">
        <f t="shared" si="110"/>
        <v>0</v>
      </c>
      <c r="HA53" s="579" t="str">
        <f t="shared" si="209"/>
        <v>Real Estate</v>
      </c>
      <c r="HB53" s="578">
        <f t="shared" si="111"/>
        <v>0</v>
      </c>
      <c r="HC53" s="579" t="str">
        <f t="shared" si="210"/>
        <v>Other Investments</v>
      </c>
      <c r="HD53" s="578">
        <f t="shared" si="112"/>
        <v>0</v>
      </c>
      <c r="HE53" s="579" t="str">
        <f t="shared" si="211"/>
        <v>Other Investments</v>
      </c>
      <c r="HF53" s="578">
        <f t="shared" si="113"/>
        <v>0</v>
      </c>
      <c r="HG53" s="579" t="str">
        <f t="shared" si="212"/>
        <v>Other Investments</v>
      </c>
      <c r="HH53" s="578">
        <f t="shared" si="114"/>
        <v>0</v>
      </c>
      <c r="HI53" s="579" t="str">
        <f t="shared" si="213"/>
        <v>Other Investments</v>
      </c>
      <c r="HJ53" s="578">
        <f t="shared" si="115"/>
        <v>0</v>
      </c>
      <c r="HK53" s="587"/>
      <c r="HL53" s="578"/>
      <c r="HM53" s="579"/>
      <c r="HN53" s="578"/>
      <c r="HO53" s="579"/>
      <c r="HP53" s="578"/>
      <c r="HQ53" s="579"/>
      <c r="HR53" s="578"/>
      <c r="HS53" s="579"/>
      <c r="HT53" s="578"/>
      <c r="HU53" s="579"/>
      <c r="HV53" s="578"/>
      <c r="HW53" s="579"/>
      <c r="HX53" s="588"/>
    </row>
    <row r="54" spans="2:242" ht="26" customHeight="1">
      <c r="B54" s="174">
        <f t="shared" si="16"/>
        <v>0</v>
      </c>
      <c r="D54" s="1010"/>
      <c r="E54" s="1011"/>
      <c r="F54" s="1012"/>
      <c r="G54" s="1013"/>
      <c r="H54" s="811"/>
      <c r="I54" s="811"/>
      <c r="J54" s="811"/>
      <c r="K54" s="811"/>
      <c r="L54" s="811"/>
      <c r="M54" s="586"/>
      <c r="N54" s="553">
        <f t="shared" si="215"/>
        <v>0</v>
      </c>
      <c r="O54" s="557">
        <f t="shared" si="1"/>
        <v>0</v>
      </c>
      <c r="P54" s="574" t="str">
        <f t="shared" si="17"/>
        <v/>
      </c>
      <c r="Q54" s="574" t="str">
        <f t="shared" si="214"/>
        <v/>
      </c>
      <c r="S54" s="174" t="str">
        <f>Setup!C81</f>
        <v>6. CHILD CARE</v>
      </c>
      <c r="T54" s="339" t="str">
        <f t="shared" si="216"/>
        <v/>
      </c>
      <c r="W54" s="579" t="str">
        <f t="shared" si="116"/>
        <v>1. GIVING</v>
      </c>
      <c r="X54" s="578">
        <f t="shared" si="18"/>
        <v>0</v>
      </c>
      <c r="Y54" s="579" t="str">
        <f t="shared" si="117"/>
        <v>Tithe</v>
      </c>
      <c r="Z54" s="578">
        <f t="shared" si="19"/>
        <v>0</v>
      </c>
      <c r="AA54" s="579" t="str">
        <f t="shared" si="118"/>
        <v>Offering</v>
      </c>
      <c r="AB54" s="578">
        <f t="shared" si="20"/>
        <v>0</v>
      </c>
      <c r="AC54" s="579" t="str">
        <f t="shared" si="119"/>
        <v>Alms</v>
      </c>
      <c r="AD54" s="578">
        <f t="shared" si="21"/>
        <v>0</v>
      </c>
      <c r="AE54" s="579" t="str">
        <f t="shared" si="120"/>
        <v>Gifts</v>
      </c>
      <c r="AF54" s="578">
        <f t="shared" si="22"/>
        <v>0</v>
      </c>
      <c r="AG54" s="579" t="str">
        <f t="shared" si="121"/>
        <v>Outreaches</v>
      </c>
      <c r="AH54" s="578">
        <f t="shared" si="23"/>
        <v>0</v>
      </c>
      <c r="AI54" s="579" t="str">
        <f t="shared" si="122"/>
        <v>Other Giving</v>
      </c>
      <c r="AJ54" s="578">
        <f t="shared" si="24"/>
        <v>0</v>
      </c>
      <c r="AK54" s="579" t="str">
        <f t="shared" si="123"/>
        <v>2. TAXES</v>
      </c>
      <c r="AL54" s="578">
        <f t="shared" si="25"/>
        <v>0</v>
      </c>
      <c r="AM54" s="579" t="str">
        <f t="shared" si="124"/>
        <v>Taxes - Fed. S.S., Medicare</v>
      </c>
      <c r="AN54" s="578">
        <f t="shared" si="26"/>
        <v>0</v>
      </c>
      <c r="AO54" s="579" t="str">
        <f t="shared" si="125"/>
        <v>State Taxes</v>
      </c>
      <c r="AP54" s="578">
        <f t="shared" si="27"/>
        <v>0</v>
      </c>
      <c r="AQ54" s="579" t="str">
        <f t="shared" si="126"/>
        <v>Property Taxes</v>
      </c>
      <c r="AR54" s="578">
        <f t="shared" si="28"/>
        <v>0</v>
      </c>
      <c r="AS54" s="579" t="str">
        <f t="shared" si="127"/>
        <v>Other Taxes</v>
      </c>
      <c r="AT54" s="578">
        <f t="shared" si="29"/>
        <v>0</v>
      </c>
      <c r="AU54" s="579" t="str">
        <f t="shared" si="128"/>
        <v>Other Taxes</v>
      </c>
      <c r="AV54" s="578">
        <f t="shared" si="30"/>
        <v>0</v>
      </c>
      <c r="AW54" s="579" t="str">
        <f t="shared" si="129"/>
        <v>Other Taxes</v>
      </c>
      <c r="AX54" s="578">
        <f t="shared" si="31"/>
        <v>0</v>
      </c>
      <c r="AY54" s="579" t="str">
        <f t="shared" si="130"/>
        <v>3. SAVINGS</v>
      </c>
      <c r="AZ54" s="578">
        <f t="shared" si="32"/>
        <v>0</v>
      </c>
      <c r="BA54" s="579" t="str">
        <f t="shared" si="131"/>
        <v>Emergency Fund</v>
      </c>
      <c r="BB54" s="578">
        <f t="shared" si="33"/>
        <v>0</v>
      </c>
      <c r="BC54" s="579" t="str">
        <f t="shared" si="132"/>
        <v>Retirement</v>
      </c>
      <c r="BD54" s="578">
        <f t="shared" si="34"/>
        <v>0</v>
      </c>
      <c r="BE54" s="579" t="str">
        <f t="shared" si="133"/>
        <v>Storehouse</v>
      </c>
      <c r="BF54" s="578">
        <f t="shared" si="35"/>
        <v>0</v>
      </c>
      <c r="BG54" s="579" t="str">
        <f t="shared" si="134"/>
        <v>Christmas Fund</v>
      </c>
      <c r="BH54" s="578">
        <f t="shared" si="36"/>
        <v>0</v>
      </c>
      <c r="BI54" s="579" t="str">
        <f t="shared" si="135"/>
        <v>Car Fund</v>
      </c>
      <c r="BJ54" s="578">
        <f t="shared" si="37"/>
        <v>0</v>
      </c>
      <c r="BK54" s="579" t="str">
        <f t="shared" si="136"/>
        <v>Home Down Pay Fund</v>
      </c>
      <c r="BL54" s="578">
        <f t="shared" si="38"/>
        <v>0</v>
      </c>
      <c r="BM54" s="579" t="str">
        <f t="shared" si="137"/>
        <v>4. FOOD</v>
      </c>
      <c r="BN54" s="578">
        <f t="shared" si="39"/>
        <v>0</v>
      </c>
      <c r="BO54" s="579" t="str">
        <f t="shared" si="138"/>
        <v>Groceries</v>
      </c>
      <c r="BP54" s="578">
        <f t="shared" si="40"/>
        <v>0</v>
      </c>
      <c r="BQ54" s="579" t="str">
        <f t="shared" si="139"/>
        <v>Dining Out</v>
      </c>
      <c r="BR54" s="578">
        <f t="shared" si="41"/>
        <v>0</v>
      </c>
      <c r="BS54" s="579" t="str">
        <f t="shared" si="140"/>
        <v>School Lunches</v>
      </c>
      <c r="BT54" s="578">
        <f t="shared" si="42"/>
        <v>0</v>
      </c>
      <c r="BU54" s="579" t="str">
        <f t="shared" si="141"/>
        <v>Pet Food</v>
      </c>
      <c r="BV54" s="578">
        <f t="shared" si="43"/>
        <v>0</v>
      </c>
      <c r="BW54" s="579" t="str">
        <f t="shared" si="142"/>
        <v>Other Food</v>
      </c>
      <c r="BX54" s="578">
        <f t="shared" si="44"/>
        <v>0</v>
      </c>
      <c r="BY54" s="579" t="str">
        <f t="shared" si="143"/>
        <v>Other Food</v>
      </c>
      <c r="BZ54" s="578">
        <f t="shared" si="45"/>
        <v>0</v>
      </c>
      <c r="CA54" s="579" t="str">
        <f t="shared" si="144"/>
        <v>5. CLOTHING</v>
      </c>
      <c r="CB54" s="578">
        <f t="shared" si="46"/>
        <v>0</v>
      </c>
      <c r="CC54" s="579" t="str">
        <f t="shared" si="145"/>
        <v>New Clothes</v>
      </c>
      <c r="CD54" s="578">
        <f t="shared" si="47"/>
        <v>0</v>
      </c>
      <c r="CE54" s="579" t="str">
        <f t="shared" si="146"/>
        <v>Dry Cleaning</v>
      </c>
      <c r="CF54" s="578">
        <f t="shared" si="48"/>
        <v>0</v>
      </c>
      <c r="CG54" s="579" t="str">
        <f t="shared" si="147"/>
        <v>Laundry</v>
      </c>
      <c r="CH54" s="578">
        <f t="shared" si="49"/>
        <v>0</v>
      </c>
      <c r="CI54" s="579" t="str">
        <f t="shared" si="148"/>
        <v>Other Clothing</v>
      </c>
      <c r="CJ54" s="578">
        <f t="shared" si="50"/>
        <v>0</v>
      </c>
      <c r="CK54" s="579" t="str">
        <f t="shared" si="149"/>
        <v>Other Clothing</v>
      </c>
      <c r="CL54" s="578">
        <f t="shared" si="51"/>
        <v>0</v>
      </c>
      <c r="CM54" s="579" t="str">
        <f t="shared" si="150"/>
        <v>Other Clothing</v>
      </c>
      <c r="CN54" s="578">
        <f t="shared" si="52"/>
        <v>0</v>
      </c>
      <c r="CO54" s="579" t="str">
        <f t="shared" si="151"/>
        <v>6. CHILD CARE</v>
      </c>
      <c r="CP54" s="578">
        <f t="shared" si="53"/>
        <v>0</v>
      </c>
      <c r="CQ54" s="579" t="str">
        <f t="shared" si="152"/>
        <v>School Tuition</v>
      </c>
      <c r="CR54" s="578">
        <f t="shared" si="54"/>
        <v>0</v>
      </c>
      <c r="CS54" s="579" t="str">
        <f t="shared" si="153"/>
        <v>Day Care</v>
      </c>
      <c r="CT54" s="578">
        <f t="shared" si="55"/>
        <v>0</v>
      </c>
      <c r="CU54" s="579" t="str">
        <f t="shared" si="154"/>
        <v>Child Support</v>
      </c>
      <c r="CV54" s="578">
        <f t="shared" si="56"/>
        <v>0</v>
      </c>
      <c r="CW54" s="579" t="str">
        <f t="shared" si="155"/>
        <v>Other Child Care</v>
      </c>
      <c r="CX54" s="578">
        <f t="shared" si="57"/>
        <v>0</v>
      </c>
      <c r="CY54" s="579" t="str">
        <f t="shared" si="156"/>
        <v>Other Child Care</v>
      </c>
      <c r="CZ54" s="578">
        <f t="shared" si="58"/>
        <v>0</v>
      </c>
      <c r="DA54" s="579" t="str">
        <f t="shared" si="157"/>
        <v>Other Child Care</v>
      </c>
      <c r="DB54" s="578">
        <f t="shared" si="59"/>
        <v>0</v>
      </c>
      <c r="DC54" s="579" t="str">
        <f t="shared" si="158"/>
        <v>7. HEALTH</v>
      </c>
      <c r="DD54" s="578">
        <f t="shared" si="60"/>
        <v>0</v>
      </c>
      <c r="DE54" s="579" t="str">
        <f t="shared" si="159"/>
        <v>Doctor</v>
      </c>
      <c r="DF54" s="578">
        <f t="shared" si="61"/>
        <v>0</v>
      </c>
      <c r="DG54" s="579" t="str">
        <f t="shared" si="160"/>
        <v>Dentist</v>
      </c>
      <c r="DH54" s="578">
        <f t="shared" si="62"/>
        <v>0</v>
      </c>
      <c r="DI54" s="579" t="str">
        <f t="shared" si="161"/>
        <v>Prescriptions</v>
      </c>
      <c r="DJ54" s="578">
        <f t="shared" si="63"/>
        <v>0</v>
      </c>
      <c r="DK54" s="579" t="str">
        <f t="shared" si="162"/>
        <v>Health &amp; Fitness</v>
      </c>
      <c r="DL54" s="578">
        <f t="shared" si="64"/>
        <v>0</v>
      </c>
      <c r="DM54" s="579" t="str">
        <f t="shared" si="163"/>
        <v>Personal Grooming</v>
      </c>
      <c r="DN54" s="578">
        <f t="shared" si="65"/>
        <v>0</v>
      </c>
      <c r="DO54" s="579" t="str">
        <f t="shared" si="164"/>
        <v>Other Medical</v>
      </c>
      <c r="DP54" s="578">
        <f t="shared" si="66"/>
        <v>0</v>
      </c>
      <c r="DQ54" s="579" t="str">
        <f t="shared" si="165"/>
        <v>8. HOUSING</v>
      </c>
      <c r="DR54" s="578">
        <f t="shared" si="67"/>
        <v>0</v>
      </c>
      <c r="DS54" s="579" t="str">
        <f t="shared" si="166"/>
        <v>Mortgage Loan Payment</v>
      </c>
      <c r="DT54" s="578">
        <f t="shared" si="68"/>
        <v>0</v>
      </c>
      <c r="DU54" s="579" t="str">
        <f t="shared" si="167"/>
        <v>Rent</v>
      </c>
      <c r="DV54" s="578">
        <f t="shared" si="69"/>
        <v>0</v>
      </c>
      <c r="DW54" s="579" t="str">
        <f t="shared" si="168"/>
        <v>Escrow</v>
      </c>
      <c r="DX54" s="578">
        <f t="shared" si="70"/>
        <v>0</v>
      </c>
      <c r="DY54" s="579" t="str">
        <f t="shared" si="169"/>
        <v>HOA / Dues</v>
      </c>
      <c r="DZ54" s="578">
        <f t="shared" si="71"/>
        <v>0</v>
      </c>
      <c r="EA54" s="579" t="str">
        <f t="shared" si="170"/>
        <v>Home Improvement</v>
      </c>
      <c r="EB54" s="578">
        <f t="shared" si="72"/>
        <v>0</v>
      </c>
      <c r="EC54" s="579" t="str">
        <f t="shared" si="171"/>
        <v>Other Housing</v>
      </c>
      <c r="ED54" s="578">
        <f t="shared" si="73"/>
        <v>0</v>
      </c>
      <c r="EE54" s="579" t="str">
        <f t="shared" si="172"/>
        <v>9. UTILITIES</v>
      </c>
      <c r="EF54" s="578">
        <f t="shared" si="74"/>
        <v>0</v>
      </c>
      <c r="EG54" s="579" t="str">
        <f t="shared" si="173"/>
        <v>Electricity</v>
      </c>
      <c r="EH54" s="578">
        <f t="shared" si="75"/>
        <v>0</v>
      </c>
      <c r="EI54" s="579" t="str">
        <f t="shared" si="174"/>
        <v>Natural Gas</v>
      </c>
      <c r="EJ54" s="578">
        <f t="shared" si="76"/>
        <v>0</v>
      </c>
      <c r="EK54" s="579" t="str">
        <f t="shared" si="175"/>
        <v>Water</v>
      </c>
      <c r="EL54" s="578">
        <f t="shared" si="77"/>
        <v>0</v>
      </c>
      <c r="EM54" s="579" t="str">
        <f t="shared" si="176"/>
        <v>Trash Pick-up</v>
      </c>
      <c r="EN54" s="578">
        <f t="shared" si="78"/>
        <v>0</v>
      </c>
      <c r="EO54" s="579" t="str">
        <f t="shared" si="177"/>
        <v>Other Utilities</v>
      </c>
      <c r="EP54" s="578">
        <f t="shared" si="79"/>
        <v>0</v>
      </c>
      <c r="EQ54" s="579" t="str">
        <f t="shared" si="178"/>
        <v>Other Utilities</v>
      </c>
      <c r="ER54" s="578">
        <f t="shared" si="80"/>
        <v>0</v>
      </c>
      <c r="ES54" s="579" t="str">
        <f t="shared" si="179"/>
        <v>10. HOUSEHOLD</v>
      </c>
      <c r="ET54" s="578">
        <f t="shared" si="81"/>
        <v>0</v>
      </c>
      <c r="EU54" s="579" t="str">
        <f t="shared" si="180"/>
        <v>Home Phone</v>
      </c>
      <c r="EV54" s="578">
        <f t="shared" si="82"/>
        <v>0</v>
      </c>
      <c r="EW54" s="579" t="str">
        <f t="shared" si="181"/>
        <v>Cell Phone</v>
      </c>
      <c r="EX54" s="578">
        <f t="shared" si="83"/>
        <v>0</v>
      </c>
      <c r="EY54" s="579" t="str">
        <f t="shared" si="182"/>
        <v>Internet Service</v>
      </c>
      <c r="EZ54" s="578">
        <f t="shared" si="84"/>
        <v>0</v>
      </c>
      <c r="FA54" s="579" t="str">
        <f t="shared" si="183"/>
        <v>Other Household</v>
      </c>
      <c r="FB54" s="578">
        <f t="shared" si="85"/>
        <v>0</v>
      </c>
      <c r="FC54" s="579" t="str">
        <f t="shared" si="184"/>
        <v>Other Household</v>
      </c>
      <c r="FD54" s="578">
        <f t="shared" si="86"/>
        <v>0</v>
      </c>
      <c r="FE54" s="579" t="str">
        <f t="shared" si="185"/>
        <v>Other Household</v>
      </c>
      <c r="FF54" s="578">
        <f t="shared" si="87"/>
        <v>0</v>
      </c>
      <c r="FG54" s="579" t="str">
        <f t="shared" si="186"/>
        <v>11. ENTERTAINMENT</v>
      </c>
      <c r="FH54" s="578">
        <f t="shared" si="88"/>
        <v>0</v>
      </c>
      <c r="FI54" s="579" t="str">
        <f t="shared" si="187"/>
        <v>Cable TV</v>
      </c>
      <c r="FJ54" s="578">
        <f t="shared" si="89"/>
        <v>0</v>
      </c>
      <c r="FK54" s="579" t="str">
        <f t="shared" si="188"/>
        <v>Movies / Books</v>
      </c>
      <c r="FL54" s="578">
        <f t="shared" si="90"/>
        <v>0</v>
      </c>
      <c r="FM54" s="579" t="str">
        <f t="shared" si="189"/>
        <v>Babysitter</v>
      </c>
      <c r="FN54" s="578">
        <f t="shared" si="91"/>
        <v>0</v>
      </c>
      <c r="FO54" s="579" t="str">
        <f t="shared" si="190"/>
        <v>Vacation</v>
      </c>
      <c r="FP54" s="578">
        <f t="shared" si="92"/>
        <v>0</v>
      </c>
      <c r="FQ54" s="579" t="str">
        <f t="shared" si="191"/>
        <v>Music</v>
      </c>
      <c r="FR54" s="578">
        <f t="shared" si="93"/>
        <v>0</v>
      </c>
      <c r="FS54" s="579" t="str">
        <f t="shared" si="192"/>
        <v>Other Entertainment</v>
      </c>
      <c r="FT54" s="578">
        <f t="shared" si="94"/>
        <v>0</v>
      </c>
      <c r="FU54" s="579" t="str">
        <f t="shared" si="193"/>
        <v>12. TRANSPORTATION</v>
      </c>
      <c r="FV54" s="578">
        <f t="shared" si="95"/>
        <v>0</v>
      </c>
      <c r="FW54" s="579" t="str">
        <f t="shared" si="194"/>
        <v>Auto Loan Payment</v>
      </c>
      <c r="FX54" s="578">
        <f t="shared" si="96"/>
        <v>0</v>
      </c>
      <c r="FY54" s="579" t="str">
        <f t="shared" si="195"/>
        <v>Fuel</v>
      </c>
      <c r="FZ54" s="578">
        <f t="shared" si="97"/>
        <v>0</v>
      </c>
      <c r="GA54" s="579" t="str">
        <f t="shared" si="196"/>
        <v>Maintenance</v>
      </c>
      <c r="GB54" s="578">
        <f t="shared" si="98"/>
        <v>0</v>
      </c>
      <c r="GC54" s="579" t="str">
        <f t="shared" si="197"/>
        <v>Unplanned Service / Repair</v>
      </c>
      <c r="GD54" s="578">
        <f t="shared" si="99"/>
        <v>0</v>
      </c>
      <c r="GE54" s="579" t="str">
        <f t="shared" si="198"/>
        <v>Registration / Inspection</v>
      </c>
      <c r="GF54" s="578">
        <f t="shared" si="100"/>
        <v>0</v>
      </c>
      <c r="GG54" s="579" t="str">
        <f t="shared" si="199"/>
        <v>Other Transportation</v>
      </c>
      <c r="GH54" s="578">
        <f t="shared" si="101"/>
        <v>0</v>
      </c>
      <c r="GI54" s="579" t="str">
        <f t="shared" si="200"/>
        <v>13. INSURANCE</v>
      </c>
      <c r="GJ54" s="578">
        <f t="shared" si="102"/>
        <v>0</v>
      </c>
      <c r="GK54" s="579" t="str">
        <f t="shared" si="201"/>
        <v>Home Insurance</v>
      </c>
      <c r="GL54" s="578">
        <f t="shared" si="103"/>
        <v>0</v>
      </c>
      <c r="GM54" s="579" t="str">
        <f t="shared" si="202"/>
        <v>Auto Insurance</v>
      </c>
      <c r="GN54" s="578">
        <f t="shared" si="104"/>
        <v>0</v>
      </c>
      <c r="GO54" s="579" t="str">
        <f t="shared" si="203"/>
        <v>Medical / Dental / Vision</v>
      </c>
      <c r="GP54" s="578">
        <f t="shared" si="105"/>
        <v>0</v>
      </c>
      <c r="GQ54" s="579" t="str">
        <f t="shared" si="204"/>
        <v>Life Insurance</v>
      </c>
      <c r="GR54" s="578">
        <f t="shared" si="106"/>
        <v>0</v>
      </c>
      <c r="GS54" s="579" t="str">
        <f t="shared" si="205"/>
        <v>Disability</v>
      </c>
      <c r="GT54" s="578">
        <f t="shared" si="107"/>
        <v>0</v>
      </c>
      <c r="GU54" s="579" t="str">
        <f t="shared" si="206"/>
        <v>Other Insurance</v>
      </c>
      <c r="GV54" s="578">
        <f t="shared" si="108"/>
        <v>0</v>
      </c>
      <c r="GW54" s="579" t="str">
        <f t="shared" si="207"/>
        <v>14. INVESTMENTS</v>
      </c>
      <c r="GX54" s="578">
        <f t="shared" si="109"/>
        <v>0</v>
      </c>
      <c r="GY54" s="579" t="str">
        <f t="shared" si="208"/>
        <v>Business</v>
      </c>
      <c r="GZ54" s="578">
        <f t="shared" si="110"/>
        <v>0</v>
      </c>
      <c r="HA54" s="579" t="str">
        <f t="shared" si="209"/>
        <v>Real Estate</v>
      </c>
      <c r="HB54" s="578">
        <f t="shared" si="111"/>
        <v>0</v>
      </c>
      <c r="HC54" s="579" t="str">
        <f t="shared" si="210"/>
        <v>Other Investments</v>
      </c>
      <c r="HD54" s="578">
        <f t="shared" si="112"/>
        <v>0</v>
      </c>
      <c r="HE54" s="579" t="str">
        <f t="shared" si="211"/>
        <v>Other Investments</v>
      </c>
      <c r="HF54" s="578">
        <f t="shared" si="113"/>
        <v>0</v>
      </c>
      <c r="HG54" s="579" t="str">
        <f t="shared" si="212"/>
        <v>Other Investments</v>
      </c>
      <c r="HH54" s="578">
        <f t="shared" si="114"/>
        <v>0</v>
      </c>
      <c r="HI54" s="579" t="str">
        <f t="shared" si="213"/>
        <v>Other Investments</v>
      </c>
      <c r="HJ54" s="578">
        <f t="shared" si="115"/>
        <v>0</v>
      </c>
      <c r="HK54" s="587"/>
      <c r="HL54" s="578"/>
      <c r="HM54" s="579"/>
      <c r="HN54" s="578"/>
      <c r="HO54" s="579"/>
      <c r="HP54" s="578"/>
      <c r="HQ54" s="579"/>
      <c r="HR54" s="578"/>
      <c r="HS54" s="579"/>
      <c r="HT54" s="578"/>
      <c r="HU54" s="579"/>
      <c r="HV54" s="578"/>
      <c r="HW54" s="579"/>
      <c r="HX54" s="588"/>
    </row>
    <row r="55" spans="2:242" ht="26" customHeight="1">
      <c r="B55" s="174">
        <f t="shared" si="16"/>
        <v>0</v>
      </c>
      <c r="D55" s="1010"/>
      <c r="E55" s="1011"/>
      <c r="F55" s="1012"/>
      <c r="G55" s="1013"/>
      <c r="H55" s="811"/>
      <c r="I55" s="811"/>
      <c r="J55" s="811"/>
      <c r="K55" s="811"/>
      <c r="L55" s="811"/>
      <c r="M55" s="586"/>
      <c r="N55" s="553">
        <f t="shared" si="215"/>
        <v>0</v>
      </c>
      <c r="O55" s="557">
        <f t="shared" si="1"/>
        <v>0</v>
      </c>
      <c r="P55" s="574" t="str">
        <f t="shared" si="17"/>
        <v/>
      </c>
      <c r="Q55" s="574" t="str">
        <f t="shared" si="214"/>
        <v/>
      </c>
      <c r="S55" s="174" t="str">
        <f>Setup!C82</f>
        <v>School Tuition</v>
      </c>
      <c r="T55" s="339" t="str">
        <f t="shared" si="216"/>
        <v/>
      </c>
      <c r="W55" s="579" t="str">
        <f t="shared" si="116"/>
        <v>1. GIVING</v>
      </c>
      <c r="X55" s="578">
        <f t="shared" si="18"/>
        <v>0</v>
      </c>
      <c r="Y55" s="579" t="str">
        <f t="shared" si="117"/>
        <v>Tithe</v>
      </c>
      <c r="Z55" s="578">
        <f t="shared" si="19"/>
        <v>0</v>
      </c>
      <c r="AA55" s="579" t="str">
        <f t="shared" si="118"/>
        <v>Offering</v>
      </c>
      <c r="AB55" s="578">
        <f t="shared" si="20"/>
        <v>0</v>
      </c>
      <c r="AC55" s="579" t="str">
        <f t="shared" si="119"/>
        <v>Alms</v>
      </c>
      <c r="AD55" s="578">
        <f t="shared" si="21"/>
        <v>0</v>
      </c>
      <c r="AE55" s="579" t="str">
        <f t="shared" si="120"/>
        <v>Gifts</v>
      </c>
      <c r="AF55" s="578">
        <f t="shared" si="22"/>
        <v>0</v>
      </c>
      <c r="AG55" s="579" t="str">
        <f t="shared" si="121"/>
        <v>Outreaches</v>
      </c>
      <c r="AH55" s="578">
        <f t="shared" si="23"/>
        <v>0</v>
      </c>
      <c r="AI55" s="579" t="str">
        <f t="shared" si="122"/>
        <v>Other Giving</v>
      </c>
      <c r="AJ55" s="578">
        <f t="shared" si="24"/>
        <v>0</v>
      </c>
      <c r="AK55" s="579" t="str">
        <f t="shared" si="123"/>
        <v>2. TAXES</v>
      </c>
      <c r="AL55" s="578">
        <f t="shared" si="25"/>
        <v>0</v>
      </c>
      <c r="AM55" s="579" t="str">
        <f t="shared" si="124"/>
        <v>Taxes - Fed. S.S., Medicare</v>
      </c>
      <c r="AN55" s="578">
        <f t="shared" si="26"/>
        <v>0</v>
      </c>
      <c r="AO55" s="579" t="str">
        <f t="shared" si="125"/>
        <v>State Taxes</v>
      </c>
      <c r="AP55" s="578">
        <f t="shared" si="27"/>
        <v>0</v>
      </c>
      <c r="AQ55" s="579" t="str">
        <f t="shared" si="126"/>
        <v>Property Taxes</v>
      </c>
      <c r="AR55" s="578">
        <f t="shared" si="28"/>
        <v>0</v>
      </c>
      <c r="AS55" s="579" t="str">
        <f t="shared" si="127"/>
        <v>Other Taxes</v>
      </c>
      <c r="AT55" s="578">
        <f t="shared" si="29"/>
        <v>0</v>
      </c>
      <c r="AU55" s="579" t="str">
        <f t="shared" si="128"/>
        <v>Other Taxes</v>
      </c>
      <c r="AV55" s="578">
        <f t="shared" si="30"/>
        <v>0</v>
      </c>
      <c r="AW55" s="579" t="str">
        <f t="shared" si="129"/>
        <v>Other Taxes</v>
      </c>
      <c r="AX55" s="578">
        <f t="shared" si="31"/>
        <v>0</v>
      </c>
      <c r="AY55" s="579" t="str">
        <f t="shared" si="130"/>
        <v>3. SAVINGS</v>
      </c>
      <c r="AZ55" s="578">
        <f t="shared" si="32"/>
        <v>0</v>
      </c>
      <c r="BA55" s="579" t="str">
        <f t="shared" si="131"/>
        <v>Emergency Fund</v>
      </c>
      <c r="BB55" s="578">
        <f t="shared" si="33"/>
        <v>0</v>
      </c>
      <c r="BC55" s="579" t="str">
        <f t="shared" si="132"/>
        <v>Retirement</v>
      </c>
      <c r="BD55" s="578">
        <f t="shared" si="34"/>
        <v>0</v>
      </c>
      <c r="BE55" s="579" t="str">
        <f t="shared" si="133"/>
        <v>Storehouse</v>
      </c>
      <c r="BF55" s="578">
        <f t="shared" si="35"/>
        <v>0</v>
      </c>
      <c r="BG55" s="579" t="str">
        <f t="shared" si="134"/>
        <v>Christmas Fund</v>
      </c>
      <c r="BH55" s="578">
        <f t="shared" si="36"/>
        <v>0</v>
      </c>
      <c r="BI55" s="579" t="str">
        <f t="shared" si="135"/>
        <v>Car Fund</v>
      </c>
      <c r="BJ55" s="578">
        <f t="shared" si="37"/>
        <v>0</v>
      </c>
      <c r="BK55" s="579" t="str">
        <f t="shared" si="136"/>
        <v>Home Down Pay Fund</v>
      </c>
      <c r="BL55" s="578">
        <f t="shared" si="38"/>
        <v>0</v>
      </c>
      <c r="BM55" s="579" t="str">
        <f t="shared" si="137"/>
        <v>4. FOOD</v>
      </c>
      <c r="BN55" s="578">
        <f t="shared" si="39"/>
        <v>0</v>
      </c>
      <c r="BO55" s="579" t="str">
        <f t="shared" si="138"/>
        <v>Groceries</v>
      </c>
      <c r="BP55" s="578">
        <f t="shared" si="40"/>
        <v>0</v>
      </c>
      <c r="BQ55" s="579" t="str">
        <f t="shared" si="139"/>
        <v>Dining Out</v>
      </c>
      <c r="BR55" s="578">
        <f t="shared" si="41"/>
        <v>0</v>
      </c>
      <c r="BS55" s="579" t="str">
        <f t="shared" si="140"/>
        <v>School Lunches</v>
      </c>
      <c r="BT55" s="578">
        <f t="shared" si="42"/>
        <v>0</v>
      </c>
      <c r="BU55" s="579" t="str">
        <f t="shared" si="141"/>
        <v>Pet Food</v>
      </c>
      <c r="BV55" s="578">
        <f t="shared" si="43"/>
        <v>0</v>
      </c>
      <c r="BW55" s="579" t="str">
        <f t="shared" si="142"/>
        <v>Other Food</v>
      </c>
      <c r="BX55" s="578">
        <f t="shared" si="44"/>
        <v>0</v>
      </c>
      <c r="BY55" s="579" t="str">
        <f t="shared" si="143"/>
        <v>Other Food</v>
      </c>
      <c r="BZ55" s="578">
        <f t="shared" si="45"/>
        <v>0</v>
      </c>
      <c r="CA55" s="579" t="str">
        <f t="shared" si="144"/>
        <v>5. CLOTHING</v>
      </c>
      <c r="CB55" s="578">
        <f t="shared" si="46"/>
        <v>0</v>
      </c>
      <c r="CC55" s="579" t="str">
        <f t="shared" si="145"/>
        <v>New Clothes</v>
      </c>
      <c r="CD55" s="578">
        <f t="shared" si="47"/>
        <v>0</v>
      </c>
      <c r="CE55" s="579" t="str">
        <f t="shared" si="146"/>
        <v>Dry Cleaning</v>
      </c>
      <c r="CF55" s="578">
        <f t="shared" si="48"/>
        <v>0</v>
      </c>
      <c r="CG55" s="579" t="str">
        <f t="shared" si="147"/>
        <v>Laundry</v>
      </c>
      <c r="CH55" s="578">
        <f t="shared" si="49"/>
        <v>0</v>
      </c>
      <c r="CI55" s="579" t="str">
        <f t="shared" si="148"/>
        <v>Other Clothing</v>
      </c>
      <c r="CJ55" s="578">
        <f t="shared" si="50"/>
        <v>0</v>
      </c>
      <c r="CK55" s="579" t="str">
        <f t="shared" si="149"/>
        <v>Other Clothing</v>
      </c>
      <c r="CL55" s="578">
        <f t="shared" si="51"/>
        <v>0</v>
      </c>
      <c r="CM55" s="579" t="str">
        <f t="shared" si="150"/>
        <v>Other Clothing</v>
      </c>
      <c r="CN55" s="578">
        <f t="shared" si="52"/>
        <v>0</v>
      </c>
      <c r="CO55" s="579" t="str">
        <f t="shared" si="151"/>
        <v>6. CHILD CARE</v>
      </c>
      <c r="CP55" s="578">
        <f t="shared" si="53"/>
        <v>0</v>
      </c>
      <c r="CQ55" s="579" t="str">
        <f t="shared" si="152"/>
        <v>School Tuition</v>
      </c>
      <c r="CR55" s="578">
        <f t="shared" si="54"/>
        <v>0</v>
      </c>
      <c r="CS55" s="579" t="str">
        <f t="shared" si="153"/>
        <v>Day Care</v>
      </c>
      <c r="CT55" s="578">
        <f t="shared" si="55"/>
        <v>0</v>
      </c>
      <c r="CU55" s="579" t="str">
        <f t="shared" si="154"/>
        <v>Child Support</v>
      </c>
      <c r="CV55" s="578">
        <f t="shared" si="56"/>
        <v>0</v>
      </c>
      <c r="CW55" s="579" t="str">
        <f t="shared" si="155"/>
        <v>Other Child Care</v>
      </c>
      <c r="CX55" s="578">
        <f t="shared" si="57"/>
        <v>0</v>
      </c>
      <c r="CY55" s="579" t="str">
        <f t="shared" si="156"/>
        <v>Other Child Care</v>
      </c>
      <c r="CZ55" s="578">
        <f t="shared" si="58"/>
        <v>0</v>
      </c>
      <c r="DA55" s="579" t="str">
        <f t="shared" si="157"/>
        <v>Other Child Care</v>
      </c>
      <c r="DB55" s="578">
        <f t="shared" si="59"/>
        <v>0</v>
      </c>
      <c r="DC55" s="579" t="str">
        <f t="shared" si="158"/>
        <v>7. HEALTH</v>
      </c>
      <c r="DD55" s="578">
        <f t="shared" si="60"/>
        <v>0</v>
      </c>
      <c r="DE55" s="579" t="str">
        <f t="shared" si="159"/>
        <v>Doctor</v>
      </c>
      <c r="DF55" s="578">
        <f t="shared" si="61"/>
        <v>0</v>
      </c>
      <c r="DG55" s="579" t="str">
        <f t="shared" si="160"/>
        <v>Dentist</v>
      </c>
      <c r="DH55" s="578">
        <f t="shared" si="62"/>
        <v>0</v>
      </c>
      <c r="DI55" s="579" t="str">
        <f t="shared" si="161"/>
        <v>Prescriptions</v>
      </c>
      <c r="DJ55" s="578">
        <f t="shared" si="63"/>
        <v>0</v>
      </c>
      <c r="DK55" s="579" t="str">
        <f t="shared" si="162"/>
        <v>Health &amp; Fitness</v>
      </c>
      <c r="DL55" s="578">
        <f t="shared" si="64"/>
        <v>0</v>
      </c>
      <c r="DM55" s="579" t="str">
        <f t="shared" si="163"/>
        <v>Personal Grooming</v>
      </c>
      <c r="DN55" s="578">
        <f t="shared" si="65"/>
        <v>0</v>
      </c>
      <c r="DO55" s="579" t="str">
        <f t="shared" si="164"/>
        <v>Other Medical</v>
      </c>
      <c r="DP55" s="578">
        <f t="shared" si="66"/>
        <v>0</v>
      </c>
      <c r="DQ55" s="579" t="str">
        <f t="shared" si="165"/>
        <v>8. HOUSING</v>
      </c>
      <c r="DR55" s="578">
        <f t="shared" si="67"/>
        <v>0</v>
      </c>
      <c r="DS55" s="579" t="str">
        <f t="shared" si="166"/>
        <v>Mortgage Loan Payment</v>
      </c>
      <c r="DT55" s="578">
        <f t="shared" si="68"/>
        <v>0</v>
      </c>
      <c r="DU55" s="579" t="str">
        <f t="shared" si="167"/>
        <v>Rent</v>
      </c>
      <c r="DV55" s="578">
        <f t="shared" si="69"/>
        <v>0</v>
      </c>
      <c r="DW55" s="579" t="str">
        <f t="shared" si="168"/>
        <v>Escrow</v>
      </c>
      <c r="DX55" s="578">
        <f t="shared" si="70"/>
        <v>0</v>
      </c>
      <c r="DY55" s="579" t="str">
        <f t="shared" si="169"/>
        <v>HOA / Dues</v>
      </c>
      <c r="DZ55" s="578">
        <f t="shared" si="71"/>
        <v>0</v>
      </c>
      <c r="EA55" s="579" t="str">
        <f t="shared" si="170"/>
        <v>Home Improvement</v>
      </c>
      <c r="EB55" s="578">
        <f t="shared" si="72"/>
        <v>0</v>
      </c>
      <c r="EC55" s="579" t="str">
        <f t="shared" si="171"/>
        <v>Other Housing</v>
      </c>
      <c r="ED55" s="578">
        <f t="shared" si="73"/>
        <v>0</v>
      </c>
      <c r="EE55" s="579" t="str">
        <f t="shared" si="172"/>
        <v>9. UTILITIES</v>
      </c>
      <c r="EF55" s="578">
        <f t="shared" si="74"/>
        <v>0</v>
      </c>
      <c r="EG55" s="579" t="str">
        <f t="shared" si="173"/>
        <v>Electricity</v>
      </c>
      <c r="EH55" s="578">
        <f t="shared" si="75"/>
        <v>0</v>
      </c>
      <c r="EI55" s="579" t="str">
        <f t="shared" si="174"/>
        <v>Natural Gas</v>
      </c>
      <c r="EJ55" s="578">
        <f t="shared" si="76"/>
        <v>0</v>
      </c>
      <c r="EK55" s="579" t="str">
        <f t="shared" si="175"/>
        <v>Water</v>
      </c>
      <c r="EL55" s="578">
        <f t="shared" si="77"/>
        <v>0</v>
      </c>
      <c r="EM55" s="579" t="str">
        <f t="shared" si="176"/>
        <v>Trash Pick-up</v>
      </c>
      <c r="EN55" s="578">
        <f t="shared" si="78"/>
        <v>0</v>
      </c>
      <c r="EO55" s="579" t="str">
        <f t="shared" si="177"/>
        <v>Other Utilities</v>
      </c>
      <c r="EP55" s="578">
        <f t="shared" si="79"/>
        <v>0</v>
      </c>
      <c r="EQ55" s="579" t="str">
        <f t="shared" si="178"/>
        <v>Other Utilities</v>
      </c>
      <c r="ER55" s="578">
        <f t="shared" si="80"/>
        <v>0</v>
      </c>
      <c r="ES55" s="579" t="str">
        <f t="shared" si="179"/>
        <v>10. HOUSEHOLD</v>
      </c>
      <c r="ET55" s="578">
        <f t="shared" si="81"/>
        <v>0</v>
      </c>
      <c r="EU55" s="579" t="str">
        <f t="shared" si="180"/>
        <v>Home Phone</v>
      </c>
      <c r="EV55" s="578">
        <f t="shared" si="82"/>
        <v>0</v>
      </c>
      <c r="EW55" s="579" t="str">
        <f t="shared" si="181"/>
        <v>Cell Phone</v>
      </c>
      <c r="EX55" s="578">
        <f t="shared" si="83"/>
        <v>0</v>
      </c>
      <c r="EY55" s="579" t="str">
        <f t="shared" si="182"/>
        <v>Internet Service</v>
      </c>
      <c r="EZ55" s="578">
        <f t="shared" si="84"/>
        <v>0</v>
      </c>
      <c r="FA55" s="579" t="str">
        <f t="shared" si="183"/>
        <v>Other Household</v>
      </c>
      <c r="FB55" s="578">
        <f t="shared" si="85"/>
        <v>0</v>
      </c>
      <c r="FC55" s="579" t="str">
        <f t="shared" si="184"/>
        <v>Other Household</v>
      </c>
      <c r="FD55" s="578">
        <f t="shared" si="86"/>
        <v>0</v>
      </c>
      <c r="FE55" s="579" t="str">
        <f t="shared" si="185"/>
        <v>Other Household</v>
      </c>
      <c r="FF55" s="578">
        <f t="shared" si="87"/>
        <v>0</v>
      </c>
      <c r="FG55" s="579" t="str">
        <f t="shared" si="186"/>
        <v>11. ENTERTAINMENT</v>
      </c>
      <c r="FH55" s="578">
        <f t="shared" si="88"/>
        <v>0</v>
      </c>
      <c r="FI55" s="579" t="str">
        <f t="shared" si="187"/>
        <v>Cable TV</v>
      </c>
      <c r="FJ55" s="578">
        <f t="shared" si="89"/>
        <v>0</v>
      </c>
      <c r="FK55" s="579" t="str">
        <f t="shared" si="188"/>
        <v>Movies / Books</v>
      </c>
      <c r="FL55" s="578">
        <f t="shared" si="90"/>
        <v>0</v>
      </c>
      <c r="FM55" s="579" t="str">
        <f t="shared" si="189"/>
        <v>Babysitter</v>
      </c>
      <c r="FN55" s="578">
        <f t="shared" si="91"/>
        <v>0</v>
      </c>
      <c r="FO55" s="579" t="str">
        <f t="shared" si="190"/>
        <v>Vacation</v>
      </c>
      <c r="FP55" s="578">
        <f t="shared" si="92"/>
        <v>0</v>
      </c>
      <c r="FQ55" s="579" t="str">
        <f t="shared" si="191"/>
        <v>Music</v>
      </c>
      <c r="FR55" s="578">
        <f t="shared" si="93"/>
        <v>0</v>
      </c>
      <c r="FS55" s="579" t="str">
        <f t="shared" si="192"/>
        <v>Other Entertainment</v>
      </c>
      <c r="FT55" s="578">
        <f t="shared" si="94"/>
        <v>0</v>
      </c>
      <c r="FU55" s="579" t="str">
        <f t="shared" si="193"/>
        <v>12. TRANSPORTATION</v>
      </c>
      <c r="FV55" s="578">
        <f t="shared" si="95"/>
        <v>0</v>
      </c>
      <c r="FW55" s="579" t="str">
        <f t="shared" si="194"/>
        <v>Auto Loan Payment</v>
      </c>
      <c r="FX55" s="578">
        <f t="shared" si="96"/>
        <v>0</v>
      </c>
      <c r="FY55" s="579" t="str">
        <f t="shared" si="195"/>
        <v>Fuel</v>
      </c>
      <c r="FZ55" s="578">
        <f t="shared" si="97"/>
        <v>0</v>
      </c>
      <c r="GA55" s="579" t="str">
        <f t="shared" si="196"/>
        <v>Maintenance</v>
      </c>
      <c r="GB55" s="578">
        <f t="shared" si="98"/>
        <v>0</v>
      </c>
      <c r="GC55" s="579" t="str">
        <f t="shared" si="197"/>
        <v>Unplanned Service / Repair</v>
      </c>
      <c r="GD55" s="578">
        <f t="shared" si="99"/>
        <v>0</v>
      </c>
      <c r="GE55" s="579" t="str">
        <f t="shared" si="198"/>
        <v>Registration / Inspection</v>
      </c>
      <c r="GF55" s="578">
        <f t="shared" si="100"/>
        <v>0</v>
      </c>
      <c r="GG55" s="579" t="str">
        <f t="shared" si="199"/>
        <v>Other Transportation</v>
      </c>
      <c r="GH55" s="578">
        <f t="shared" si="101"/>
        <v>0</v>
      </c>
      <c r="GI55" s="579" t="str">
        <f t="shared" si="200"/>
        <v>13. INSURANCE</v>
      </c>
      <c r="GJ55" s="578">
        <f t="shared" si="102"/>
        <v>0</v>
      </c>
      <c r="GK55" s="579" t="str">
        <f t="shared" si="201"/>
        <v>Home Insurance</v>
      </c>
      <c r="GL55" s="578">
        <f t="shared" si="103"/>
        <v>0</v>
      </c>
      <c r="GM55" s="579" t="str">
        <f t="shared" si="202"/>
        <v>Auto Insurance</v>
      </c>
      <c r="GN55" s="578">
        <f t="shared" si="104"/>
        <v>0</v>
      </c>
      <c r="GO55" s="579" t="str">
        <f t="shared" si="203"/>
        <v>Medical / Dental / Vision</v>
      </c>
      <c r="GP55" s="578">
        <f t="shared" si="105"/>
        <v>0</v>
      </c>
      <c r="GQ55" s="579" t="str">
        <f t="shared" si="204"/>
        <v>Life Insurance</v>
      </c>
      <c r="GR55" s="578">
        <f t="shared" si="106"/>
        <v>0</v>
      </c>
      <c r="GS55" s="579" t="str">
        <f t="shared" si="205"/>
        <v>Disability</v>
      </c>
      <c r="GT55" s="578">
        <f t="shared" si="107"/>
        <v>0</v>
      </c>
      <c r="GU55" s="579" t="str">
        <f t="shared" si="206"/>
        <v>Other Insurance</v>
      </c>
      <c r="GV55" s="578">
        <f t="shared" si="108"/>
        <v>0</v>
      </c>
      <c r="GW55" s="579" t="str">
        <f t="shared" si="207"/>
        <v>14. INVESTMENTS</v>
      </c>
      <c r="GX55" s="578">
        <f t="shared" si="109"/>
        <v>0</v>
      </c>
      <c r="GY55" s="579" t="str">
        <f t="shared" si="208"/>
        <v>Business</v>
      </c>
      <c r="GZ55" s="578">
        <f t="shared" si="110"/>
        <v>0</v>
      </c>
      <c r="HA55" s="579" t="str">
        <f t="shared" si="209"/>
        <v>Real Estate</v>
      </c>
      <c r="HB55" s="578">
        <f t="shared" si="111"/>
        <v>0</v>
      </c>
      <c r="HC55" s="579" t="str">
        <f t="shared" si="210"/>
        <v>Other Investments</v>
      </c>
      <c r="HD55" s="578">
        <f t="shared" si="112"/>
        <v>0</v>
      </c>
      <c r="HE55" s="579" t="str">
        <f t="shared" si="211"/>
        <v>Other Investments</v>
      </c>
      <c r="HF55" s="578">
        <f t="shared" si="113"/>
        <v>0</v>
      </c>
      <c r="HG55" s="579" t="str">
        <f t="shared" si="212"/>
        <v>Other Investments</v>
      </c>
      <c r="HH55" s="578">
        <f t="shared" si="114"/>
        <v>0</v>
      </c>
      <c r="HI55" s="579" t="str">
        <f t="shared" si="213"/>
        <v>Other Investments</v>
      </c>
      <c r="HJ55" s="578">
        <f t="shared" si="115"/>
        <v>0</v>
      </c>
      <c r="HK55" s="587"/>
      <c r="HL55" s="578"/>
      <c r="HM55" s="579"/>
      <c r="HN55" s="578"/>
      <c r="HO55" s="579"/>
      <c r="HP55" s="578"/>
      <c r="HQ55" s="579"/>
      <c r="HR55" s="578"/>
      <c r="HS55" s="579"/>
      <c r="HT55" s="578"/>
      <c r="HU55" s="579"/>
      <c r="HV55" s="578"/>
      <c r="HW55" s="579"/>
      <c r="HX55" s="588"/>
    </row>
    <row r="56" spans="2:242" ht="26" customHeight="1">
      <c r="B56" s="174">
        <f t="shared" si="16"/>
        <v>0</v>
      </c>
      <c r="D56" s="1010"/>
      <c r="E56" s="1035"/>
      <c r="F56" s="1036"/>
      <c r="G56" s="1037"/>
      <c r="H56" s="811"/>
      <c r="I56" s="811"/>
      <c r="J56" s="811"/>
      <c r="K56" s="811"/>
      <c r="L56" s="811"/>
      <c r="M56" s="586"/>
      <c r="N56" s="553">
        <f t="shared" si="215"/>
        <v>0</v>
      </c>
      <c r="O56" s="557">
        <f t="shared" si="1"/>
        <v>0</v>
      </c>
      <c r="P56" s="574" t="str">
        <f t="shared" si="17"/>
        <v/>
      </c>
      <c r="Q56" s="574" t="str">
        <f t="shared" si="214"/>
        <v/>
      </c>
      <c r="S56" s="174" t="str">
        <f>Setup!C83</f>
        <v>Day Care</v>
      </c>
      <c r="T56" s="339" t="str">
        <f t="shared" si="216"/>
        <v/>
      </c>
      <c r="W56" s="579" t="str">
        <f t="shared" si="116"/>
        <v>1. GIVING</v>
      </c>
      <c r="X56" s="578">
        <f t="shared" si="18"/>
        <v>0</v>
      </c>
      <c r="Y56" s="579" t="str">
        <f t="shared" si="117"/>
        <v>Tithe</v>
      </c>
      <c r="Z56" s="578">
        <f t="shared" si="19"/>
        <v>0</v>
      </c>
      <c r="AA56" s="579" t="str">
        <f t="shared" si="118"/>
        <v>Offering</v>
      </c>
      <c r="AB56" s="578">
        <f t="shared" si="20"/>
        <v>0</v>
      </c>
      <c r="AC56" s="579" t="str">
        <f t="shared" si="119"/>
        <v>Alms</v>
      </c>
      <c r="AD56" s="578">
        <f t="shared" si="21"/>
        <v>0</v>
      </c>
      <c r="AE56" s="579" t="str">
        <f t="shared" si="120"/>
        <v>Gifts</v>
      </c>
      <c r="AF56" s="578">
        <f t="shared" si="22"/>
        <v>0</v>
      </c>
      <c r="AG56" s="579" t="str">
        <f t="shared" si="121"/>
        <v>Outreaches</v>
      </c>
      <c r="AH56" s="578">
        <f t="shared" si="23"/>
        <v>0</v>
      </c>
      <c r="AI56" s="579" t="str">
        <f t="shared" si="122"/>
        <v>Other Giving</v>
      </c>
      <c r="AJ56" s="578">
        <f t="shared" si="24"/>
        <v>0</v>
      </c>
      <c r="AK56" s="579" t="str">
        <f t="shared" si="123"/>
        <v>2. TAXES</v>
      </c>
      <c r="AL56" s="578">
        <f t="shared" si="25"/>
        <v>0</v>
      </c>
      <c r="AM56" s="579" t="str">
        <f t="shared" si="124"/>
        <v>Taxes - Fed. S.S., Medicare</v>
      </c>
      <c r="AN56" s="578">
        <f t="shared" si="26"/>
        <v>0</v>
      </c>
      <c r="AO56" s="579" t="str">
        <f t="shared" si="125"/>
        <v>State Taxes</v>
      </c>
      <c r="AP56" s="578">
        <f t="shared" si="27"/>
        <v>0</v>
      </c>
      <c r="AQ56" s="579" t="str">
        <f t="shared" si="126"/>
        <v>Property Taxes</v>
      </c>
      <c r="AR56" s="578">
        <f t="shared" si="28"/>
        <v>0</v>
      </c>
      <c r="AS56" s="579" t="str">
        <f t="shared" si="127"/>
        <v>Other Taxes</v>
      </c>
      <c r="AT56" s="578">
        <f t="shared" si="29"/>
        <v>0</v>
      </c>
      <c r="AU56" s="579" t="str">
        <f t="shared" si="128"/>
        <v>Other Taxes</v>
      </c>
      <c r="AV56" s="578">
        <f t="shared" si="30"/>
        <v>0</v>
      </c>
      <c r="AW56" s="579" t="str">
        <f t="shared" si="129"/>
        <v>Other Taxes</v>
      </c>
      <c r="AX56" s="578">
        <f t="shared" si="31"/>
        <v>0</v>
      </c>
      <c r="AY56" s="579" t="str">
        <f t="shared" si="130"/>
        <v>3. SAVINGS</v>
      </c>
      <c r="AZ56" s="578">
        <f t="shared" si="32"/>
        <v>0</v>
      </c>
      <c r="BA56" s="579" t="str">
        <f t="shared" si="131"/>
        <v>Emergency Fund</v>
      </c>
      <c r="BB56" s="578">
        <f t="shared" si="33"/>
        <v>0</v>
      </c>
      <c r="BC56" s="579" t="str">
        <f t="shared" si="132"/>
        <v>Retirement</v>
      </c>
      <c r="BD56" s="578">
        <f t="shared" si="34"/>
        <v>0</v>
      </c>
      <c r="BE56" s="579" t="str">
        <f t="shared" si="133"/>
        <v>Storehouse</v>
      </c>
      <c r="BF56" s="578">
        <f t="shared" si="35"/>
        <v>0</v>
      </c>
      <c r="BG56" s="579" t="str">
        <f t="shared" si="134"/>
        <v>Christmas Fund</v>
      </c>
      <c r="BH56" s="578">
        <f t="shared" si="36"/>
        <v>0</v>
      </c>
      <c r="BI56" s="579" t="str">
        <f t="shared" si="135"/>
        <v>Car Fund</v>
      </c>
      <c r="BJ56" s="578">
        <f t="shared" si="37"/>
        <v>0</v>
      </c>
      <c r="BK56" s="579" t="str">
        <f t="shared" si="136"/>
        <v>Home Down Pay Fund</v>
      </c>
      <c r="BL56" s="578">
        <f t="shared" si="38"/>
        <v>0</v>
      </c>
      <c r="BM56" s="579" t="str">
        <f t="shared" si="137"/>
        <v>4. FOOD</v>
      </c>
      <c r="BN56" s="578">
        <f t="shared" si="39"/>
        <v>0</v>
      </c>
      <c r="BO56" s="579" t="str">
        <f t="shared" si="138"/>
        <v>Groceries</v>
      </c>
      <c r="BP56" s="578">
        <f t="shared" si="40"/>
        <v>0</v>
      </c>
      <c r="BQ56" s="579" t="str">
        <f t="shared" si="139"/>
        <v>Dining Out</v>
      </c>
      <c r="BR56" s="578">
        <f t="shared" si="41"/>
        <v>0</v>
      </c>
      <c r="BS56" s="579" t="str">
        <f t="shared" si="140"/>
        <v>School Lunches</v>
      </c>
      <c r="BT56" s="578">
        <f t="shared" si="42"/>
        <v>0</v>
      </c>
      <c r="BU56" s="579" t="str">
        <f t="shared" si="141"/>
        <v>Pet Food</v>
      </c>
      <c r="BV56" s="578">
        <f t="shared" si="43"/>
        <v>0</v>
      </c>
      <c r="BW56" s="579" t="str">
        <f t="shared" si="142"/>
        <v>Other Food</v>
      </c>
      <c r="BX56" s="578">
        <f t="shared" si="44"/>
        <v>0</v>
      </c>
      <c r="BY56" s="579" t="str">
        <f t="shared" si="143"/>
        <v>Other Food</v>
      </c>
      <c r="BZ56" s="578">
        <f t="shared" si="45"/>
        <v>0</v>
      </c>
      <c r="CA56" s="579" t="str">
        <f t="shared" si="144"/>
        <v>5. CLOTHING</v>
      </c>
      <c r="CB56" s="578">
        <f t="shared" si="46"/>
        <v>0</v>
      </c>
      <c r="CC56" s="579" t="str">
        <f t="shared" si="145"/>
        <v>New Clothes</v>
      </c>
      <c r="CD56" s="578">
        <f t="shared" si="47"/>
        <v>0</v>
      </c>
      <c r="CE56" s="579" t="str">
        <f t="shared" si="146"/>
        <v>Dry Cleaning</v>
      </c>
      <c r="CF56" s="578">
        <f t="shared" si="48"/>
        <v>0</v>
      </c>
      <c r="CG56" s="579" t="str">
        <f t="shared" si="147"/>
        <v>Laundry</v>
      </c>
      <c r="CH56" s="578">
        <f t="shared" si="49"/>
        <v>0</v>
      </c>
      <c r="CI56" s="579" t="str">
        <f t="shared" si="148"/>
        <v>Other Clothing</v>
      </c>
      <c r="CJ56" s="578">
        <f t="shared" si="50"/>
        <v>0</v>
      </c>
      <c r="CK56" s="579" t="str">
        <f t="shared" si="149"/>
        <v>Other Clothing</v>
      </c>
      <c r="CL56" s="578">
        <f t="shared" si="51"/>
        <v>0</v>
      </c>
      <c r="CM56" s="579" t="str">
        <f t="shared" si="150"/>
        <v>Other Clothing</v>
      </c>
      <c r="CN56" s="578">
        <f t="shared" si="52"/>
        <v>0</v>
      </c>
      <c r="CO56" s="579" t="str">
        <f t="shared" si="151"/>
        <v>6. CHILD CARE</v>
      </c>
      <c r="CP56" s="578">
        <f t="shared" si="53"/>
        <v>0</v>
      </c>
      <c r="CQ56" s="579" t="str">
        <f t="shared" si="152"/>
        <v>School Tuition</v>
      </c>
      <c r="CR56" s="578">
        <f t="shared" si="54"/>
        <v>0</v>
      </c>
      <c r="CS56" s="579" t="str">
        <f t="shared" si="153"/>
        <v>Day Care</v>
      </c>
      <c r="CT56" s="578">
        <f t="shared" si="55"/>
        <v>0</v>
      </c>
      <c r="CU56" s="579" t="str">
        <f t="shared" si="154"/>
        <v>Child Support</v>
      </c>
      <c r="CV56" s="578">
        <f t="shared" si="56"/>
        <v>0</v>
      </c>
      <c r="CW56" s="579" t="str">
        <f t="shared" si="155"/>
        <v>Other Child Care</v>
      </c>
      <c r="CX56" s="578">
        <f t="shared" si="57"/>
        <v>0</v>
      </c>
      <c r="CY56" s="579" t="str">
        <f t="shared" si="156"/>
        <v>Other Child Care</v>
      </c>
      <c r="CZ56" s="578">
        <f t="shared" si="58"/>
        <v>0</v>
      </c>
      <c r="DA56" s="579" t="str">
        <f t="shared" si="157"/>
        <v>Other Child Care</v>
      </c>
      <c r="DB56" s="578">
        <f t="shared" si="59"/>
        <v>0</v>
      </c>
      <c r="DC56" s="579" t="str">
        <f t="shared" si="158"/>
        <v>7. HEALTH</v>
      </c>
      <c r="DD56" s="578">
        <f t="shared" si="60"/>
        <v>0</v>
      </c>
      <c r="DE56" s="579" t="str">
        <f t="shared" si="159"/>
        <v>Doctor</v>
      </c>
      <c r="DF56" s="578">
        <f t="shared" si="61"/>
        <v>0</v>
      </c>
      <c r="DG56" s="579" t="str">
        <f t="shared" si="160"/>
        <v>Dentist</v>
      </c>
      <c r="DH56" s="578">
        <f t="shared" si="62"/>
        <v>0</v>
      </c>
      <c r="DI56" s="579" t="str">
        <f t="shared" si="161"/>
        <v>Prescriptions</v>
      </c>
      <c r="DJ56" s="578">
        <f t="shared" si="63"/>
        <v>0</v>
      </c>
      <c r="DK56" s="579" t="str">
        <f t="shared" si="162"/>
        <v>Health &amp; Fitness</v>
      </c>
      <c r="DL56" s="578">
        <f t="shared" si="64"/>
        <v>0</v>
      </c>
      <c r="DM56" s="579" t="str">
        <f t="shared" si="163"/>
        <v>Personal Grooming</v>
      </c>
      <c r="DN56" s="578">
        <f t="shared" si="65"/>
        <v>0</v>
      </c>
      <c r="DO56" s="579" t="str">
        <f t="shared" si="164"/>
        <v>Other Medical</v>
      </c>
      <c r="DP56" s="578">
        <f t="shared" si="66"/>
        <v>0</v>
      </c>
      <c r="DQ56" s="579" t="str">
        <f t="shared" si="165"/>
        <v>8. HOUSING</v>
      </c>
      <c r="DR56" s="578">
        <f t="shared" si="67"/>
        <v>0</v>
      </c>
      <c r="DS56" s="579" t="str">
        <f t="shared" si="166"/>
        <v>Mortgage Loan Payment</v>
      </c>
      <c r="DT56" s="578">
        <f t="shared" si="68"/>
        <v>0</v>
      </c>
      <c r="DU56" s="579" t="str">
        <f t="shared" si="167"/>
        <v>Rent</v>
      </c>
      <c r="DV56" s="578">
        <f t="shared" si="69"/>
        <v>0</v>
      </c>
      <c r="DW56" s="579" t="str">
        <f t="shared" si="168"/>
        <v>Escrow</v>
      </c>
      <c r="DX56" s="578">
        <f t="shared" si="70"/>
        <v>0</v>
      </c>
      <c r="DY56" s="579" t="str">
        <f t="shared" si="169"/>
        <v>HOA / Dues</v>
      </c>
      <c r="DZ56" s="578">
        <f t="shared" si="71"/>
        <v>0</v>
      </c>
      <c r="EA56" s="579" t="str">
        <f t="shared" si="170"/>
        <v>Home Improvement</v>
      </c>
      <c r="EB56" s="578">
        <f t="shared" si="72"/>
        <v>0</v>
      </c>
      <c r="EC56" s="579" t="str">
        <f t="shared" si="171"/>
        <v>Other Housing</v>
      </c>
      <c r="ED56" s="578">
        <f t="shared" si="73"/>
        <v>0</v>
      </c>
      <c r="EE56" s="579" t="str">
        <f t="shared" si="172"/>
        <v>9. UTILITIES</v>
      </c>
      <c r="EF56" s="578">
        <f t="shared" si="74"/>
        <v>0</v>
      </c>
      <c r="EG56" s="579" t="str">
        <f t="shared" si="173"/>
        <v>Electricity</v>
      </c>
      <c r="EH56" s="578">
        <f t="shared" si="75"/>
        <v>0</v>
      </c>
      <c r="EI56" s="579" t="str">
        <f t="shared" si="174"/>
        <v>Natural Gas</v>
      </c>
      <c r="EJ56" s="578">
        <f t="shared" si="76"/>
        <v>0</v>
      </c>
      <c r="EK56" s="579" t="str">
        <f t="shared" si="175"/>
        <v>Water</v>
      </c>
      <c r="EL56" s="578">
        <f t="shared" si="77"/>
        <v>0</v>
      </c>
      <c r="EM56" s="579" t="str">
        <f t="shared" si="176"/>
        <v>Trash Pick-up</v>
      </c>
      <c r="EN56" s="578">
        <f t="shared" si="78"/>
        <v>0</v>
      </c>
      <c r="EO56" s="579" t="str">
        <f t="shared" si="177"/>
        <v>Other Utilities</v>
      </c>
      <c r="EP56" s="578">
        <f t="shared" si="79"/>
        <v>0</v>
      </c>
      <c r="EQ56" s="579" t="str">
        <f t="shared" si="178"/>
        <v>Other Utilities</v>
      </c>
      <c r="ER56" s="578">
        <f t="shared" si="80"/>
        <v>0</v>
      </c>
      <c r="ES56" s="579" t="str">
        <f t="shared" si="179"/>
        <v>10. HOUSEHOLD</v>
      </c>
      <c r="ET56" s="578">
        <f t="shared" si="81"/>
        <v>0</v>
      </c>
      <c r="EU56" s="579" t="str">
        <f t="shared" si="180"/>
        <v>Home Phone</v>
      </c>
      <c r="EV56" s="578">
        <f t="shared" si="82"/>
        <v>0</v>
      </c>
      <c r="EW56" s="579" t="str">
        <f t="shared" si="181"/>
        <v>Cell Phone</v>
      </c>
      <c r="EX56" s="578">
        <f t="shared" si="83"/>
        <v>0</v>
      </c>
      <c r="EY56" s="579" t="str">
        <f t="shared" si="182"/>
        <v>Internet Service</v>
      </c>
      <c r="EZ56" s="578">
        <f t="shared" si="84"/>
        <v>0</v>
      </c>
      <c r="FA56" s="579" t="str">
        <f t="shared" si="183"/>
        <v>Other Household</v>
      </c>
      <c r="FB56" s="578">
        <f t="shared" si="85"/>
        <v>0</v>
      </c>
      <c r="FC56" s="579" t="str">
        <f t="shared" si="184"/>
        <v>Other Household</v>
      </c>
      <c r="FD56" s="578">
        <f t="shared" si="86"/>
        <v>0</v>
      </c>
      <c r="FE56" s="579" t="str">
        <f t="shared" si="185"/>
        <v>Other Household</v>
      </c>
      <c r="FF56" s="578">
        <f t="shared" si="87"/>
        <v>0</v>
      </c>
      <c r="FG56" s="579" t="str">
        <f t="shared" si="186"/>
        <v>11. ENTERTAINMENT</v>
      </c>
      <c r="FH56" s="578">
        <f t="shared" si="88"/>
        <v>0</v>
      </c>
      <c r="FI56" s="579" t="str">
        <f t="shared" si="187"/>
        <v>Cable TV</v>
      </c>
      <c r="FJ56" s="578">
        <f t="shared" si="89"/>
        <v>0</v>
      </c>
      <c r="FK56" s="579" t="str">
        <f t="shared" si="188"/>
        <v>Movies / Books</v>
      </c>
      <c r="FL56" s="578">
        <f t="shared" si="90"/>
        <v>0</v>
      </c>
      <c r="FM56" s="579" t="str">
        <f t="shared" si="189"/>
        <v>Babysitter</v>
      </c>
      <c r="FN56" s="578">
        <f t="shared" si="91"/>
        <v>0</v>
      </c>
      <c r="FO56" s="579" t="str">
        <f t="shared" si="190"/>
        <v>Vacation</v>
      </c>
      <c r="FP56" s="578">
        <f t="shared" si="92"/>
        <v>0</v>
      </c>
      <c r="FQ56" s="579" t="str">
        <f t="shared" si="191"/>
        <v>Music</v>
      </c>
      <c r="FR56" s="578">
        <f t="shared" si="93"/>
        <v>0</v>
      </c>
      <c r="FS56" s="579" t="str">
        <f t="shared" si="192"/>
        <v>Other Entertainment</v>
      </c>
      <c r="FT56" s="578">
        <f t="shared" si="94"/>
        <v>0</v>
      </c>
      <c r="FU56" s="579" t="str">
        <f t="shared" si="193"/>
        <v>12. TRANSPORTATION</v>
      </c>
      <c r="FV56" s="578">
        <f t="shared" si="95"/>
        <v>0</v>
      </c>
      <c r="FW56" s="579" t="str">
        <f t="shared" si="194"/>
        <v>Auto Loan Payment</v>
      </c>
      <c r="FX56" s="578">
        <f t="shared" si="96"/>
        <v>0</v>
      </c>
      <c r="FY56" s="579" t="str">
        <f t="shared" si="195"/>
        <v>Fuel</v>
      </c>
      <c r="FZ56" s="578">
        <f t="shared" si="97"/>
        <v>0</v>
      </c>
      <c r="GA56" s="579" t="str">
        <f t="shared" si="196"/>
        <v>Maintenance</v>
      </c>
      <c r="GB56" s="578">
        <f t="shared" si="98"/>
        <v>0</v>
      </c>
      <c r="GC56" s="579" t="str">
        <f t="shared" si="197"/>
        <v>Unplanned Service / Repair</v>
      </c>
      <c r="GD56" s="578">
        <f t="shared" si="99"/>
        <v>0</v>
      </c>
      <c r="GE56" s="579" t="str">
        <f t="shared" si="198"/>
        <v>Registration / Inspection</v>
      </c>
      <c r="GF56" s="578">
        <f t="shared" si="100"/>
        <v>0</v>
      </c>
      <c r="GG56" s="579" t="str">
        <f t="shared" si="199"/>
        <v>Other Transportation</v>
      </c>
      <c r="GH56" s="578">
        <f t="shared" si="101"/>
        <v>0</v>
      </c>
      <c r="GI56" s="579" t="str">
        <f t="shared" si="200"/>
        <v>13. INSURANCE</v>
      </c>
      <c r="GJ56" s="578">
        <f t="shared" si="102"/>
        <v>0</v>
      </c>
      <c r="GK56" s="579" t="str">
        <f t="shared" si="201"/>
        <v>Home Insurance</v>
      </c>
      <c r="GL56" s="578">
        <f t="shared" si="103"/>
        <v>0</v>
      </c>
      <c r="GM56" s="579" t="str">
        <f t="shared" si="202"/>
        <v>Auto Insurance</v>
      </c>
      <c r="GN56" s="578">
        <f t="shared" si="104"/>
        <v>0</v>
      </c>
      <c r="GO56" s="579" t="str">
        <f t="shared" si="203"/>
        <v>Medical / Dental / Vision</v>
      </c>
      <c r="GP56" s="578">
        <f t="shared" si="105"/>
        <v>0</v>
      </c>
      <c r="GQ56" s="579" t="str">
        <f t="shared" si="204"/>
        <v>Life Insurance</v>
      </c>
      <c r="GR56" s="578">
        <f t="shared" si="106"/>
        <v>0</v>
      </c>
      <c r="GS56" s="579" t="str">
        <f t="shared" si="205"/>
        <v>Disability</v>
      </c>
      <c r="GT56" s="578">
        <f t="shared" si="107"/>
        <v>0</v>
      </c>
      <c r="GU56" s="579" t="str">
        <f t="shared" si="206"/>
        <v>Other Insurance</v>
      </c>
      <c r="GV56" s="578">
        <f t="shared" si="108"/>
        <v>0</v>
      </c>
      <c r="GW56" s="579" t="str">
        <f t="shared" si="207"/>
        <v>14. INVESTMENTS</v>
      </c>
      <c r="GX56" s="578">
        <f t="shared" si="109"/>
        <v>0</v>
      </c>
      <c r="GY56" s="579" t="str">
        <f t="shared" si="208"/>
        <v>Business</v>
      </c>
      <c r="GZ56" s="578">
        <f t="shared" si="110"/>
        <v>0</v>
      </c>
      <c r="HA56" s="579" t="str">
        <f t="shared" si="209"/>
        <v>Real Estate</v>
      </c>
      <c r="HB56" s="578">
        <f t="shared" si="111"/>
        <v>0</v>
      </c>
      <c r="HC56" s="579" t="str">
        <f t="shared" si="210"/>
        <v>Other Investments</v>
      </c>
      <c r="HD56" s="578">
        <f t="shared" si="112"/>
        <v>0</v>
      </c>
      <c r="HE56" s="579" t="str">
        <f t="shared" si="211"/>
        <v>Other Investments</v>
      </c>
      <c r="HF56" s="578">
        <f t="shared" si="113"/>
        <v>0</v>
      </c>
      <c r="HG56" s="579" t="str">
        <f t="shared" si="212"/>
        <v>Other Investments</v>
      </c>
      <c r="HH56" s="578">
        <f t="shared" si="114"/>
        <v>0</v>
      </c>
      <c r="HI56" s="579" t="str">
        <f t="shared" si="213"/>
        <v>Other Investments</v>
      </c>
      <c r="HJ56" s="578">
        <f t="shared" si="115"/>
        <v>0</v>
      </c>
      <c r="HK56" s="587"/>
      <c r="HL56" s="578"/>
      <c r="HM56" s="579"/>
      <c r="HN56" s="578"/>
      <c r="HO56" s="579"/>
      <c r="HP56" s="578"/>
      <c r="HQ56" s="579"/>
      <c r="HR56" s="578"/>
      <c r="HS56" s="579"/>
      <c r="HT56" s="578"/>
      <c r="HU56" s="579"/>
      <c r="HV56" s="578"/>
      <c r="HW56" s="579"/>
      <c r="HX56" s="588"/>
    </row>
    <row r="57" spans="2:242" ht="26" customHeight="1">
      <c r="B57" s="174">
        <f t="shared" si="16"/>
        <v>0</v>
      </c>
      <c r="D57" s="589"/>
      <c r="E57" s="1035"/>
      <c r="F57" s="1036"/>
      <c r="G57" s="1037"/>
      <c r="H57" s="811"/>
      <c r="I57" s="811"/>
      <c r="J57" s="811"/>
      <c r="K57" s="811"/>
      <c r="L57" s="811"/>
      <c r="M57" s="586"/>
      <c r="N57" s="553">
        <f t="shared" si="215"/>
        <v>0</v>
      </c>
      <c r="O57" s="557">
        <f t="shared" si="1"/>
        <v>0</v>
      </c>
      <c r="P57" s="574" t="str">
        <f t="shared" si="17"/>
        <v/>
      </c>
      <c r="Q57" s="574" t="str">
        <f t="shared" si="214"/>
        <v/>
      </c>
      <c r="S57" s="174" t="str">
        <f>Setup!C84</f>
        <v>Child Support</v>
      </c>
      <c r="T57" s="339" t="str">
        <f t="shared" si="216"/>
        <v/>
      </c>
      <c r="W57" s="579" t="str">
        <f t="shared" si="116"/>
        <v>1. GIVING</v>
      </c>
      <c r="X57" s="578">
        <f t="shared" si="18"/>
        <v>0</v>
      </c>
      <c r="Y57" s="579" t="str">
        <f t="shared" si="117"/>
        <v>Tithe</v>
      </c>
      <c r="Z57" s="578">
        <f t="shared" si="19"/>
        <v>0</v>
      </c>
      <c r="AA57" s="579" t="str">
        <f t="shared" si="118"/>
        <v>Offering</v>
      </c>
      <c r="AB57" s="578">
        <f t="shared" si="20"/>
        <v>0</v>
      </c>
      <c r="AC57" s="579" t="str">
        <f t="shared" si="119"/>
        <v>Alms</v>
      </c>
      <c r="AD57" s="578">
        <f t="shared" si="21"/>
        <v>0</v>
      </c>
      <c r="AE57" s="579" t="str">
        <f t="shared" si="120"/>
        <v>Gifts</v>
      </c>
      <c r="AF57" s="578">
        <f t="shared" si="22"/>
        <v>0</v>
      </c>
      <c r="AG57" s="579" t="str">
        <f t="shared" si="121"/>
        <v>Outreaches</v>
      </c>
      <c r="AH57" s="578">
        <f t="shared" si="23"/>
        <v>0</v>
      </c>
      <c r="AI57" s="579" t="str">
        <f t="shared" si="122"/>
        <v>Other Giving</v>
      </c>
      <c r="AJ57" s="578">
        <f t="shared" si="24"/>
        <v>0</v>
      </c>
      <c r="AK57" s="579" t="str">
        <f t="shared" si="123"/>
        <v>2. TAXES</v>
      </c>
      <c r="AL57" s="578">
        <f t="shared" si="25"/>
        <v>0</v>
      </c>
      <c r="AM57" s="579" t="str">
        <f t="shared" si="124"/>
        <v>Taxes - Fed. S.S., Medicare</v>
      </c>
      <c r="AN57" s="578">
        <f t="shared" si="26"/>
        <v>0</v>
      </c>
      <c r="AO57" s="579" t="str">
        <f t="shared" si="125"/>
        <v>State Taxes</v>
      </c>
      <c r="AP57" s="578">
        <f t="shared" si="27"/>
        <v>0</v>
      </c>
      <c r="AQ57" s="579" t="str">
        <f t="shared" si="126"/>
        <v>Property Taxes</v>
      </c>
      <c r="AR57" s="578">
        <f t="shared" si="28"/>
        <v>0</v>
      </c>
      <c r="AS57" s="579" t="str">
        <f t="shared" si="127"/>
        <v>Other Taxes</v>
      </c>
      <c r="AT57" s="578">
        <f t="shared" si="29"/>
        <v>0</v>
      </c>
      <c r="AU57" s="579" t="str">
        <f t="shared" si="128"/>
        <v>Other Taxes</v>
      </c>
      <c r="AV57" s="578">
        <f t="shared" si="30"/>
        <v>0</v>
      </c>
      <c r="AW57" s="579" t="str">
        <f t="shared" si="129"/>
        <v>Other Taxes</v>
      </c>
      <c r="AX57" s="578">
        <f t="shared" si="31"/>
        <v>0</v>
      </c>
      <c r="AY57" s="579" t="str">
        <f t="shared" si="130"/>
        <v>3. SAVINGS</v>
      </c>
      <c r="AZ57" s="578">
        <f t="shared" si="32"/>
        <v>0</v>
      </c>
      <c r="BA57" s="579" t="str">
        <f t="shared" si="131"/>
        <v>Emergency Fund</v>
      </c>
      <c r="BB57" s="578">
        <f t="shared" si="33"/>
        <v>0</v>
      </c>
      <c r="BC57" s="579" t="str">
        <f t="shared" si="132"/>
        <v>Retirement</v>
      </c>
      <c r="BD57" s="578">
        <f t="shared" si="34"/>
        <v>0</v>
      </c>
      <c r="BE57" s="579" t="str">
        <f t="shared" si="133"/>
        <v>Storehouse</v>
      </c>
      <c r="BF57" s="578">
        <f t="shared" si="35"/>
        <v>0</v>
      </c>
      <c r="BG57" s="579" t="str">
        <f t="shared" si="134"/>
        <v>Christmas Fund</v>
      </c>
      <c r="BH57" s="578">
        <f t="shared" si="36"/>
        <v>0</v>
      </c>
      <c r="BI57" s="579" t="str">
        <f t="shared" si="135"/>
        <v>Car Fund</v>
      </c>
      <c r="BJ57" s="578">
        <f t="shared" si="37"/>
        <v>0</v>
      </c>
      <c r="BK57" s="579" t="str">
        <f t="shared" si="136"/>
        <v>Home Down Pay Fund</v>
      </c>
      <c r="BL57" s="578">
        <f t="shared" si="38"/>
        <v>0</v>
      </c>
      <c r="BM57" s="579" t="str">
        <f t="shared" si="137"/>
        <v>4. FOOD</v>
      </c>
      <c r="BN57" s="578">
        <f t="shared" si="39"/>
        <v>0</v>
      </c>
      <c r="BO57" s="579" t="str">
        <f t="shared" si="138"/>
        <v>Groceries</v>
      </c>
      <c r="BP57" s="578">
        <f t="shared" si="40"/>
        <v>0</v>
      </c>
      <c r="BQ57" s="579" t="str">
        <f t="shared" si="139"/>
        <v>Dining Out</v>
      </c>
      <c r="BR57" s="578">
        <f t="shared" si="41"/>
        <v>0</v>
      </c>
      <c r="BS57" s="579" t="str">
        <f t="shared" si="140"/>
        <v>School Lunches</v>
      </c>
      <c r="BT57" s="578">
        <f t="shared" si="42"/>
        <v>0</v>
      </c>
      <c r="BU57" s="579" t="str">
        <f t="shared" si="141"/>
        <v>Pet Food</v>
      </c>
      <c r="BV57" s="578">
        <f t="shared" si="43"/>
        <v>0</v>
      </c>
      <c r="BW57" s="579" t="str">
        <f t="shared" si="142"/>
        <v>Other Food</v>
      </c>
      <c r="BX57" s="578">
        <f t="shared" si="44"/>
        <v>0</v>
      </c>
      <c r="BY57" s="579" t="str">
        <f t="shared" si="143"/>
        <v>Other Food</v>
      </c>
      <c r="BZ57" s="578">
        <f t="shared" si="45"/>
        <v>0</v>
      </c>
      <c r="CA57" s="579" t="str">
        <f t="shared" si="144"/>
        <v>5. CLOTHING</v>
      </c>
      <c r="CB57" s="578">
        <f t="shared" si="46"/>
        <v>0</v>
      </c>
      <c r="CC57" s="579" t="str">
        <f t="shared" si="145"/>
        <v>New Clothes</v>
      </c>
      <c r="CD57" s="578">
        <f t="shared" si="47"/>
        <v>0</v>
      </c>
      <c r="CE57" s="579" t="str">
        <f t="shared" si="146"/>
        <v>Dry Cleaning</v>
      </c>
      <c r="CF57" s="578">
        <f t="shared" si="48"/>
        <v>0</v>
      </c>
      <c r="CG57" s="579" t="str">
        <f t="shared" si="147"/>
        <v>Laundry</v>
      </c>
      <c r="CH57" s="578">
        <f t="shared" si="49"/>
        <v>0</v>
      </c>
      <c r="CI57" s="579" t="str">
        <f t="shared" si="148"/>
        <v>Other Clothing</v>
      </c>
      <c r="CJ57" s="578">
        <f t="shared" si="50"/>
        <v>0</v>
      </c>
      <c r="CK57" s="579" t="str">
        <f t="shared" si="149"/>
        <v>Other Clothing</v>
      </c>
      <c r="CL57" s="578">
        <f t="shared" si="51"/>
        <v>0</v>
      </c>
      <c r="CM57" s="579" t="str">
        <f t="shared" si="150"/>
        <v>Other Clothing</v>
      </c>
      <c r="CN57" s="578">
        <f t="shared" si="52"/>
        <v>0</v>
      </c>
      <c r="CO57" s="579" t="str">
        <f t="shared" si="151"/>
        <v>6. CHILD CARE</v>
      </c>
      <c r="CP57" s="578">
        <f t="shared" si="53"/>
        <v>0</v>
      </c>
      <c r="CQ57" s="579" t="str">
        <f t="shared" si="152"/>
        <v>School Tuition</v>
      </c>
      <c r="CR57" s="578">
        <f t="shared" si="54"/>
        <v>0</v>
      </c>
      <c r="CS57" s="579" t="str">
        <f t="shared" si="153"/>
        <v>Day Care</v>
      </c>
      <c r="CT57" s="578">
        <f t="shared" si="55"/>
        <v>0</v>
      </c>
      <c r="CU57" s="579" t="str">
        <f t="shared" si="154"/>
        <v>Child Support</v>
      </c>
      <c r="CV57" s="578">
        <f t="shared" si="56"/>
        <v>0</v>
      </c>
      <c r="CW57" s="579" t="str">
        <f t="shared" si="155"/>
        <v>Other Child Care</v>
      </c>
      <c r="CX57" s="578">
        <f t="shared" si="57"/>
        <v>0</v>
      </c>
      <c r="CY57" s="579" t="str">
        <f t="shared" si="156"/>
        <v>Other Child Care</v>
      </c>
      <c r="CZ57" s="578">
        <f t="shared" si="58"/>
        <v>0</v>
      </c>
      <c r="DA57" s="579" t="str">
        <f t="shared" si="157"/>
        <v>Other Child Care</v>
      </c>
      <c r="DB57" s="578">
        <f t="shared" si="59"/>
        <v>0</v>
      </c>
      <c r="DC57" s="579" t="str">
        <f t="shared" si="158"/>
        <v>7. HEALTH</v>
      </c>
      <c r="DD57" s="578">
        <f t="shared" si="60"/>
        <v>0</v>
      </c>
      <c r="DE57" s="579" t="str">
        <f t="shared" si="159"/>
        <v>Doctor</v>
      </c>
      <c r="DF57" s="578">
        <f t="shared" si="61"/>
        <v>0</v>
      </c>
      <c r="DG57" s="579" t="str">
        <f t="shared" si="160"/>
        <v>Dentist</v>
      </c>
      <c r="DH57" s="578">
        <f t="shared" si="62"/>
        <v>0</v>
      </c>
      <c r="DI57" s="579" t="str">
        <f t="shared" si="161"/>
        <v>Prescriptions</v>
      </c>
      <c r="DJ57" s="578">
        <f t="shared" si="63"/>
        <v>0</v>
      </c>
      <c r="DK57" s="579" t="str">
        <f t="shared" si="162"/>
        <v>Health &amp; Fitness</v>
      </c>
      <c r="DL57" s="578">
        <f t="shared" si="64"/>
        <v>0</v>
      </c>
      <c r="DM57" s="579" t="str">
        <f t="shared" si="163"/>
        <v>Personal Grooming</v>
      </c>
      <c r="DN57" s="578">
        <f t="shared" si="65"/>
        <v>0</v>
      </c>
      <c r="DO57" s="579" t="str">
        <f t="shared" si="164"/>
        <v>Other Medical</v>
      </c>
      <c r="DP57" s="578">
        <f t="shared" si="66"/>
        <v>0</v>
      </c>
      <c r="DQ57" s="579" t="str">
        <f t="shared" si="165"/>
        <v>8. HOUSING</v>
      </c>
      <c r="DR57" s="578">
        <f t="shared" si="67"/>
        <v>0</v>
      </c>
      <c r="DS57" s="579" t="str">
        <f t="shared" si="166"/>
        <v>Mortgage Loan Payment</v>
      </c>
      <c r="DT57" s="578">
        <f t="shared" si="68"/>
        <v>0</v>
      </c>
      <c r="DU57" s="579" t="str">
        <f t="shared" si="167"/>
        <v>Rent</v>
      </c>
      <c r="DV57" s="578">
        <f t="shared" si="69"/>
        <v>0</v>
      </c>
      <c r="DW57" s="579" t="str">
        <f t="shared" si="168"/>
        <v>Escrow</v>
      </c>
      <c r="DX57" s="578">
        <f t="shared" si="70"/>
        <v>0</v>
      </c>
      <c r="DY57" s="579" t="str">
        <f t="shared" si="169"/>
        <v>HOA / Dues</v>
      </c>
      <c r="DZ57" s="578">
        <f t="shared" si="71"/>
        <v>0</v>
      </c>
      <c r="EA57" s="579" t="str">
        <f t="shared" si="170"/>
        <v>Home Improvement</v>
      </c>
      <c r="EB57" s="578">
        <f t="shared" si="72"/>
        <v>0</v>
      </c>
      <c r="EC57" s="579" t="str">
        <f t="shared" si="171"/>
        <v>Other Housing</v>
      </c>
      <c r="ED57" s="578">
        <f t="shared" si="73"/>
        <v>0</v>
      </c>
      <c r="EE57" s="579" t="str">
        <f t="shared" si="172"/>
        <v>9. UTILITIES</v>
      </c>
      <c r="EF57" s="578">
        <f t="shared" si="74"/>
        <v>0</v>
      </c>
      <c r="EG57" s="579" t="str">
        <f t="shared" si="173"/>
        <v>Electricity</v>
      </c>
      <c r="EH57" s="578">
        <f t="shared" si="75"/>
        <v>0</v>
      </c>
      <c r="EI57" s="579" t="str">
        <f t="shared" si="174"/>
        <v>Natural Gas</v>
      </c>
      <c r="EJ57" s="578">
        <f t="shared" si="76"/>
        <v>0</v>
      </c>
      <c r="EK57" s="579" t="str">
        <f t="shared" si="175"/>
        <v>Water</v>
      </c>
      <c r="EL57" s="578">
        <f t="shared" si="77"/>
        <v>0</v>
      </c>
      <c r="EM57" s="579" t="str">
        <f t="shared" si="176"/>
        <v>Trash Pick-up</v>
      </c>
      <c r="EN57" s="578">
        <f t="shared" si="78"/>
        <v>0</v>
      </c>
      <c r="EO57" s="579" t="str">
        <f t="shared" si="177"/>
        <v>Other Utilities</v>
      </c>
      <c r="EP57" s="578">
        <f t="shared" si="79"/>
        <v>0</v>
      </c>
      <c r="EQ57" s="579" t="str">
        <f t="shared" si="178"/>
        <v>Other Utilities</v>
      </c>
      <c r="ER57" s="578">
        <f t="shared" si="80"/>
        <v>0</v>
      </c>
      <c r="ES57" s="579" t="str">
        <f t="shared" si="179"/>
        <v>10. HOUSEHOLD</v>
      </c>
      <c r="ET57" s="578">
        <f t="shared" si="81"/>
        <v>0</v>
      </c>
      <c r="EU57" s="579" t="str">
        <f t="shared" si="180"/>
        <v>Home Phone</v>
      </c>
      <c r="EV57" s="578">
        <f t="shared" si="82"/>
        <v>0</v>
      </c>
      <c r="EW57" s="579" t="str">
        <f t="shared" si="181"/>
        <v>Cell Phone</v>
      </c>
      <c r="EX57" s="578">
        <f t="shared" si="83"/>
        <v>0</v>
      </c>
      <c r="EY57" s="579" t="str">
        <f t="shared" si="182"/>
        <v>Internet Service</v>
      </c>
      <c r="EZ57" s="578">
        <f t="shared" si="84"/>
        <v>0</v>
      </c>
      <c r="FA57" s="579" t="str">
        <f t="shared" si="183"/>
        <v>Other Household</v>
      </c>
      <c r="FB57" s="578">
        <f t="shared" si="85"/>
        <v>0</v>
      </c>
      <c r="FC57" s="579" t="str">
        <f t="shared" si="184"/>
        <v>Other Household</v>
      </c>
      <c r="FD57" s="578">
        <f t="shared" si="86"/>
        <v>0</v>
      </c>
      <c r="FE57" s="579" t="str">
        <f t="shared" si="185"/>
        <v>Other Household</v>
      </c>
      <c r="FF57" s="578">
        <f t="shared" si="87"/>
        <v>0</v>
      </c>
      <c r="FG57" s="579" t="str">
        <f t="shared" si="186"/>
        <v>11. ENTERTAINMENT</v>
      </c>
      <c r="FH57" s="578">
        <f t="shared" si="88"/>
        <v>0</v>
      </c>
      <c r="FI57" s="579" t="str">
        <f t="shared" si="187"/>
        <v>Cable TV</v>
      </c>
      <c r="FJ57" s="578">
        <f t="shared" si="89"/>
        <v>0</v>
      </c>
      <c r="FK57" s="579" t="str">
        <f t="shared" si="188"/>
        <v>Movies / Books</v>
      </c>
      <c r="FL57" s="578">
        <f t="shared" si="90"/>
        <v>0</v>
      </c>
      <c r="FM57" s="579" t="str">
        <f t="shared" si="189"/>
        <v>Babysitter</v>
      </c>
      <c r="FN57" s="578">
        <f t="shared" si="91"/>
        <v>0</v>
      </c>
      <c r="FO57" s="579" t="str">
        <f t="shared" si="190"/>
        <v>Vacation</v>
      </c>
      <c r="FP57" s="578">
        <f t="shared" si="92"/>
        <v>0</v>
      </c>
      <c r="FQ57" s="579" t="str">
        <f t="shared" si="191"/>
        <v>Music</v>
      </c>
      <c r="FR57" s="578">
        <f t="shared" si="93"/>
        <v>0</v>
      </c>
      <c r="FS57" s="579" t="str">
        <f t="shared" si="192"/>
        <v>Other Entertainment</v>
      </c>
      <c r="FT57" s="578">
        <f t="shared" si="94"/>
        <v>0</v>
      </c>
      <c r="FU57" s="579" t="str">
        <f t="shared" si="193"/>
        <v>12. TRANSPORTATION</v>
      </c>
      <c r="FV57" s="578">
        <f t="shared" si="95"/>
        <v>0</v>
      </c>
      <c r="FW57" s="579" t="str">
        <f t="shared" si="194"/>
        <v>Auto Loan Payment</v>
      </c>
      <c r="FX57" s="578">
        <f t="shared" si="96"/>
        <v>0</v>
      </c>
      <c r="FY57" s="579" t="str">
        <f t="shared" si="195"/>
        <v>Fuel</v>
      </c>
      <c r="FZ57" s="578">
        <f t="shared" si="97"/>
        <v>0</v>
      </c>
      <c r="GA57" s="579" t="str">
        <f t="shared" si="196"/>
        <v>Maintenance</v>
      </c>
      <c r="GB57" s="578">
        <f t="shared" si="98"/>
        <v>0</v>
      </c>
      <c r="GC57" s="579" t="str">
        <f t="shared" si="197"/>
        <v>Unplanned Service / Repair</v>
      </c>
      <c r="GD57" s="578">
        <f t="shared" si="99"/>
        <v>0</v>
      </c>
      <c r="GE57" s="579" t="str">
        <f t="shared" si="198"/>
        <v>Registration / Inspection</v>
      </c>
      <c r="GF57" s="578">
        <f t="shared" si="100"/>
        <v>0</v>
      </c>
      <c r="GG57" s="579" t="str">
        <f t="shared" si="199"/>
        <v>Other Transportation</v>
      </c>
      <c r="GH57" s="578">
        <f t="shared" si="101"/>
        <v>0</v>
      </c>
      <c r="GI57" s="579" t="str">
        <f t="shared" si="200"/>
        <v>13. INSURANCE</v>
      </c>
      <c r="GJ57" s="578">
        <f t="shared" si="102"/>
        <v>0</v>
      </c>
      <c r="GK57" s="579" t="str">
        <f t="shared" si="201"/>
        <v>Home Insurance</v>
      </c>
      <c r="GL57" s="578">
        <f t="shared" si="103"/>
        <v>0</v>
      </c>
      <c r="GM57" s="579" t="str">
        <f t="shared" si="202"/>
        <v>Auto Insurance</v>
      </c>
      <c r="GN57" s="578">
        <f t="shared" si="104"/>
        <v>0</v>
      </c>
      <c r="GO57" s="579" t="str">
        <f t="shared" si="203"/>
        <v>Medical / Dental / Vision</v>
      </c>
      <c r="GP57" s="578">
        <f t="shared" si="105"/>
        <v>0</v>
      </c>
      <c r="GQ57" s="579" t="str">
        <f t="shared" si="204"/>
        <v>Life Insurance</v>
      </c>
      <c r="GR57" s="578">
        <f t="shared" si="106"/>
        <v>0</v>
      </c>
      <c r="GS57" s="579" t="str">
        <f t="shared" si="205"/>
        <v>Disability</v>
      </c>
      <c r="GT57" s="578">
        <f t="shared" si="107"/>
        <v>0</v>
      </c>
      <c r="GU57" s="579" t="str">
        <f t="shared" si="206"/>
        <v>Other Insurance</v>
      </c>
      <c r="GV57" s="578">
        <f t="shared" si="108"/>
        <v>0</v>
      </c>
      <c r="GW57" s="579" t="str">
        <f t="shared" si="207"/>
        <v>14. INVESTMENTS</v>
      </c>
      <c r="GX57" s="578">
        <f t="shared" si="109"/>
        <v>0</v>
      </c>
      <c r="GY57" s="579" t="str">
        <f t="shared" si="208"/>
        <v>Business</v>
      </c>
      <c r="GZ57" s="578">
        <f t="shared" si="110"/>
        <v>0</v>
      </c>
      <c r="HA57" s="579" t="str">
        <f t="shared" si="209"/>
        <v>Real Estate</v>
      </c>
      <c r="HB57" s="578">
        <f t="shared" si="111"/>
        <v>0</v>
      </c>
      <c r="HC57" s="579" t="str">
        <f t="shared" si="210"/>
        <v>Other Investments</v>
      </c>
      <c r="HD57" s="578">
        <f t="shared" si="112"/>
        <v>0</v>
      </c>
      <c r="HE57" s="579" t="str">
        <f t="shared" si="211"/>
        <v>Other Investments</v>
      </c>
      <c r="HF57" s="578">
        <f t="shared" si="113"/>
        <v>0</v>
      </c>
      <c r="HG57" s="579" t="str">
        <f t="shared" si="212"/>
        <v>Other Investments</v>
      </c>
      <c r="HH57" s="578">
        <f t="shared" si="114"/>
        <v>0</v>
      </c>
      <c r="HI57" s="579" t="str">
        <f t="shared" si="213"/>
        <v>Other Investments</v>
      </c>
      <c r="HJ57" s="578">
        <f t="shared" si="115"/>
        <v>0</v>
      </c>
      <c r="HK57" s="587"/>
      <c r="HL57" s="578"/>
      <c r="HM57" s="579"/>
      <c r="HN57" s="578"/>
      <c r="HO57" s="579"/>
      <c r="HP57" s="578"/>
      <c r="HQ57" s="579"/>
      <c r="HR57" s="578"/>
      <c r="HS57" s="579"/>
      <c r="HT57" s="578"/>
      <c r="HU57" s="579"/>
      <c r="HV57" s="578"/>
      <c r="HW57" s="579"/>
      <c r="HX57" s="588"/>
    </row>
    <row r="58" spans="2:242" ht="26" customHeight="1">
      <c r="B58" s="174">
        <f t="shared" si="16"/>
        <v>0</v>
      </c>
      <c r="D58" s="589"/>
      <c r="E58" s="1035"/>
      <c r="F58" s="1036"/>
      <c r="G58" s="1037"/>
      <c r="H58" s="811"/>
      <c r="I58" s="811"/>
      <c r="J58" s="811"/>
      <c r="K58" s="811"/>
      <c r="L58" s="811"/>
      <c r="M58" s="586"/>
      <c r="N58" s="553">
        <f t="shared" si="215"/>
        <v>0</v>
      </c>
      <c r="O58" s="557">
        <f t="shared" si="1"/>
        <v>0</v>
      </c>
      <c r="P58" s="574" t="str">
        <f t="shared" si="17"/>
        <v/>
      </c>
      <c r="Q58" s="574" t="str">
        <f t="shared" si="214"/>
        <v/>
      </c>
      <c r="S58" s="174" t="str">
        <f>Setup!C85</f>
        <v>Other Child Care</v>
      </c>
      <c r="T58" s="339" t="str">
        <f t="shared" si="216"/>
        <v/>
      </c>
      <c r="W58" s="579" t="str">
        <f t="shared" si="116"/>
        <v>1. GIVING</v>
      </c>
      <c r="X58" s="578">
        <f t="shared" si="18"/>
        <v>0</v>
      </c>
      <c r="Y58" s="579" t="str">
        <f t="shared" si="117"/>
        <v>Tithe</v>
      </c>
      <c r="Z58" s="578">
        <f t="shared" si="19"/>
        <v>0</v>
      </c>
      <c r="AA58" s="579" t="str">
        <f t="shared" si="118"/>
        <v>Offering</v>
      </c>
      <c r="AB58" s="578">
        <f t="shared" si="20"/>
        <v>0</v>
      </c>
      <c r="AC58" s="579" t="str">
        <f t="shared" si="119"/>
        <v>Alms</v>
      </c>
      <c r="AD58" s="578">
        <f t="shared" si="21"/>
        <v>0</v>
      </c>
      <c r="AE58" s="579" t="str">
        <f t="shared" si="120"/>
        <v>Gifts</v>
      </c>
      <c r="AF58" s="578">
        <f t="shared" si="22"/>
        <v>0</v>
      </c>
      <c r="AG58" s="579" t="str">
        <f t="shared" si="121"/>
        <v>Outreaches</v>
      </c>
      <c r="AH58" s="578">
        <f t="shared" si="23"/>
        <v>0</v>
      </c>
      <c r="AI58" s="579" t="str">
        <f t="shared" si="122"/>
        <v>Other Giving</v>
      </c>
      <c r="AJ58" s="578">
        <f t="shared" si="24"/>
        <v>0</v>
      </c>
      <c r="AK58" s="579" t="str">
        <f t="shared" si="123"/>
        <v>2. TAXES</v>
      </c>
      <c r="AL58" s="578">
        <f t="shared" si="25"/>
        <v>0</v>
      </c>
      <c r="AM58" s="579" t="str">
        <f t="shared" si="124"/>
        <v>Taxes - Fed. S.S., Medicare</v>
      </c>
      <c r="AN58" s="578">
        <f t="shared" si="26"/>
        <v>0</v>
      </c>
      <c r="AO58" s="579" t="str">
        <f t="shared" si="125"/>
        <v>State Taxes</v>
      </c>
      <c r="AP58" s="578">
        <f t="shared" si="27"/>
        <v>0</v>
      </c>
      <c r="AQ58" s="579" t="str">
        <f t="shared" si="126"/>
        <v>Property Taxes</v>
      </c>
      <c r="AR58" s="578">
        <f t="shared" si="28"/>
        <v>0</v>
      </c>
      <c r="AS58" s="579" t="str">
        <f t="shared" si="127"/>
        <v>Other Taxes</v>
      </c>
      <c r="AT58" s="578">
        <f t="shared" si="29"/>
        <v>0</v>
      </c>
      <c r="AU58" s="579" t="str">
        <f t="shared" si="128"/>
        <v>Other Taxes</v>
      </c>
      <c r="AV58" s="578">
        <f t="shared" si="30"/>
        <v>0</v>
      </c>
      <c r="AW58" s="579" t="str">
        <f t="shared" si="129"/>
        <v>Other Taxes</v>
      </c>
      <c r="AX58" s="578">
        <f t="shared" si="31"/>
        <v>0</v>
      </c>
      <c r="AY58" s="579" t="str">
        <f t="shared" si="130"/>
        <v>3. SAVINGS</v>
      </c>
      <c r="AZ58" s="578">
        <f t="shared" si="32"/>
        <v>0</v>
      </c>
      <c r="BA58" s="579" t="str">
        <f t="shared" si="131"/>
        <v>Emergency Fund</v>
      </c>
      <c r="BB58" s="578">
        <f t="shared" si="33"/>
        <v>0</v>
      </c>
      <c r="BC58" s="579" t="str">
        <f t="shared" si="132"/>
        <v>Retirement</v>
      </c>
      <c r="BD58" s="578">
        <f t="shared" si="34"/>
        <v>0</v>
      </c>
      <c r="BE58" s="579" t="str">
        <f t="shared" si="133"/>
        <v>Storehouse</v>
      </c>
      <c r="BF58" s="578">
        <f t="shared" si="35"/>
        <v>0</v>
      </c>
      <c r="BG58" s="579" t="str">
        <f t="shared" si="134"/>
        <v>Christmas Fund</v>
      </c>
      <c r="BH58" s="578">
        <f t="shared" si="36"/>
        <v>0</v>
      </c>
      <c r="BI58" s="579" t="str">
        <f t="shared" si="135"/>
        <v>Car Fund</v>
      </c>
      <c r="BJ58" s="578">
        <f t="shared" si="37"/>
        <v>0</v>
      </c>
      <c r="BK58" s="579" t="str">
        <f t="shared" si="136"/>
        <v>Home Down Pay Fund</v>
      </c>
      <c r="BL58" s="578">
        <f t="shared" si="38"/>
        <v>0</v>
      </c>
      <c r="BM58" s="579" t="str">
        <f t="shared" si="137"/>
        <v>4. FOOD</v>
      </c>
      <c r="BN58" s="578">
        <f t="shared" si="39"/>
        <v>0</v>
      </c>
      <c r="BO58" s="579" t="str">
        <f t="shared" si="138"/>
        <v>Groceries</v>
      </c>
      <c r="BP58" s="578">
        <f t="shared" si="40"/>
        <v>0</v>
      </c>
      <c r="BQ58" s="579" t="str">
        <f t="shared" si="139"/>
        <v>Dining Out</v>
      </c>
      <c r="BR58" s="578">
        <f t="shared" si="41"/>
        <v>0</v>
      </c>
      <c r="BS58" s="579" t="str">
        <f t="shared" si="140"/>
        <v>School Lunches</v>
      </c>
      <c r="BT58" s="578">
        <f t="shared" si="42"/>
        <v>0</v>
      </c>
      <c r="BU58" s="579" t="str">
        <f t="shared" si="141"/>
        <v>Pet Food</v>
      </c>
      <c r="BV58" s="578">
        <f t="shared" si="43"/>
        <v>0</v>
      </c>
      <c r="BW58" s="579" t="str">
        <f t="shared" si="142"/>
        <v>Other Food</v>
      </c>
      <c r="BX58" s="578">
        <f t="shared" si="44"/>
        <v>0</v>
      </c>
      <c r="BY58" s="579" t="str">
        <f t="shared" si="143"/>
        <v>Other Food</v>
      </c>
      <c r="BZ58" s="578">
        <f t="shared" si="45"/>
        <v>0</v>
      </c>
      <c r="CA58" s="579" t="str">
        <f t="shared" si="144"/>
        <v>5. CLOTHING</v>
      </c>
      <c r="CB58" s="578">
        <f t="shared" si="46"/>
        <v>0</v>
      </c>
      <c r="CC58" s="579" t="str">
        <f t="shared" si="145"/>
        <v>New Clothes</v>
      </c>
      <c r="CD58" s="578">
        <f t="shared" si="47"/>
        <v>0</v>
      </c>
      <c r="CE58" s="579" t="str">
        <f t="shared" si="146"/>
        <v>Dry Cleaning</v>
      </c>
      <c r="CF58" s="578">
        <f t="shared" si="48"/>
        <v>0</v>
      </c>
      <c r="CG58" s="579" t="str">
        <f t="shared" si="147"/>
        <v>Laundry</v>
      </c>
      <c r="CH58" s="578">
        <f t="shared" si="49"/>
        <v>0</v>
      </c>
      <c r="CI58" s="579" t="str">
        <f t="shared" si="148"/>
        <v>Other Clothing</v>
      </c>
      <c r="CJ58" s="578">
        <f t="shared" si="50"/>
        <v>0</v>
      </c>
      <c r="CK58" s="579" t="str">
        <f t="shared" si="149"/>
        <v>Other Clothing</v>
      </c>
      <c r="CL58" s="578">
        <f t="shared" si="51"/>
        <v>0</v>
      </c>
      <c r="CM58" s="579" t="str">
        <f t="shared" si="150"/>
        <v>Other Clothing</v>
      </c>
      <c r="CN58" s="578">
        <f t="shared" si="52"/>
        <v>0</v>
      </c>
      <c r="CO58" s="579" t="str">
        <f t="shared" si="151"/>
        <v>6. CHILD CARE</v>
      </c>
      <c r="CP58" s="578">
        <f t="shared" si="53"/>
        <v>0</v>
      </c>
      <c r="CQ58" s="579" t="str">
        <f t="shared" si="152"/>
        <v>School Tuition</v>
      </c>
      <c r="CR58" s="578">
        <f t="shared" si="54"/>
        <v>0</v>
      </c>
      <c r="CS58" s="579" t="str">
        <f t="shared" si="153"/>
        <v>Day Care</v>
      </c>
      <c r="CT58" s="578">
        <f t="shared" si="55"/>
        <v>0</v>
      </c>
      <c r="CU58" s="579" t="str">
        <f t="shared" si="154"/>
        <v>Child Support</v>
      </c>
      <c r="CV58" s="578">
        <f t="shared" si="56"/>
        <v>0</v>
      </c>
      <c r="CW58" s="579" t="str">
        <f t="shared" si="155"/>
        <v>Other Child Care</v>
      </c>
      <c r="CX58" s="578">
        <f t="shared" si="57"/>
        <v>0</v>
      </c>
      <c r="CY58" s="579" t="str">
        <f t="shared" si="156"/>
        <v>Other Child Care</v>
      </c>
      <c r="CZ58" s="578">
        <f t="shared" si="58"/>
        <v>0</v>
      </c>
      <c r="DA58" s="579" t="str">
        <f t="shared" si="157"/>
        <v>Other Child Care</v>
      </c>
      <c r="DB58" s="578">
        <f t="shared" si="59"/>
        <v>0</v>
      </c>
      <c r="DC58" s="579" t="str">
        <f t="shared" si="158"/>
        <v>7. HEALTH</v>
      </c>
      <c r="DD58" s="578">
        <f t="shared" si="60"/>
        <v>0</v>
      </c>
      <c r="DE58" s="579" t="str">
        <f t="shared" si="159"/>
        <v>Doctor</v>
      </c>
      <c r="DF58" s="578">
        <f t="shared" si="61"/>
        <v>0</v>
      </c>
      <c r="DG58" s="579" t="str">
        <f t="shared" si="160"/>
        <v>Dentist</v>
      </c>
      <c r="DH58" s="578">
        <f t="shared" si="62"/>
        <v>0</v>
      </c>
      <c r="DI58" s="579" t="str">
        <f t="shared" si="161"/>
        <v>Prescriptions</v>
      </c>
      <c r="DJ58" s="578">
        <f t="shared" si="63"/>
        <v>0</v>
      </c>
      <c r="DK58" s="579" t="str">
        <f t="shared" si="162"/>
        <v>Health &amp; Fitness</v>
      </c>
      <c r="DL58" s="578">
        <f t="shared" si="64"/>
        <v>0</v>
      </c>
      <c r="DM58" s="579" t="str">
        <f t="shared" si="163"/>
        <v>Personal Grooming</v>
      </c>
      <c r="DN58" s="578">
        <f t="shared" si="65"/>
        <v>0</v>
      </c>
      <c r="DO58" s="579" t="str">
        <f t="shared" si="164"/>
        <v>Other Medical</v>
      </c>
      <c r="DP58" s="578">
        <f t="shared" si="66"/>
        <v>0</v>
      </c>
      <c r="DQ58" s="579" t="str">
        <f t="shared" si="165"/>
        <v>8. HOUSING</v>
      </c>
      <c r="DR58" s="578">
        <f t="shared" si="67"/>
        <v>0</v>
      </c>
      <c r="DS58" s="579" t="str">
        <f t="shared" si="166"/>
        <v>Mortgage Loan Payment</v>
      </c>
      <c r="DT58" s="578">
        <f t="shared" si="68"/>
        <v>0</v>
      </c>
      <c r="DU58" s="579" t="str">
        <f t="shared" si="167"/>
        <v>Rent</v>
      </c>
      <c r="DV58" s="578">
        <f t="shared" si="69"/>
        <v>0</v>
      </c>
      <c r="DW58" s="579" t="str">
        <f t="shared" si="168"/>
        <v>Escrow</v>
      </c>
      <c r="DX58" s="578">
        <f t="shared" si="70"/>
        <v>0</v>
      </c>
      <c r="DY58" s="579" t="str">
        <f t="shared" si="169"/>
        <v>HOA / Dues</v>
      </c>
      <c r="DZ58" s="578">
        <f t="shared" si="71"/>
        <v>0</v>
      </c>
      <c r="EA58" s="579" t="str">
        <f t="shared" si="170"/>
        <v>Home Improvement</v>
      </c>
      <c r="EB58" s="578">
        <f t="shared" si="72"/>
        <v>0</v>
      </c>
      <c r="EC58" s="579" t="str">
        <f t="shared" si="171"/>
        <v>Other Housing</v>
      </c>
      <c r="ED58" s="578">
        <f t="shared" si="73"/>
        <v>0</v>
      </c>
      <c r="EE58" s="579" t="str">
        <f t="shared" si="172"/>
        <v>9. UTILITIES</v>
      </c>
      <c r="EF58" s="578">
        <f t="shared" si="74"/>
        <v>0</v>
      </c>
      <c r="EG58" s="579" t="str">
        <f t="shared" si="173"/>
        <v>Electricity</v>
      </c>
      <c r="EH58" s="578">
        <f t="shared" si="75"/>
        <v>0</v>
      </c>
      <c r="EI58" s="579" t="str">
        <f t="shared" si="174"/>
        <v>Natural Gas</v>
      </c>
      <c r="EJ58" s="578">
        <f t="shared" si="76"/>
        <v>0</v>
      </c>
      <c r="EK58" s="579" t="str">
        <f t="shared" si="175"/>
        <v>Water</v>
      </c>
      <c r="EL58" s="578">
        <f t="shared" si="77"/>
        <v>0</v>
      </c>
      <c r="EM58" s="579" t="str">
        <f t="shared" si="176"/>
        <v>Trash Pick-up</v>
      </c>
      <c r="EN58" s="578">
        <f t="shared" si="78"/>
        <v>0</v>
      </c>
      <c r="EO58" s="579" t="str">
        <f t="shared" si="177"/>
        <v>Other Utilities</v>
      </c>
      <c r="EP58" s="578">
        <f t="shared" si="79"/>
        <v>0</v>
      </c>
      <c r="EQ58" s="579" t="str">
        <f t="shared" si="178"/>
        <v>Other Utilities</v>
      </c>
      <c r="ER58" s="578">
        <f t="shared" si="80"/>
        <v>0</v>
      </c>
      <c r="ES58" s="579" t="str">
        <f t="shared" si="179"/>
        <v>10. HOUSEHOLD</v>
      </c>
      <c r="ET58" s="578">
        <f t="shared" si="81"/>
        <v>0</v>
      </c>
      <c r="EU58" s="579" t="str">
        <f t="shared" si="180"/>
        <v>Home Phone</v>
      </c>
      <c r="EV58" s="578">
        <f t="shared" si="82"/>
        <v>0</v>
      </c>
      <c r="EW58" s="579" t="str">
        <f t="shared" si="181"/>
        <v>Cell Phone</v>
      </c>
      <c r="EX58" s="578">
        <f t="shared" si="83"/>
        <v>0</v>
      </c>
      <c r="EY58" s="579" t="str">
        <f t="shared" si="182"/>
        <v>Internet Service</v>
      </c>
      <c r="EZ58" s="578">
        <f t="shared" si="84"/>
        <v>0</v>
      </c>
      <c r="FA58" s="579" t="str">
        <f t="shared" si="183"/>
        <v>Other Household</v>
      </c>
      <c r="FB58" s="578">
        <f t="shared" si="85"/>
        <v>0</v>
      </c>
      <c r="FC58" s="579" t="str">
        <f t="shared" si="184"/>
        <v>Other Household</v>
      </c>
      <c r="FD58" s="578">
        <f t="shared" si="86"/>
        <v>0</v>
      </c>
      <c r="FE58" s="579" t="str">
        <f t="shared" si="185"/>
        <v>Other Household</v>
      </c>
      <c r="FF58" s="578">
        <f t="shared" si="87"/>
        <v>0</v>
      </c>
      <c r="FG58" s="579" t="str">
        <f t="shared" si="186"/>
        <v>11. ENTERTAINMENT</v>
      </c>
      <c r="FH58" s="578">
        <f t="shared" si="88"/>
        <v>0</v>
      </c>
      <c r="FI58" s="579" t="str">
        <f t="shared" si="187"/>
        <v>Cable TV</v>
      </c>
      <c r="FJ58" s="578">
        <f t="shared" si="89"/>
        <v>0</v>
      </c>
      <c r="FK58" s="579" t="str">
        <f t="shared" si="188"/>
        <v>Movies / Books</v>
      </c>
      <c r="FL58" s="578">
        <f t="shared" si="90"/>
        <v>0</v>
      </c>
      <c r="FM58" s="579" t="str">
        <f t="shared" si="189"/>
        <v>Babysitter</v>
      </c>
      <c r="FN58" s="578">
        <f t="shared" si="91"/>
        <v>0</v>
      </c>
      <c r="FO58" s="579" t="str">
        <f t="shared" si="190"/>
        <v>Vacation</v>
      </c>
      <c r="FP58" s="578">
        <f t="shared" si="92"/>
        <v>0</v>
      </c>
      <c r="FQ58" s="579" t="str">
        <f t="shared" si="191"/>
        <v>Music</v>
      </c>
      <c r="FR58" s="578">
        <f t="shared" si="93"/>
        <v>0</v>
      </c>
      <c r="FS58" s="579" t="str">
        <f t="shared" si="192"/>
        <v>Other Entertainment</v>
      </c>
      <c r="FT58" s="578">
        <f t="shared" si="94"/>
        <v>0</v>
      </c>
      <c r="FU58" s="579" t="str">
        <f t="shared" si="193"/>
        <v>12. TRANSPORTATION</v>
      </c>
      <c r="FV58" s="578">
        <f t="shared" si="95"/>
        <v>0</v>
      </c>
      <c r="FW58" s="579" t="str">
        <f t="shared" si="194"/>
        <v>Auto Loan Payment</v>
      </c>
      <c r="FX58" s="578">
        <f t="shared" si="96"/>
        <v>0</v>
      </c>
      <c r="FY58" s="579" t="str">
        <f t="shared" si="195"/>
        <v>Fuel</v>
      </c>
      <c r="FZ58" s="578">
        <f t="shared" si="97"/>
        <v>0</v>
      </c>
      <c r="GA58" s="579" t="str">
        <f t="shared" si="196"/>
        <v>Maintenance</v>
      </c>
      <c r="GB58" s="578">
        <f t="shared" si="98"/>
        <v>0</v>
      </c>
      <c r="GC58" s="579" t="str">
        <f t="shared" si="197"/>
        <v>Unplanned Service / Repair</v>
      </c>
      <c r="GD58" s="578">
        <f t="shared" si="99"/>
        <v>0</v>
      </c>
      <c r="GE58" s="579" t="str">
        <f t="shared" si="198"/>
        <v>Registration / Inspection</v>
      </c>
      <c r="GF58" s="578">
        <f t="shared" si="100"/>
        <v>0</v>
      </c>
      <c r="GG58" s="579" t="str">
        <f t="shared" si="199"/>
        <v>Other Transportation</v>
      </c>
      <c r="GH58" s="578">
        <f t="shared" si="101"/>
        <v>0</v>
      </c>
      <c r="GI58" s="579" t="str">
        <f t="shared" si="200"/>
        <v>13. INSURANCE</v>
      </c>
      <c r="GJ58" s="578">
        <f t="shared" si="102"/>
        <v>0</v>
      </c>
      <c r="GK58" s="579" t="str">
        <f t="shared" si="201"/>
        <v>Home Insurance</v>
      </c>
      <c r="GL58" s="578">
        <f t="shared" si="103"/>
        <v>0</v>
      </c>
      <c r="GM58" s="579" t="str">
        <f t="shared" si="202"/>
        <v>Auto Insurance</v>
      </c>
      <c r="GN58" s="578">
        <f t="shared" si="104"/>
        <v>0</v>
      </c>
      <c r="GO58" s="579" t="str">
        <f t="shared" si="203"/>
        <v>Medical / Dental / Vision</v>
      </c>
      <c r="GP58" s="578">
        <f t="shared" si="105"/>
        <v>0</v>
      </c>
      <c r="GQ58" s="579" t="str">
        <f t="shared" si="204"/>
        <v>Life Insurance</v>
      </c>
      <c r="GR58" s="578">
        <f t="shared" si="106"/>
        <v>0</v>
      </c>
      <c r="GS58" s="579" t="str">
        <f t="shared" si="205"/>
        <v>Disability</v>
      </c>
      <c r="GT58" s="578">
        <f t="shared" si="107"/>
        <v>0</v>
      </c>
      <c r="GU58" s="579" t="str">
        <f t="shared" si="206"/>
        <v>Other Insurance</v>
      </c>
      <c r="GV58" s="578">
        <f t="shared" si="108"/>
        <v>0</v>
      </c>
      <c r="GW58" s="579" t="str">
        <f t="shared" si="207"/>
        <v>14. INVESTMENTS</v>
      </c>
      <c r="GX58" s="578">
        <f t="shared" si="109"/>
        <v>0</v>
      </c>
      <c r="GY58" s="579" t="str">
        <f t="shared" si="208"/>
        <v>Business</v>
      </c>
      <c r="GZ58" s="578">
        <f t="shared" si="110"/>
        <v>0</v>
      </c>
      <c r="HA58" s="579" t="str">
        <f t="shared" si="209"/>
        <v>Real Estate</v>
      </c>
      <c r="HB58" s="578">
        <f t="shared" si="111"/>
        <v>0</v>
      </c>
      <c r="HC58" s="579" t="str">
        <f t="shared" si="210"/>
        <v>Other Investments</v>
      </c>
      <c r="HD58" s="578">
        <f t="shared" si="112"/>
        <v>0</v>
      </c>
      <c r="HE58" s="579" t="str">
        <f t="shared" si="211"/>
        <v>Other Investments</v>
      </c>
      <c r="HF58" s="578">
        <f t="shared" si="113"/>
        <v>0</v>
      </c>
      <c r="HG58" s="579" t="str">
        <f t="shared" si="212"/>
        <v>Other Investments</v>
      </c>
      <c r="HH58" s="578">
        <f t="shared" si="114"/>
        <v>0</v>
      </c>
      <c r="HI58" s="579" t="str">
        <f t="shared" si="213"/>
        <v>Other Investments</v>
      </c>
      <c r="HJ58" s="578">
        <f t="shared" si="115"/>
        <v>0</v>
      </c>
      <c r="HK58" s="587"/>
      <c r="HL58" s="578"/>
      <c r="HM58" s="579"/>
      <c r="HN58" s="578"/>
      <c r="HO58" s="579"/>
      <c r="HP58" s="578"/>
      <c r="HQ58" s="579"/>
      <c r="HR58" s="578"/>
      <c r="HS58" s="579"/>
      <c r="HT58" s="578"/>
      <c r="HU58" s="579"/>
      <c r="HV58" s="578"/>
      <c r="HW58" s="579"/>
      <c r="HX58" s="588"/>
    </row>
    <row r="59" spans="2:242" ht="26" customHeight="1">
      <c r="B59" s="174">
        <f>E59</f>
        <v>0</v>
      </c>
      <c r="D59" s="589"/>
      <c r="E59" s="1035"/>
      <c r="F59" s="1036"/>
      <c r="G59" s="1037"/>
      <c r="H59" s="811"/>
      <c r="I59" s="811"/>
      <c r="J59" s="811"/>
      <c r="K59" s="811"/>
      <c r="L59" s="811"/>
      <c r="M59" s="586"/>
      <c r="N59" s="553">
        <f>H59*52+I59*26+((J59*24)+(K59*12)+L59)</f>
        <v>0</v>
      </c>
      <c r="O59" s="557">
        <f t="shared" si="1"/>
        <v>0</v>
      </c>
      <c r="P59" s="574" t="str">
        <f t="shared" si="17"/>
        <v/>
      </c>
      <c r="Q59" s="574" t="str">
        <f t="shared" si="214"/>
        <v/>
      </c>
      <c r="S59" s="174" t="str">
        <f>Setup!C86</f>
        <v>Other Child Care</v>
      </c>
      <c r="T59" s="339" t="str">
        <f t="shared" si="216"/>
        <v/>
      </c>
      <c r="W59" s="579" t="str">
        <f t="shared" si="116"/>
        <v>1. GIVING</v>
      </c>
      <c r="X59" s="578">
        <f>SUMIF($E59,W59,$N59)</f>
        <v>0</v>
      </c>
      <c r="Y59" s="579" t="str">
        <f t="shared" si="117"/>
        <v>Tithe</v>
      </c>
      <c r="Z59" s="578">
        <f>SUMIF($E59,Y59,$N59)</f>
        <v>0</v>
      </c>
      <c r="AA59" s="579" t="str">
        <f t="shared" si="118"/>
        <v>Offering</v>
      </c>
      <c r="AB59" s="578">
        <f>SUMIF($E59,AA59,$N59)</f>
        <v>0</v>
      </c>
      <c r="AC59" s="579" t="str">
        <f t="shared" si="119"/>
        <v>Alms</v>
      </c>
      <c r="AD59" s="578">
        <f>SUMIF($E59,AC59,$N59)</f>
        <v>0</v>
      </c>
      <c r="AE59" s="579" t="str">
        <f t="shared" si="120"/>
        <v>Gifts</v>
      </c>
      <c r="AF59" s="578">
        <f>SUMIF($E59,AE59,$N59)</f>
        <v>0</v>
      </c>
      <c r="AG59" s="579" t="str">
        <f t="shared" si="121"/>
        <v>Outreaches</v>
      </c>
      <c r="AH59" s="578">
        <f>SUMIF($E59,AG59,$N59)</f>
        <v>0</v>
      </c>
      <c r="AI59" s="579" t="str">
        <f t="shared" si="122"/>
        <v>Other Giving</v>
      </c>
      <c r="AJ59" s="578">
        <f>SUMIF($E59,AI59,$N59)</f>
        <v>0</v>
      </c>
      <c r="AK59" s="579" t="str">
        <f t="shared" si="123"/>
        <v>2. TAXES</v>
      </c>
      <c r="AL59" s="578">
        <f>SUMIF($E59,AK59,$N59)</f>
        <v>0</v>
      </c>
      <c r="AM59" s="579" t="str">
        <f t="shared" si="124"/>
        <v>Taxes - Fed. S.S., Medicare</v>
      </c>
      <c r="AN59" s="578">
        <f>SUMIF($E59,AM59,$N59)</f>
        <v>0</v>
      </c>
      <c r="AO59" s="579" t="str">
        <f t="shared" si="125"/>
        <v>State Taxes</v>
      </c>
      <c r="AP59" s="578">
        <f>SUMIF($E59,AO59,$N59)</f>
        <v>0</v>
      </c>
      <c r="AQ59" s="579" t="str">
        <f t="shared" si="126"/>
        <v>Property Taxes</v>
      </c>
      <c r="AR59" s="578">
        <f>SUMIF($E59,AQ59,$N59)</f>
        <v>0</v>
      </c>
      <c r="AS59" s="579" t="str">
        <f t="shared" si="127"/>
        <v>Other Taxes</v>
      </c>
      <c r="AT59" s="578">
        <f>SUMIF($E59,AS59,$N59)</f>
        <v>0</v>
      </c>
      <c r="AU59" s="579" t="str">
        <f t="shared" si="128"/>
        <v>Other Taxes</v>
      </c>
      <c r="AV59" s="578">
        <f>SUMIF($E59,AU59,$N59)</f>
        <v>0</v>
      </c>
      <c r="AW59" s="579" t="str">
        <f t="shared" si="129"/>
        <v>Other Taxes</v>
      </c>
      <c r="AX59" s="578">
        <f>SUMIF($E59,AW59,$N59)</f>
        <v>0</v>
      </c>
      <c r="AY59" s="579" t="str">
        <f t="shared" si="130"/>
        <v>3. SAVINGS</v>
      </c>
      <c r="AZ59" s="578">
        <f>SUMIF($E59,AY59,$N59)</f>
        <v>0</v>
      </c>
      <c r="BA59" s="579" t="str">
        <f t="shared" si="131"/>
        <v>Emergency Fund</v>
      </c>
      <c r="BB59" s="578">
        <f>SUMIF($E59,BA59,$N59)</f>
        <v>0</v>
      </c>
      <c r="BC59" s="579" t="str">
        <f t="shared" si="132"/>
        <v>Retirement</v>
      </c>
      <c r="BD59" s="578">
        <f>SUMIF($E59,BC59,$N59)</f>
        <v>0</v>
      </c>
      <c r="BE59" s="579" t="str">
        <f t="shared" si="133"/>
        <v>Storehouse</v>
      </c>
      <c r="BF59" s="578">
        <f>SUMIF($E59,BE59,$N59)</f>
        <v>0</v>
      </c>
      <c r="BG59" s="579" t="str">
        <f t="shared" si="134"/>
        <v>Christmas Fund</v>
      </c>
      <c r="BH59" s="578">
        <f>SUMIF($E59,BG59,$N59)</f>
        <v>0</v>
      </c>
      <c r="BI59" s="579" t="str">
        <f t="shared" si="135"/>
        <v>Car Fund</v>
      </c>
      <c r="BJ59" s="578">
        <f>SUMIF($E59,BI59,$N59)</f>
        <v>0</v>
      </c>
      <c r="BK59" s="579" t="str">
        <f t="shared" si="136"/>
        <v>Home Down Pay Fund</v>
      </c>
      <c r="BL59" s="578">
        <f>SUMIF($E59,BK59,$N59)</f>
        <v>0</v>
      </c>
      <c r="BM59" s="579" t="str">
        <f t="shared" si="137"/>
        <v>4. FOOD</v>
      </c>
      <c r="BN59" s="578">
        <f>SUMIF($E59,BM59,$N59)</f>
        <v>0</v>
      </c>
      <c r="BO59" s="579" t="str">
        <f t="shared" si="138"/>
        <v>Groceries</v>
      </c>
      <c r="BP59" s="578">
        <f>SUMIF($E59,BO59,$N59)</f>
        <v>0</v>
      </c>
      <c r="BQ59" s="579" t="str">
        <f t="shared" si="139"/>
        <v>Dining Out</v>
      </c>
      <c r="BR59" s="578">
        <f>SUMIF($E59,BQ59,$N59)</f>
        <v>0</v>
      </c>
      <c r="BS59" s="579" t="str">
        <f t="shared" si="140"/>
        <v>School Lunches</v>
      </c>
      <c r="BT59" s="578">
        <f>SUMIF($E59,BS59,$N59)</f>
        <v>0</v>
      </c>
      <c r="BU59" s="579" t="str">
        <f t="shared" si="141"/>
        <v>Pet Food</v>
      </c>
      <c r="BV59" s="578">
        <f>SUMIF($E59,BU59,$N59)</f>
        <v>0</v>
      </c>
      <c r="BW59" s="579" t="str">
        <f t="shared" si="142"/>
        <v>Other Food</v>
      </c>
      <c r="BX59" s="578">
        <f>SUMIF($E59,BW59,$N59)</f>
        <v>0</v>
      </c>
      <c r="BY59" s="579" t="str">
        <f t="shared" si="143"/>
        <v>Other Food</v>
      </c>
      <c r="BZ59" s="578">
        <f>SUMIF($E59,BY59,$N59)</f>
        <v>0</v>
      </c>
      <c r="CA59" s="579" t="str">
        <f t="shared" si="144"/>
        <v>5. CLOTHING</v>
      </c>
      <c r="CB59" s="578">
        <f>SUMIF($E59,CA59,$N59)</f>
        <v>0</v>
      </c>
      <c r="CC59" s="579" t="str">
        <f t="shared" si="145"/>
        <v>New Clothes</v>
      </c>
      <c r="CD59" s="578">
        <f>SUMIF($E59,CC59,$N59)</f>
        <v>0</v>
      </c>
      <c r="CE59" s="579" t="str">
        <f t="shared" si="146"/>
        <v>Dry Cleaning</v>
      </c>
      <c r="CF59" s="578">
        <f>SUMIF($E59,CE59,$N59)</f>
        <v>0</v>
      </c>
      <c r="CG59" s="579" t="str">
        <f t="shared" si="147"/>
        <v>Laundry</v>
      </c>
      <c r="CH59" s="578">
        <f>SUMIF($E59,CG59,$N59)</f>
        <v>0</v>
      </c>
      <c r="CI59" s="579" t="str">
        <f t="shared" si="148"/>
        <v>Other Clothing</v>
      </c>
      <c r="CJ59" s="578">
        <f>SUMIF($E59,CI59,$N59)</f>
        <v>0</v>
      </c>
      <c r="CK59" s="579" t="str">
        <f t="shared" si="149"/>
        <v>Other Clothing</v>
      </c>
      <c r="CL59" s="578">
        <f>SUMIF($E59,CK59,$N59)</f>
        <v>0</v>
      </c>
      <c r="CM59" s="579" t="str">
        <f t="shared" si="150"/>
        <v>Other Clothing</v>
      </c>
      <c r="CN59" s="578">
        <f>SUMIF($E59,CM59,$N59)</f>
        <v>0</v>
      </c>
      <c r="CO59" s="579" t="str">
        <f t="shared" si="151"/>
        <v>6. CHILD CARE</v>
      </c>
      <c r="CP59" s="578">
        <f>SUMIF($E59,CO59,$N59)</f>
        <v>0</v>
      </c>
      <c r="CQ59" s="579" t="str">
        <f t="shared" si="152"/>
        <v>School Tuition</v>
      </c>
      <c r="CR59" s="578">
        <f>SUMIF($E59,CQ59,$N59)</f>
        <v>0</v>
      </c>
      <c r="CS59" s="579" t="str">
        <f t="shared" si="153"/>
        <v>Day Care</v>
      </c>
      <c r="CT59" s="578">
        <f>SUMIF($E59,CS59,$N59)</f>
        <v>0</v>
      </c>
      <c r="CU59" s="579" t="str">
        <f t="shared" si="154"/>
        <v>Child Support</v>
      </c>
      <c r="CV59" s="578">
        <f>SUMIF($E59,CU59,$N59)</f>
        <v>0</v>
      </c>
      <c r="CW59" s="579" t="str">
        <f t="shared" si="155"/>
        <v>Other Child Care</v>
      </c>
      <c r="CX59" s="578">
        <f>SUMIF($E59,CW59,$N59)</f>
        <v>0</v>
      </c>
      <c r="CY59" s="579" t="str">
        <f t="shared" si="156"/>
        <v>Other Child Care</v>
      </c>
      <c r="CZ59" s="578">
        <f>SUMIF($E59,CY59,$N59)</f>
        <v>0</v>
      </c>
      <c r="DA59" s="579" t="str">
        <f t="shared" si="157"/>
        <v>Other Child Care</v>
      </c>
      <c r="DB59" s="578">
        <f>SUMIF($E59,DA59,$N59)</f>
        <v>0</v>
      </c>
      <c r="DC59" s="579" t="str">
        <f t="shared" si="158"/>
        <v>7. HEALTH</v>
      </c>
      <c r="DD59" s="578">
        <f>SUMIF($E59,DC59,$N59)</f>
        <v>0</v>
      </c>
      <c r="DE59" s="579" t="str">
        <f t="shared" si="159"/>
        <v>Doctor</v>
      </c>
      <c r="DF59" s="578">
        <f>SUMIF($E59,DE59,$N59)</f>
        <v>0</v>
      </c>
      <c r="DG59" s="579" t="str">
        <f t="shared" si="160"/>
        <v>Dentist</v>
      </c>
      <c r="DH59" s="578">
        <f>SUMIF($E59,DG59,$N59)</f>
        <v>0</v>
      </c>
      <c r="DI59" s="579" t="str">
        <f t="shared" si="161"/>
        <v>Prescriptions</v>
      </c>
      <c r="DJ59" s="578">
        <f>SUMIF($E59,DI59,$N59)</f>
        <v>0</v>
      </c>
      <c r="DK59" s="579" t="str">
        <f t="shared" si="162"/>
        <v>Health &amp; Fitness</v>
      </c>
      <c r="DL59" s="578">
        <f>SUMIF($E59,DK59,$N59)</f>
        <v>0</v>
      </c>
      <c r="DM59" s="579" t="str">
        <f t="shared" si="163"/>
        <v>Personal Grooming</v>
      </c>
      <c r="DN59" s="578">
        <f>SUMIF($E59,DM59,$N59)</f>
        <v>0</v>
      </c>
      <c r="DO59" s="579" t="str">
        <f t="shared" si="164"/>
        <v>Other Medical</v>
      </c>
      <c r="DP59" s="578">
        <f>SUMIF($E59,DO59,$N59)</f>
        <v>0</v>
      </c>
      <c r="DQ59" s="579" t="str">
        <f t="shared" si="165"/>
        <v>8. HOUSING</v>
      </c>
      <c r="DR59" s="578">
        <f>SUMIF($E59,DQ59,$N59)</f>
        <v>0</v>
      </c>
      <c r="DS59" s="579" t="str">
        <f t="shared" si="166"/>
        <v>Mortgage Loan Payment</v>
      </c>
      <c r="DT59" s="578">
        <f>SUMIF($E59,DS59,$N59)</f>
        <v>0</v>
      </c>
      <c r="DU59" s="579" t="str">
        <f t="shared" si="167"/>
        <v>Rent</v>
      </c>
      <c r="DV59" s="578">
        <f>SUMIF($E59,DU59,$N59)</f>
        <v>0</v>
      </c>
      <c r="DW59" s="579" t="str">
        <f t="shared" si="168"/>
        <v>Escrow</v>
      </c>
      <c r="DX59" s="578">
        <f>SUMIF($E59,DW59,$N59)</f>
        <v>0</v>
      </c>
      <c r="DY59" s="579" t="str">
        <f t="shared" si="169"/>
        <v>HOA / Dues</v>
      </c>
      <c r="DZ59" s="578">
        <f>SUMIF($E59,DY59,$N59)</f>
        <v>0</v>
      </c>
      <c r="EA59" s="579" t="str">
        <f t="shared" si="170"/>
        <v>Home Improvement</v>
      </c>
      <c r="EB59" s="578">
        <f>SUMIF($E59,EA59,$N59)</f>
        <v>0</v>
      </c>
      <c r="EC59" s="579" t="str">
        <f t="shared" si="171"/>
        <v>Other Housing</v>
      </c>
      <c r="ED59" s="578">
        <f>SUMIF($E59,EC59,$N59)</f>
        <v>0</v>
      </c>
      <c r="EE59" s="579" t="str">
        <f t="shared" si="172"/>
        <v>9. UTILITIES</v>
      </c>
      <c r="EF59" s="578">
        <f>SUMIF($E59,EE59,$N59)</f>
        <v>0</v>
      </c>
      <c r="EG59" s="579" t="str">
        <f t="shared" si="173"/>
        <v>Electricity</v>
      </c>
      <c r="EH59" s="578">
        <f>SUMIF($E59,EG59,$N59)</f>
        <v>0</v>
      </c>
      <c r="EI59" s="579" t="str">
        <f t="shared" si="174"/>
        <v>Natural Gas</v>
      </c>
      <c r="EJ59" s="578">
        <f>SUMIF($E59,EI59,$N59)</f>
        <v>0</v>
      </c>
      <c r="EK59" s="579" t="str">
        <f t="shared" si="175"/>
        <v>Water</v>
      </c>
      <c r="EL59" s="578">
        <f>SUMIF($E59,EK59,$N59)</f>
        <v>0</v>
      </c>
      <c r="EM59" s="579" t="str">
        <f t="shared" si="176"/>
        <v>Trash Pick-up</v>
      </c>
      <c r="EN59" s="578">
        <f>SUMIF($E59,EM59,$N59)</f>
        <v>0</v>
      </c>
      <c r="EO59" s="579" t="str">
        <f t="shared" si="177"/>
        <v>Other Utilities</v>
      </c>
      <c r="EP59" s="578">
        <f>SUMIF($E59,EO59,$N59)</f>
        <v>0</v>
      </c>
      <c r="EQ59" s="579" t="str">
        <f t="shared" si="178"/>
        <v>Other Utilities</v>
      </c>
      <c r="ER59" s="578">
        <f>SUMIF($E59,EQ59,$N59)</f>
        <v>0</v>
      </c>
      <c r="ES59" s="579" t="str">
        <f t="shared" si="179"/>
        <v>10. HOUSEHOLD</v>
      </c>
      <c r="ET59" s="578">
        <f>SUMIF($E59,ES59,$N59)</f>
        <v>0</v>
      </c>
      <c r="EU59" s="579" t="str">
        <f t="shared" si="180"/>
        <v>Home Phone</v>
      </c>
      <c r="EV59" s="578">
        <f>SUMIF($E59,EU59,$N59)</f>
        <v>0</v>
      </c>
      <c r="EW59" s="579" t="str">
        <f t="shared" si="181"/>
        <v>Cell Phone</v>
      </c>
      <c r="EX59" s="578">
        <f>SUMIF($E59,EW59,$N59)</f>
        <v>0</v>
      </c>
      <c r="EY59" s="579" t="str">
        <f t="shared" si="182"/>
        <v>Internet Service</v>
      </c>
      <c r="EZ59" s="578">
        <f>SUMIF($E59,EY59,$N59)</f>
        <v>0</v>
      </c>
      <c r="FA59" s="579" t="str">
        <f t="shared" si="183"/>
        <v>Other Household</v>
      </c>
      <c r="FB59" s="578">
        <f>SUMIF($E59,FA59,$N59)</f>
        <v>0</v>
      </c>
      <c r="FC59" s="579" t="str">
        <f t="shared" si="184"/>
        <v>Other Household</v>
      </c>
      <c r="FD59" s="578">
        <f>SUMIF($E59,FC59,$N59)</f>
        <v>0</v>
      </c>
      <c r="FE59" s="579" t="str">
        <f t="shared" si="185"/>
        <v>Other Household</v>
      </c>
      <c r="FF59" s="578">
        <f>SUMIF($E59,FE59,$N59)</f>
        <v>0</v>
      </c>
      <c r="FG59" s="579" t="str">
        <f t="shared" si="186"/>
        <v>11. ENTERTAINMENT</v>
      </c>
      <c r="FH59" s="578">
        <f>SUMIF($E59,FG59,$N59)</f>
        <v>0</v>
      </c>
      <c r="FI59" s="579" t="str">
        <f t="shared" si="187"/>
        <v>Cable TV</v>
      </c>
      <c r="FJ59" s="578">
        <f>SUMIF($E59,FI59,$N59)</f>
        <v>0</v>
      </c>
      <c r="FK59" s="579" t="str">
        <f t="shared" si="188"/>
        <v>Movies / Books</v>
      </c>
      <c r="FL59" s="578">
        <f>SUMIF($E59,FK59,$N59)</f>
        <v>0</v>
      </c>
      <c r="FM59" s="579" t="str">
        <f t="shared" si="189"/>
        <v>Babysitter</v>
      </c>
      <c r="FN59" s="578">
        <f>SUMIF($E59,FM59,$N59)</f>
        <v>0</v>
      </c>
      <c r="FO59" s="579" t="str">
        <f t="shared" si="190"/>
        <v>Vacation</v>
      </c>
      <c r="FP59" s="578">
        <f>SUMIF($E59,FO59,$N59)</f>
        <v>0</v>
      </c>
      <c r="FQ59" s="579" t="str">
        <f t="shared" si="191"/>
        <v>Music</v>
      </c>
      <c r="FR59" s="578">
        <f>SUMIF($E59,FQ59,$N59)</f>
        <v>0</v>
      </c>
      <c r="FS59" s="579" t="str">
        <f t="shared" si="192"/>
        <v>Other Entertainment</v>
      </c>
      <c r="FT59" s="578">
        <f>SUMIF($E59,FS59,$N59)</f>
        <v>0</v>
      </c>
      <c r="FU59" s="579" t="str">
        <f t="shared" si="193"/>
        <v>12. TRANSPORTATION</v>
      </c>
      <c r="FV59" s="578">
        <f>SUMIF($E59,FU59,$N59)</f>
        <v>0</v>
      </c>
      <c r="FW59" s="579" t="str">
        <f t="shared" si="194"/>
        <v>Auto Loan Payment</v>
      </c>
      <c r="FX59" s="578">
        <f>SUMIF($E59,FW59,$N59)</f>
        <v>0</v>
      </c>
      <c r="FY59" s="579" t="str">
        <f t="shared" si="195"/>
        <v>Fuel</v>
      </c>
      <c r="FZ59" s="578">
        <f>SUMIF($E59,FY59,$N59)</f>
        <v>0</v>
      </c>
      <c r="GA59" s="579" t="str">
        <f t="shared" si="196"/>
        <v>Maintenance</v>
      </c>
      <c r="GB59" s="578">
        <f>SUMIF($E59,GA59,$N59)</f>
        <v>0</v>
      </c>
      <c r="GC59" s="579" t="str">
        <f t="shared" si="197"/>
        <v>Unplanned Service / Repair</v>
      </c>
      <c r="GD59" s="578">
        <f>SUMIF($E59,GC59,$N59)</f>
        <v>0</v>
      </c>
      <c r="GE59" s="579" t="str">
        <f t="shared" si="198"/>
        <v>Registration / Inspection</v>
      </c>
      <c r="GF59" s="578">
        <f>SUMIF($E59,GE59,$N59)</f>
        <v>0</v>
      </c>
      <c r="GG59" s="579" t="str">
        <f t="shared" si="199"/>
        <v>Other Transportation</v>
      </c>
      <c r="GH59" s="578">
        <f>SUMIF($E59,GG59,$N59)</f>
        <v>0</v>
      </c>
      <c r="GI59" s="579" t="str">
        <f t="shared" si="200"/>
        <v>13. INSURANCE</v>
      </c>
      <c r="GJ59" s="578">
        <f>SUMIF($E59,GI59,$N59)</f>
        <v>0</v>
      </c>
      <c r="GK59" s="579" t="str">
        <f t="shared" si="201"/>
        <v>Home Insurance</v>
      </c>
      <c r="GL59" s="578">
        <f>SUMIF($E59,GK59,$N59)</f>
        <v>0</v>
      </c>
      <c r="GM59" s="579" t="str">
        <f t="shared" si="202"/>
        <v>Auto Insurance</v>
      </c>
      <c r="GN59" s="578">
        <f>SUMIF($E59,GM59,$N59)</f>
        <v>0</v>
      </c>
      <c r="GO59" s="579" t="str">
        <f t="shared" si="203"/>
        <v>Medical / Dental / Vision</v>
      </c>
      <c r="GP59" s="578">
        <f>SUMIF($E59,GO59,$N59)</f>
        <v>0</v>
      </c>
      <c r="GQ59" s="579" t="str">
        <f t="shared" si="204"/>
        <v>Life Insurance</v>
      </c>
      <c r="GR59" s="578">
        <f>SUMIF($E59,GQ59,$N59)</f>
        <v>0</v>
      </c>
      <c r="GS59" s="579" t="str">
        <f t="shared" si="205"/>
        <v>Disability</v>
      </c>
      <c r="GT59" s="578">
        <f>SUMIF($E59,GS59,$N59)</f>
        <v>0</v>
      </c>
      <c r="GU59" s="579" t="str">
        <f t="shared" si="206"/>
        <v>Other Insurance</v>
      </c>
      <c r="GV59" s="578">
        <f>SUMIF($E59,GU59,$N59)</f>
        <v>0</v>
      </c>
      <c r="GW59" s="579" t="str">
        <f t="shared" si="207"/>
        <v>14. INVESTMENTS</v>
      </c>
      <c r="GX59" s="578">
        <f>SUMIF($E59,GW59,$N59)</f>
        <v>0</v>
      </c>
      <c r="GY59" s="579" t="str">
        <f t="shared" si="208"/>
        <v>Business</v>
      </c>
      <c r="GZ59" s="578">
        <f>SUMIF($E59,GY59,$N59)</f>
        <v>0</v>
      </c>
      <c r="HA59" s="579" t="str">
        <f t="shared" si="209"/>
        <v>Real Estate</v>
      </c>
      <c r="HB59" s="578">
        <f>SUMIF($E59,HA59,$N59)</f>
        <v>0</v>
      </c>
      <c r="HC59" s="579" t="str">
        <f t="shared" si="210"/>
        <v>Other Investments</v>
      </c>
      <c r="HD59" s="578">
        <f>SUMIF($E59,HC59,$N59)</f>
        <v>0</v>
      </c>
      <c r="HE59" s="579" t="str">
        <f t="shared" si="211"/>
        <v>Other Investments</v>
      </c>
      <c r="HF59" s="578">
        <f>SUMIF($E59,HE59,$N59)</f>
        <v>0</v>
      </c>
      <c r="HG59" s="579" t="str">
        <f t="shared" si="212"/>
        <v>Other Investments</v>
      </c>
      <c r="HH59" s="578">
        <f>SUMIF($E59,HG59,$N59)</f>
        <v>0</v>
      </c>
      <c r="HI59" s="579" t="str">
        <f t="shared" si="213"/>
        <v>Other Investments</v>
      </c>
      <c r="HJ59" s="578">
        <f>SUMIF($E59,HI59,$N59)</f>
        <v>0</v>
      </c>
      <c r="HK59" s="587"/>
      <c r="HL59" s="578"/>
      <c r="HM59" s="579"/>
      <c r="HN59" s="578"/>
      <c r="HO59" s="579"/>
      <c r="HP59" s="578"/>
      <c r="HQ59" s="579"/>
      <c r="HR59" s="578"/>
      <c r="HS59" s="579"/>
      <c r="HT59" s="578"/>
      <c r="HU59" s="579"/>
      <c r="HV59" s="578"/>
      <c r="HW59" s="579"/>
      <c r="HX59" s="588"/>
    </row>
    <row r="60" spans="2:242" ht="26" customHeight="1">
      <c r="B60" s="174">
        <f t="shared" si="16"/>
        <v>0</v>
      </c>
      <c r="D60" s="589"/>
      <c r="E60" s="1035"/>
      <c r="F60" s="1036"/>
      <c r="G60" s="1037"/>
      <c r="H60" s="811"/>
      <c r="I60" s="811"/>
      <c r="J60" s="811"/>
      <c r="K60" s="811"/>
      <c r="L60" s="811"/>
      <c r="M60" s="586"/>
      <c r="N60" s="553">
        <f t="shared" si="215"/>
        <v>0</v>
      </c>
      <c r="O60" s="557">
        <f t="shared" si="1"/>
        <v>0</v>
      </c>
      <c r="P60" s="574" t="str">
        <f t="shared" si="17"/>
        <v/>
      </c>
      <c r="Q60" s="574" t="str">
        <f t="shared" si="214"/>
        <v/>
      </c>
      <c r="S60" s="174" t="str">
        <f>Setup!C87</f>
        <v>Other Child Care</v>
      </c>
      <c r="T60" s="339" t="str">
        <f t="shared" si="216"/>
        <v/>
      </c>
      <c r="W60" s="579" t="str">
        <f t="shared" si="116"/>
        <v>1. GIVING</v>
      </c>
      <c r="X60" s="578">
        <f t="shared" si="18"/>
        <v>0</v>
      </c>
      <c r="Y60" s="579" t="str">
        <f t="shared" si="117"/>
        <v>Tithe</v>
      </c>
      <c r="Z60" s="578">
        <f t="shared" si="19"/>
        <v>0</v>
      </c>
      <c r="AA60" s="579" t="str">
        <f t="shared" si="118"/>
        <v>Offering</v>
      </c>
      <c r="AB60" s="578">
        <f t="shared" si="20"/>
        <v>0</v>
      </c>
      <c r="AC60" s="579" t="str">
        <f t="shared" si="119"/>
        <v>Alms</v>
      </c>
      <c r="AD60" s="578">
        <f t="shared" si="21"/>
        <v>0</v>
      </c>
      <c r="AE60" s="579" t="str">
        <f t="shared" si="120"/>
        <v>Gifts</v>
      </c>
      <c r="AF60" s="578">
        <f t="shared" si="22"/>
        <v>0</v>
      </c>
      <c r="AG60" s="579" t="str">
        <f t="shared" si="121"/>
        <v>Outreaches</v>
      </c>
      <c r="AH60" s="578">
        <f t="shared" si="23"/>
        <v>0</v>
      </c>
      <c r="AI60" s="579" t="str">
        <f t="shared" si="122"/>
        <v>Other Giving</v>
      </c>
      <c r="AJ60" s="578">
        <f t="shared" si="24"/>
        <v>0</v>
      </c>
      <c r="AK60" s="579" t="str">
        <f t="shared" si="123"/>
        <v>2. TAXES</v>
      </c>
      <c r="AL60" s="578">
        <f t="shared" si="25"/>
        <v>0</v>
      </c>
      <c r="AM60" s="579" t="str">
        <f t="shared" si="124"/>
        <v>Taxes - Fed. S.S., Medicare</v>
      </c>
      <c r="AN60" s="578">
        <f t="shared" si="26"/>
        <v>0</v>
      </c>
      <c r="AO60" s="579" t="str">
        <f t="shared" si="125"/>
        <v>State Taxes</v>
      </c>
      <c r="AP60" s="578">
        <f t="shared" si="27"/>
        <v>0</v>
      </c>
      <c r="AQ60" s="579" t="str">
        <f t="shared" si="126"/>
        <v>Property Taxes</v>
      </c>
      <c r="AR60" s="578">
        <f t="shared" si="28"/>
        <v>0</v>
      </c>
      <c r="AS60" s="579" t="str">
        <f t="shared" si="127"/>
        <v>Other Taxes</v>
      </c>
      <c r="AT60" s="578">
        <f t="shared" si="29"/>
        <v>0</v>
      </c>
      <c r="AU60" s="579" t="str">
        <f t="shared" si="128"/>
        <v>Other Taxes</v>
      </c>
      <c r="AV60" s="578">
        <f t="shared" si="30"/>
        <v>0</v>
      </c>
      <c r="AW60" s="579" t="str">
        <f t="shared" si="129"/>
        <v>Other Taxes</v>
      </c>
      <c r="AX60" s="578">
        <f t="shared" si="31"/>
        <v>0</v>
      </c>
      <c r="AY60" s="579" t="str">
        <f t="shared" si="130"/>
        <v>3. SAVINGS</v>
      </c>
      <c r="AZ60" s="578">
        <f t="shared" si="32"/>
        <v>0</v>
      </c>
      <c r="BA60" s="579" t="str">
        <f t="shared" si="131"/>
        <v>Emergency Fund</v>
      </c>
      <c r="BB60" s="578">
        <f t="shared" si="33"/>
        <v>0</v>
      </c>
      <c r="BC60" s="579" t="str">
        <f t="shared" si="132"/>
        <v>Retirement</v>
      </c>
      <c r="BD60" s="578">
        <f t="shared" si="34"/>
        <v>0</v>
      </c>
      <c r="BE60" s="579" t="str">
        <f t="shared" si="133"/>
        <v>Storehouse</v>
      </c>
      <c r="BF60" s="578">
        <f t="shared" si="35"/>
        <v>0</v>
      </c>
      <c r="BG60" s="579" t="str">
        <f t="shared" si="134"/>
        <v>Christmas Fund</v>
      </c>
      <c r="BH60" s="578">
        <f t="shared" si="36"/>
        <v>0</v>
      </c>
      <c r="BI60" s="579" t="str">
        <f t="shared" si="135"/>
        <v>Car Fund</v>
      </c>
      <c r="BJ60" s="578">
        <f t="shared" si="37"/>
        <v>0</v>
      </c>
      <c r="BK60" s="579" t="str">
        <f t="shared" si="136"/>
        <v>Home Down Pay Fund</v>
      </c>
      <c r="BL60" s="578">
        <f t="shared" si="38"/>
        <v>0</v>
      </c>
      <c r="BM60" s="579" t="str">
        <f t="shared" si="137"/>
        <v>4. FOOD</v>
      </c>
      <c r="BN60" s="578">
        <f t="shared" si="39"/>
        <v>0</v>
      </c>
      <c r="BO60" s="579" t="str">
        <f t="shared" si="138"/>
        <v>Groceries</v>
      </c>
      <c r="BP60" s="578">
        <f t="shared" si="40"/>
        <v>0</v>
      </c>
      <c r="BQ60" s="579" t="str">
        <f t="shared" si="139"/>
        <v>Dining Out</v>
      </c>
      <c r="BR60" s="578">
        <f t="shared" si="41"/>
        <v>0</v>
      </c>
      <c r="BS60" s="579" t="str">
        <f t="shared" si="140"/>
        <v>School Lunches</v>
      </c>
      <c r="BT60" s="578">
        <f t="shared" si="42"/>
        <v>0</v>
      </c>
      <c r="BU60" s="579" t="str">
        <f t="shared" si="141"/>
        <v>Pet Food</v>
      </c>
      <c r="BV60" s="578">
        <f t="shared" si="43"/>
        <v>0</v>
      </c>
      <c r="BW60" s="579" t="str">
        <f t="shared" si="142"/>
        <v>Other Food</v>
      </c>
      <c r="BX60" s="578">
        <f t="shared" si="44"/>
        <v>0</v>
      </c>
      <c r="BY60" s="579" t="str">
        <f t="shared" si="143"/>
        <v>Other Food</v>
      </c>
      <c r="BZ60" s="578">
        <f t="shared" si="45"/>
        <v>0</v>
      </c>
      <c r="CA60" s="579" t="str">
        <f t="shared" si="144"/>
        <v>5. CLOTHING</v>
      </c>
      <c r="CB60" s="578">
        <f t="shared" si="46"/>
        <v>0</v>
      </c>
      <c r="CC60" s="579" t="str">
        <f t="shared" si="145"/>
        <v>New Clothes</v>
      </c>
      <c r="CD60" s="578">
        <f t="shared" si="47"/>
        <v>0</v>
      </c>
      <c r="CE60" s="579" t="str">
        <f t="shared" si="146"/>
        <v>Dry Cleaning</v>
      </c>
      <c r="CF60" s="578">
        <f t="shared" si="48"/>
        <v>0</v>
      </c>
      <c r="CG60" s="579" t="str">
        <f t="shared" si="147"/>
        <v>Laundry</v>
      </c>
      <c r="CH60" s="578">
        <f t="shared" si="49"/>
        <v>0</v>
      </c>
      <c r="CI60" s="579" t="str">
        <f t="shared" si="148"/>
        <v>Other Clothing</v>
      </c>
      <c r="CJ60" s="578">
        <f t="shared" si="50"/>
        <v>0</v>
      </c>
      <c r="CK60" s="579" t="str">
        <f t="shared" si="149"/>
        <v>Other Clothing</v>
      </c>
      <c r="CL60" s="578">
        <f t="shared" si="51"/>
        <v>0</v>
      </c>
      <c r="CM60" s="579" t="str">
        <f t="shared" si="150"/>
        <v>Other Clothing</v>
      </c>
      <c r="CN60" s="578">
        <f t="shared" si="52"/>
        <v>0</v>
      </c>
      <c r="CO60" s="579" t="str">
        <f t="shared" si="151"/>
        <v>6. CHILD CARE</v>
      </c>
      <c r="CP60" s="578">
        <f t="shared" si="53"/>
        <v>0</v>
      </c>
      <c r="CQ60" s="579" t="str">
        <f t="shared" si="152"/>
        <v>School Tuition</v>
      </c>
      <c r="CR60" s="578">
        <f t="shared" si="54"/>
        <v>0</v>
      </c>
      <c r="CS60" s="579" t="str">
        <f t="shared" si="153"/>
        <v>Day Care</v>
      </c>
      <c r="CT60" s="578">
        <f t="shared" si="55"/>
        <v>0</v>
      </c>
      <c r="CU60" s="579" t="str">
        <f t="shared" si="154"/>
        <v>Child Support</v>
      </c>
      <c r="CV60" s="578">
        <f t="shared" si="56"/>
        <v>0</v>
      </c>
      <c r="CW60" s="579" t="str">
        <f t="shared" si="155"/>
        <v>Other Child Care</v>
      </c>
      <c r="CX60" s="578">
        <f t="shared" si="57"/>
        <v>0</v>
      </c>
      <c r="CY60" s="579" t="str">
        <f t="shared" si="156"/>
        <v>Other Child Care</v>
      </c>
      <c r="CZ60" s="578">
        <f t="shared" si="58"/>
        <v>0</v>
      </c>
      <c r="DA60" s="579" t="str">
        <f t="shared" si="157"/>
        <v>Other Child Care</v>
      </c>
      <c r="DB60" s="578">
        <f t="shared" si="59"/>
        <v>0</v>
      </c>
      <c r="DC60" s="579" t="str">
        <f t="shared" si="158"/>
        <v>7. HEALTH</v>
      </c>
      <c r="DD60" s="578">
        <f t="shared" si="60"/>
        <v>0</v>
      </c>
      <c r="DE60" s="579" t="str">
        <f t="shared" si="159"/>
        <v>Doctor</v>
      </c>
      <c r="DF60" s="578">
        <f t="shared" si="61"/>
        <v>0</v>
      </c>
      <c r="DG60" s="579" t="str">
        <f t="shared" si="160"/>
        <v>Dentist</v>
      </c>
      <c r="DH60" s="578">
        <f t="shared" si="62"/>
        <v>0</v>
      </c>
      <c r="DI60" s="579" t="str">
        <f t="shared" si="161"/>
        <v>Prescriptions</v>
      </c>
      <c r="DJ60" s="578">
        <f t="shared" si="63"/>
        <v>0</v>
      </c>
      <c r="DK60" s="579" t="str">
        <f t="shared" si="162"/>
        <v>Health &amp; Fitness</v>
      </c>
      <c r="DL60" s="578">
        <f t="shared" si="64"/>
        <v>0</v>
      </c>
      <c r="DM60" s="579" t="str">
        <f t="shared" si="163"/>
        <v>Personal Grooming</v>
      </c>
      <c r="DN60" s="578">
        <f t="shared" si="65"/>
        <v>0</v>
      </c>
      <c r="DO60" s="579" t="str">
        <f t="shared" si="164"/>
        <v>Other Medical</v>
      </c>
      <c r="DP60" s="578">
        <f t="shared" si="66"/>
        <v>0</v>
      </c>
      <c r="DQ60" s="579" t="str">
        <f t="shared" si="165"/>
        <v>8. HOUSING</v>
      </c>
      <c r="DR60" s="578">
        <f t="shared" si="67"/>
        <v>0</v>
      </c>
      <c r="DS60" s="579" t="str">
        <f t="shared" si="166"/>
        <v>Mortgage Loan Payment</v>
      </c>
      <c r="DT60" s="578">
        <f t="shared" si="68"/>
        <v>0</v>
      </c>
      <c r="DU60" s="579" t="str">
        <f t="shared" si="167"/>
        <v>Rent</v>
      </c>
      <c r="DV60" s="578">
        <f t="shared" si="69"/>
        <v>0</v>
      </c>
      <c r="DW60" s="579" t="str">
        <f t="shared" si="168"/>
        <v>Escrow</v>
      </c>
      <c r="DX60" s="578">
        <f t="shared" si="70"/>
        <v>0</v>
      </c>
      <c r="DY60" s="579" t="str">
        <f t="shared" si="169"/>
        <v>HOA / Dues</v>
      </c>
      <c r="DZ60" s="578">
        <f t="shared" si="71"/>
        <v>0</v>
      </c>
      <c r="EA60" s="579" t="str">
        <f t="shared" si="170"/>
        <v>Home Improvement</v>
      </c>
      <c r="EB60" s="578">
        <f t="shared" si="72"/>
        <v>0</v>
      </c>
      <c r="EC60" s="579" t="str">
        <f t="shared" si="171"/>
        <v>Other Housing</v>
      </c>
      <c r="ED60" s="578">
        <f t="shared" si="73"/>
        <v>0</v>
      </c>
      <c r="EE60" s="579" t="str">
        <f t="shared" si="172"/>
        <v>9. UTILITIES</v>
      </c>
      <c r="EF60" s="578">
        <f t="shared" si="74"/>
        <v>0</v>
      </c>
      <c r="EG60" s="579" t="str">
        <f t="shared" si="173"/>
        <v>Electricity</v>
      </c>
      <c r="EH60" s="578">
        <f t="shared" si="75"/>
        <v>0</v>
      </c>
      <c r="EI60" s="579" t="str">
        <f t="shared" si="174"/>
        <v>Natural Gas</v>
      </c>
      <c r="EJ60" s="578">
        <f t="shared" si="76"/>
        <v>0</v>
      </c>
      <c r="EK60" s="579" t="str">
        <f t="shared" si="175"/>
        <v>Water</v>
      </c>
      <c r="EL60" s="578">
        <f t="shared" si="77"/>
        <v>0</v>
      </c>
      <c r="EM60" s="579" t="str">
        <f t="shared" si="176"/>
        <v>Trash Pick-up</v>
      </c>
      <c r="EN60" s="578">
        <f t="shared" si="78"/>
        <v>0</v>
      </c>
      <c r="EO60" s="579" t="str">
        <f t="shared" si="177"/>
        <v>Other Utilities</v>
      </c>
      <c r="EP60" s="578">
        <f t="shared" si="79"/>
        <v>0</v>
      </c>
      <c r="EQ60" s="579" t="str">
        <f t="shared" si="178"/>
        <v>Other Utilities</v>
      </c>
      <c r="ER60" s="578">
        <f t="shared" si="80"/>
        <v>0</v>
      </c>
      <c r="ES60" s="579" t="str">
        <f t="shared" si="179"/>
        <v>10. HOUSEHOLD</v>
      </c>
      <c r="ET60" s="578">
        <f t="shared" si="81"/>
        <v>0</v>
      </c>
      <c r="EU60" s="579" t="str">
        <f t="shared" si="180"/>
        <v>Home Phone</v>
      </c>
      <c r="EV60" s="578">
        <f t="shared" si="82"/>
        <v>0</v>
      </c>
      <c r="EW60" s="579" t="str">
        <f t="shared" si="181"/>
        <v>Cell Phone</v>
      </c>
      <c r="EX60" s="578">
        <f t="shared" si="83"/>
        <v>0</v>
      </c>
      <c r="EY60" s="579" t="str">
        <f t="shared" si="182"/>
        <v>Internet Service</v>
      </c>
      <c r="EZ60" s="578">
        <f t="shared" si="84"/>
        <v>0</v>
      </c>
      <c r="FA60" s="579" t="str">
        <f t="shared" si="183"/>
        <v>Other Household</v>
      </c>
      <c r="FB60" s="578">
        <f t="shared" si="85"/>
        <v>0</v>
      </c>
      <c r="FC60" s="579" t="str">
        <f t="shared" si="184"/>
        <v>Other Household</v>
      </c>
      <c r="FD60" s="578">
        <f t="shared" si="86"/>
        <v>0</v>
      </c>
      <c r="FE60" s="579" t="str">
        <f t="shared" si="185"/>
        <v>Other Household</v>
      </c>
      <c r="FF60" s="578">
        <f t="shared" si="87"/>
        <v>0</v>
      </c>
      <c r="FG60" s="579" t="str">
        <f t="shared" si="186"/>
        <v>11. ENTERTAINMENT</v>
      </c>
      <c r="FH60" s="578">
        <f t="shared" si="88"/>
        <v>0</v>
      </c>
      <c r="FI60" s="579" t="str">
        <f t="shared" si="187"/>
        <v>Cable TV</v>
      </c>
      <c r="FJ60" s="578">
        <f t="shared" si="89"/>
        <v>0</v>
      </c>
      <c r="FK60" s="579" t="str">
        <f t="shared" si="188"/>
        <v>Movies / Books</v>
      </c>
      <c r="FL60" s="578">
        <f t="shared" si="90"/>
        <v>0</v>
      </c>
      <c r="FM60" s="579" t="str">
        <f t="shared" si="189"/>
        <v>Babysitter</v>
      </c>
      <c r="FN60" s="578">
        <f t="shared" si="91"/>
        <v>0</v>
      </c>
      <c r="FO60" s="579" t="str">
        <f t="shared" si="190"/>
        <v>Vacation</v>
      </c>
      <c r="FP60" s="578">
        <f t="shared" si="92"/>
        <v>0</v>
      </c>
      <c r="FQ60" s="579" t="str">
        <f t="shared" si="191"/>
        <v>Music</v>
      </c>
      <c r="FR60" s="578">
        <f t="shared" si="93"/>
        <v>0</v>
      </c>
      <c r="FS60" s="579" t="str">
        <f t="shared" si="192"/>
        <v>Other Entertainment</v>
      </c>
      <c r="FT60" s="578">
        <f t="shared" si="94"/>
        <v>0</v>
      </c>
      <c r="FU60" s="579" t="str">
        <f t="shared" si="193"/>
        <v>12. TRANSPORTATION</v>
      </c>
      <c r="FV60" s="578">
        <f t="shared" si="95"/>
        <v>0</v>
      </c>
      <c r="FW60" s="579" t="str">
        <f t="shared" si="194"/>
        <v>Auto Loan Payment</v>
      </c>
      <c r="FX60" s="578">
        <f t="shared" si="96"/>
        <v>0</v>
      </c>
      <c r="FY60" s="579" t="str">
        <f t="shared" si="195"/>
        <v>Fuel</v>
      </c>
      <c r="FZ60" s="578">
        <f t="shared" si="97"/>
        <v>0</v>
      </c>
      <c r="GA60" s="579" t="str">
        <f t="shared" si="196"/>
        <v>Maintenance</v>
      </c>
      <c r="GB60" s="578">
        <f t="shared" si="98"/>
        <v>0</v>
      </c>
      <c r="GC60" s="579" t="str">
        <f t="shared" si="197"/>
        <v>Unplanned Service / Repair</v>
      </c>
      <c r="GD60" s="578">
        <f t="shared" si="99"/>
        <v>0</v>
      </c>
      <c r="GE60" s="579" t="str">
        <f t="shared" si="198"/>
        <v>Registration / Inspection</v>
      </c>
      <c r="GF60" s="578">
        <f t="shared" si="100"/>
        <v>0</v>
      </c>
      <c r="GG60" s="579" t="str">
        <f t="shared" si="199"/>
        <v>Other Transportation</v>
      </c>
      <c r="GH60" s="578">
        <f t="shared" si="101"/>
        <v>0</v>
      </c>
      <c r="GI60" s="579" t="str">
        <f t="shared" si="200"/>
        <v>13. INSURANCE</v>
      </c>
      <c r="GJ60" s="578">
        <f t="shared" si="102"/>
        <v>0</v>
      </c>
      <c r="GK60" s="579" t="str">
        <f t="shared" si="201"/>
        <v>Home Insurance</v>
      </c>
      <c r="GL60" s="578">
        <f t="shared" si="103"/>
        <v>0</v>
      </c>
      <c r="GM60" s="579" t="str">
        <f t="shared" si="202"/>
        <v>Auto Insurance</v>
      </c>
      <c r="GN60" s="578">
        <f t="shared" si="104"/>
        <v>0</v>
      </c>
      <c r="GO60" s="579" t="str">
        <f t="shared" si="203"/>
        <v>Medical / Dental / Vision</v>
      </c>
      <c r="GP60" s="578">
        <f t="shared" si="105"/>
        <v>0</v>
      </c>
      <c r="GQ60" s="579" t="str">
        <f t="shared" si="204"/>
        <v>Life Insurance</v>
      </c>
      <c r="GR60" s="578">
        <f t="shared" si="106"/>
        <v>0</v>
      </c>
      <c r="GS60" s="579" t="str">
        <f t="shared" si="205"/>
        <v>Disability</v>
      </c>
      <c r="GT60" s="578">
        <f t="shared" si="107"/>
        <v>0</v>
      </c>
      <c r="GU60" s="579" t="str">
        <f t="shared" si="206"/>
        <v>Other Insurance</v>
      </c>
      <c r="GV60" s="578">
        <f t="shared" si="108"/>
        <v>0</v>
      </c>
      <c r="GW60" s="579" t="str">
        <f t="shared" si="207"/>
        <v>14. INVESTMENTS</v>
      </c>
      <c r="GX60" s="578">
        <f t="shared" si="109"/>
        <v>0</v>
      </c>
      <c r="GY60" s="579" t="str">
        <f t="shared" si="208"/>
        <v>Business</v>
      </c>
      <c r="GZ60" s="578">
        <f t="shared" si="110"/>
        <v>0</v>
      </c>
      <c r="HA60" s="579" t="str">
        <f t="shared" si="209"/>
        <v>Real Estate</v>
      </c>
      <c r="HB60" s="578">
        <f t="shared" si="111"/>
        <v>0</v>
      </c>
      <c r="HC60" s="579" t="str">
        <f t="shared" si="210"/>
        <v>Other Investments</v>
      </c>
      <c r="HD60" s="578">
        <f t="shared" si="112"/>
        <v>0</v>
      </c>
      <c r="HE60" s="579" t="str">
        <f t="shared" si="211"/>
        <v>Other Investments</v>
      </c>
      <c r="HF60" s="578">
        <f t="shared" si="113"/>
        <v>0</v>
      </c>
      <c r="HG60" s="579" t="str">
        <f t="shared" si="212"/>
        <v>Other Investments</v>
      </c>
      <c r="HH60" s="578">
        <f t="shared" si="114"/>
        <v>0</v>
      </c>
      <c r="HI60" s="579" t="str">
        <f t="shared" si="213"/>
        <v>Other Investments</v>
      </c>
      <c r="HJ60" s="578">
        <f t="shared" si="115"/>
        <v>0</v>
      </c>
      <c r="HK60" s="587"/>
      <c r="HL60" s="578"/>
      <c r="HM60" s="579"/>
      <c r="HN60" s="578"/>
      <c r="HO60" s="579"/>
      <c r="HP60" s="578"/>
      <c r="HQ60" s="579"/>
      <c r="HR60" s="578"/>
      <c r="HS60" s="579"/>
      <c r="HT60" s="578"/>
      <c r="HU60" s="579"/>
      <c r="HV60" s="578"/>
      <c r="HW60" s="579"/>
      <c r="HX60" s="588"/>
    </row>
    <row r="61" spans="2:242" ht="26" customHeight="1" thickBot="1">
      <c r="B61" s="174">
        <f t="shared" si="16"/>
        <v>0</v>
      </c>
      <c r="D61" s="589"/>
      <c r="E61" s="1035"/>
      <c r="F61" s="1036"/>
      <c r="G61" s="1037"/>
      <c r="H61" s="811"/>
      <c r="I61" s="811"/>
      <c r="J61" s="811"/>
      <c r="K61" s="811"/>
      <c r="L61" s="812"/>
      <c r="M61" s="586"/>
      <c r="N61" s="553">
        <f t="shared" si="215"/>
        <v>0</v>
      </c>
      <c r="O61" s="557">
        <f t="shared" si="1"/>
        <v>0</v>
      </c>
      <c r="P61" s="574" t="str">
        <f t="shared" si="17"/>
        <v/>
      </c>
      <c r="Q61" s="574" t="str">
        <f t="shared" si="214"/>
        <v/>
      </c>
      <c r="S61" s="174" t="str">
        <f>Setup!C88</f>
        <v>7. HEALTH</v>
      </c>
      <c r="T61" s="339" t="str">
        <f t="shared" si="216"/>
        <v/>
      </c>
      <c r="W61" s="579" t="str">
        <f t="shared" si="116"/>
        <v>1. GIVING</v>
      </c>
      <c r="X61" s="578">
        <f t="shared" si="18"/>
        <v>0</v>
      </c>
      <c r="Y61" s="579" t="str">
        <f t="shared" si="117"/>
        <v>Tithe</v>
      </c>
      <c r="Z61" s="578">
        <f t="shared" si="19"/>
        <v>0</v>
      </c>
      <c r="AA61" s="579" t="str">
        <f t="shared" si="118"/>
        <v>Offering</v>
      </c>
      <c r="AB61" s="578">
        <f t="shared" si="20"/>
        <v>0</v>
      </c>
      <c r="AC61" s="579" t="str">
        <f t="shared" si="119"/>
        <v>Alms</v>
      </c>
      <c r="AD61" s="578">
        <f t="shared" si="21"/>
        <v>0</v>
      </c>
      <c r="AE61" s="579" t="str">
        <f t="shared" si="120"/>
        <v>Gifts</v>
      </c>
      <c r="AF61" s="578">
        <f t="shared" si="22"/>
        <v>0</v>
      </c>
      <c r="AG61" s="579" t="str">
        <f t="shared" si="121"/>
        <v>Outreaches</v>
      </c>
      <c r="AH61" s="578">
        <f t="shared" si="23"/>
        <v>0</v>
      </c>
      <c r="AI61" s="579" t="str">
        <f t="shared" si="122"/>
        <v>Other Giving</v>
      </c>
      <c r="AJ61" s="578">
        <f t="shared" si="24"/>
        <v>0</v>
      </c>
      <c r="AK61" s="579" t="str">
        <f t="shared" si="123"/>
        <v>2. TAXES</v>
      </c>
      <c r="AL61" s="578">
        <f t="shared" si="25"/>
        <v>0</v>
      </c>
      <c r="AM61" s="579" t="str">
        <f t="shared" si="124"/>
        <v>Taxes - Fed. S.S., Medicare</v>
      </c>
      <c r="AN61" s="578">
        <f t="shared" si="26"/>
        <v>0</v>
      </c>
      <c r="AO61" s="579" t="str">
        <f t="shared" si="125"/>
        <v>State Taxes</v>
      </c>
      <c r="AP61" s="578">
        <f t="shared" si="27"/>
        <v>0</v>
      </c>
      <c r="AQ61" s="579" t="str">
        <f t="shared" si="126"/>
        <v>Property Taxes</v>
      </c>
      <c r="AR61" s="578">
        <f t="shared" si="28"/>
        <v>0</v>
      </c>
      <c r="AS61" s="579" t="str">
        <f t="shared" si="127"/>
        <v>Other Taxes</v>
      </c>
      <c r="AT61" s="578">
        <f t="shared" si="29"/>
        <v>0</v>
      </c>
      <c r="AU61" s="579" t="str">
        <f t="shared" si="128"/>
        <v>Other Taxes</v>
      </c>
      <c r="AV61" s="578">
        <f t="shared" si="30"/>
        <v>0</v>
      </c>
      <c r="AW61" s="579" t="str">
        <f t="shared" si="129"/>
        <v>Other Taxes</v>
      </c>
      <c r="AX61" s="578">
        <f t="shared" si="31"/>
        <v>0</v>
      </c>
      <c r="AY61" s="579" t="str">
        <f t="shared" si="130"/>
        <v>3. SAVINGS</v>
      </c>
      <c r="AZ61" s="578">
        <f t="shared" si="32"/>
        <v>0</v>
      </c>
      <c r="BA61" s="579" t="str">
        <f t="shared" si="131"/>
        <v>Emergency Fund</v>
      </c>
      <c r="BB61" s="578">
        <f t="shared" si="33"/>
        <v>0</v>
      </c>
      <c r="BC61" s="579" t="str">
        <f t="shared" si="132"/>
        <v>Retirement</v>
      </c>
      <c r="BD61" s="578">
        <f t="shared" si="34"/>
        <v>0</v>
      </c>
      <c r="BE61" s="579" t="str">
        <f t="shared" si="133"/>
        <v>Storehouse</v>
      </c>
      <c r="BF61" s="578">
        <f t="shared" si="35"/>
        <v>0</v>
      </c>
      <c r="BG61" s="579" t="str">
        <f t="shared" si="134"/>
        <v>Christmas Fund</v>
      </c>
      <c r="BH61" s="578">
        <f t="shared" si="36"/>
        <v>0</v>
      </c>
      <c r="BI61" s="579" t="str">
        <f t="shared" si="135"/>
        <v>Car Fund</v>
      </c>
      <c r="BJ61" s="578">
        <f t="shared" si="37"/>
        <v>0</v>
      </c>
      <c r="BK61" s="579" t="str">
        <f t="shared" si="136"/>
        <v>Home Down Pay Fund</v>
      </c>
      <c r="BL61" s="578">
        <f t="shared" si="38"/>
        <v>0</v>
      </c>
      <c r="BM61" s="579" t="str">
        <f t="shared" si="137"/>
        <v>4. FOOD</v>
      </c>
      <c r="BN61" s="578">
        <f t="shared" si="39"/>
        <v>0</v>
      </c>
      <c r="BO61" s="579" t="str">
        <f t="shared" si="138"/>
        <v>Groceries</v>
      </c>
      <c r="BP61" s="578">
        <f t="shared" si="40"/>
        <v>0</v>
      </c>
      <c r="BQ61" s="579" t="str">
        <f t="shared" si="139"/>
        <v>Dining Out</v>
      </c>
      <c r="BR61" s="578">
        <f t="shared" si="41"/>
        <v>0</v>
      </c>
      <c r="BS61" s="579" t="str">
        <f t="shared" si="140"/>
        <v>School Lunches</v>
      </c>
      <c r="BT61" s="578">
        <f t="shared" si="42"/>
        <v>0</v>
      </c>
      <c r="BU61" s="579" t="str">
        <f t="shared" si="141"/>
        <v>Pet Food</v>
      </c>
      <c r="BV61" s="578">
        <f t="shared" si="43"/>
        <v>0</v>
      </c>
      <c r="BW61" s="579" t="str">
        <f t="shared" si="142"/>
        <v>Other Food</v>
      </c>
      <c r="BX61" s="578">
        <f t="shared" si="44"/>
        <v>0</v>
      </c>
      <c r="BY61" s="579" t="str">
        <f t="shared" si="143"/>
        <v>Other Food</v>
      </c>
      <c r="BZ61" s="578">
        <f t="shared" si="45"/>
        <v>0</v>
      </c>
      <c r="CA61" s="579" t="str">
        <f t="shared" si="144"/>
        <v>5. CLOTHING</v>
      </c>
      <c r="CB61" s="578">
        <f t="shared" si="46"/>
        <v>0</v>
      </c>
      <c r="CC61" s="579" t="str">
        <f t="shared" si="145"/>
        <v>New Clothes</v>
      </c>
      <c r="CD61" s="578">
        <f t="shared" si="47"/>
        <v>0</v>
      </c>
      <c r="CE61" s="579" t="str">
        <f t="shared" si="146"/>
        <v>Dry Cleaning</v>
      </c>
      <c r="CF61" s="578">
        <f t="shared" si="48"/>
        <v>0</v>
      </c>
      <c r="CG61" s="579" t="str">
        <f t="shared" si="147"/>
        <v>Laundry</v>
      </c>
      <c r="CH61" s="578">
        <f t="shared" si="49"/>
        <v>0</v>
      </c>
      <c r="CI61" s="579" t="str">
        <f t="shared" si="148"/>
        <v>Other Clothing</v>
      </c>
      <c r="CJ61" s="578">
        <f t="shared" si="50"/>
        <v>0</v>
      </c>
      <c r="CK61" s="579" t="str">
        <f t="shared" si="149"/>
        <v>Other Clothing</v>
      </c>
      <c r="CL61" s="578">
        <f t="shared" si="51"/>
        <v>0</v>
      </c>
      <c r="CM61" s="579" t="str">
        <f t="shared" si="150"/>
        <v>Other Clothing</v>
      </c>
      <c r="CN61" s="578">
        <f t="shared" si="52"/>
        <v>0</v>
      </c>
      <c r="CO61" s="579" t="str">
        <f t="shared" si="151"/>
        <v>6. CHILD CARE</v>
      </c>
      <c r="CP61" s="578">
        <f t="shared" si="53"/>
        <v>0</v>
      </c>
      <c r="CQ61" s="579" t="str">
        <f t="shared" si="152"/>
        <v>School Tuition</v>
      </c>
      <c r="CR61" s="578">
        <f t="shared" si="54"/>
        <v>0</v>
      </c>
      <c r="CS61" s="579" t="str">
        <f t="shared" si="153"/>
        <v>Day Care</v>
      </c>
      <c r="CT61" s="578">
        <f t="shared" si="55"/>
        <v>0</v>
      </c>
      <c r="CU61" s="579" t="str">
        <f t="shared" si="154"/>
        <v>Child Support</v>
      </c>
      <c r="CV61" s="578">
        <f t="shared" si="56"/>
        <v>0</v>
      </c>
      <c r="CW61" s="579" t="str">
        <f t="shared" si="155"/>
        <v>Other Child Care</v>
      </c>
      <c r="CX61" s="578">
        <f t="shared" si="57"/>
        <v>0</v>
      </c>
      <c r="CY61" s="579" t="str">
        <f t="shared" si="156"/>
        <v>Other Child Care</v>
      </c>
      <c r="CZ61" s="578">
        <f t="shared" si="58"/>
        <v>0</v>
      </c>
      <c r="DA61" s="579" t="str">
        <f t="shared" si="157"/>
        <v>Other Child Care</v>
      </c>
      <c r="DB61" s="578">
        <f t="shared" si="59"/>
        <v>0</v>
      </c>
      <c r="DC61" s="579" t="str">
        <f t="shared" si="158"/>
        <v>7. HEALTH</v>
      </c>
      <c r="DD61" s="578">
        <f t="shared" si="60"/>
        <v>0</v>
      </c>
      <c r="DE61" s="579" t="str">
        <f t="shared" si="159"/>
        <v>Doctor</v>
      </c>
      <c r="DF61" s="578">
        <f t="shared" si="61"/>
        <v>0</v>
      </c>
      <c r="DG61" s="579" t="str">
        <f t="shared" si="160"/>
        <v>Dentist</v>
      </c>
      <c r="DH61" s="578">
        <f t="shared" si="62"/>
        <v>0</v>
      </c>
      <c r="DI61" s="579" t="str">
        <f t="shared" si="161"/>
        <v>Prescriptions</v>
      </c>
      <c r="DJ61" s="578">
        <f t="shared" si="63"/>
        <v>0</v>
      </c>
      <c r="DK61" s="579" t="str">
        <f t="shared" si="162"/>
        <v>Health &amp; Fitness</v>
      </c>
      <c r="DL61" s="578">
        <f t="shared" si="64"/>
        <v>0</v>
      </c>
      <c r="DM61" s="579" t="str">
        <f t="shared" si="163"/>
        <v>Personal Grooming</v>
      </c>
      <c r="DN61" s="578">
        <f t="shared" si="65"/>
        <v>0</v>
      </c>
      <c r="DO61" s="579" t="str">
        <f t="shared" si="164"/>
        <v>Other Medical</v>
      </c>
      <c r="DP61" s="578">
        <f t="shared" si="66"/>
        <v>0</v>
      </c>
      <c r="DQ61" s="579" t="str">
        <f t="shared" si="165"/>
        <v>8. HOUSING</v>
      </c>
      <c r="DR61" s="578">
        <f t="shared" si="67"/>
        <v>0</v>
      </c>
      <c r="DS61" s="579" t="str">
        <f t="shared" si="166"/>
        <v>Mortgage Loan Payment</v>
      </c>
      <c r="DT61" s="578">
        <f t="shared" si="68"/>
        <v>0</v>
      </c>
      <c r="DU61" s="579" t="str">
        <f t="shared" si="167"/>
        <v>Rent</v>
      </c>
      <c r="DV61" s="578">
        <f t="shared" si="69"/>
        <v>0</v>
      </c>
      <c r="DW61" s="579" t="str">
        <f t="shared" si="168"/>
        <v>Escrow</v>
      </c>
      <c r="DX61" s="578">
        <f t="shared" si="70"/>
        <v>0</v>
      </c>
      <c r="DY61" s="579" t="str">
        <f t="shared" si="169"/>
        <v>HOA / Dues</v>
      </c>
      <c r="DZ61" s="578">
        <f t="shared" si="71"/>
        <v>0</v>
      </c>
      <c r="EA61" s="579" t="str">
        <f t="shared" si="170"/>
        <v>Home Improvement</v>
      </c>
      <c r="EB61" s="578">
        <f t="shared" si="72"/>
        <v>0</v>
      </c>
      <c r="EC61" s="579" t="str">
        <f t="shared" si="171"/>
        <v>Other Housing</v>
      </c>
      <c r="ED61" s="578">
        <f t="shared" si="73"/>
        <v>0</v>
      </c>
      <c r="EE61" s="579" t="str">
        <f t="shared" si="172"/>
        <v>9. UTILITIES</v>
      </c>
      <c r="EF61" s="578">
        <f t="shared" si="74"/>
        <v>0</v>
      </c>
      <c r="EG61" s="579" t="str">
        <f t="shared" si="173"/>
        <v>Electricity</v>
      </c>
      <c r="EH61" s="578">
        <f t="shared" si="75"/>
        <v>0</v>
      </c>
      <c r="EI61" s="579" t="str">
        <f t="shared" si="174"/>
        <v>Natural Gas</v>
      </c>
      <c r="EJ61" s="578">
        <f t="shared" si="76"/>
        <v>0</v>
      </c>
      <c r="EK61" s="579" t="str">
        <f t="shared" si="175"/>
        <v>Water</v>
      </c>
      <c r="EL61" s="578">
        <f t="shared" si="77"/>
        <v>0</v>
      </c>
      <c r="EM61" s="579" t="str">
        <f t="shared" si="176"/>
        <v>Trash Pick-up</v>
      </c>
      <c r="EN61" s="578">
        <f t="shared" si="78"/>
        <v>0</v>
      </c>
      <c r="EO61" s="579" t="str">
        <f t="shared" si="177"/>
        <v>Other Utilities</v>
      </c>
      <c r="EP61" s="578">
        <f t="shared" si="79"/>
        <v>0</v>
      </c>
      <c r="EQ61" s="579" t="str">
        <f t="shared" si="178"/>
        <v>Other Utilities</v>
      </c>
      <c r="ER61" s="578">
        <f t="shared" si="80"/>
        <v>0</v>
      </c>
      <c r="ES61" s="579" t="str">
        <f t="shared" si="179"/>
        <v>10. HOUSEHOLD</v>
      </c>
      <c r="ET61" s="578">
        <f t="shared" si="81"/>
        <v>0</v>
      </c>
      <c r="EU61" s="579" t="str">
        <f t="shared" si="180"/>
        <v>Home Phone</v>
      </c>
      <c r="EV61" s="578">
        <f t="shared" si="82"/>
        <v>0</v>
      </c>
      <c r="EW61" s="579" t="str">
        <f t="shared" si="181"/>
        <v>Cell Phone</v>
      </c>
      <c r="EX61" s="578">
        <f t="shared" si="83"/>
        <v>0</v>
      </c>
      <c r="EY61" s="579" t="str">
        <f t="shared" si="182"/>
        <v>Internet Service</v>
      </c>
      <c r="EZ61" s="578">
        <f t="shared" si="84"/>
        <v>0</v>
      </c>
      <c r="FA61" s="579" t="str">
        <f t="shared" si="183"/>
        <v>Other Household</v>
      </c>
      <c r="FB61" s="578">
        <f t="shared" si="85"/>
        <v>0</v>
      </c>
      <c r="FC61" s="579" t="str">
        <f t="shared" si="184"/>
        <v>Other Household</v>
      </c>
      <c r="FD61" s="578">
        <f t="shared" si="86"/>
        <v>0</v>
      </c>
      <c r="FE61" s="579" t="str">
        <f t="shared" si="185"/>
        <v>Other Household</v>
      </c>
      <c r="FF61" s="578">
        <f t="shared" si="87"/>
        <v>0</v>
      </c>
      <c r="FG61" s="579" t="str">
        <f t="shared" si="186"/>
        <v>11. ENTERTAINMENT</v>
      </c>
      <c r="FH61" s="578">
        <f t="shared" si="88"/>
        <v>0</v>
      </c>
      <c r="FI61" s="579" t="str">
        <f t="shared" si="187"/>
        <v>Cable TV</v>
      </c>
      <c r="FJ61" s="578">
        <f t="shared" si="89"/>
        <v>0</v>
      </c>
      <c r="FK61" s="579" t="str">
        <f t="shared" si="188"/>
        <v>Movies / Books</v>
      </c>
      <c r="FL61" s="578">
        <f t="shared" si="90"/>
        <v>0</v>
      </c>
      <c r="FM61" s="579" t="str">
        <f t="shared" si="189"/>
        <v>Babysitter</v>
      </c>
      <c r="FN61" s="578">
        <f t="shared" si="91"/>
        <v>0</v>
      </c>
      <c r="FO61" s="579" t="str">
        <f t="shared" si="190"/>
        <v>Vacation</v>
      </c>
      <c r="FP61" s="578">
        <f t="shared" si="92"/>
        <v>0</v>
      </c>
      <c r="FQ61" s="579" t="str">
        <f t="shared" si="191"/>
        <v>Music</v>
      </c>
      <c r="FR61" s="578">
        <f t="shared" si="93"/>
        <v>0</v>
      </c>
      <c r="FS61" s="579" t="str">
        <f t="shared" si="192"/>
        <v>Other Entertainment</v>
      </c>
      <c r="FT61" s="578">
        <f t="shared" si="94"/>
        <v>0</v>
      </c>
      <c r="FU61" s="579" t="str">
        <f t="shared" si="193"/>
        <v>12. TRANSPORTATION</v>
      </c>
      <c r="FV61" s="578">
        <f t="shared" si="95"/>
        <v>0</v>
      </c>
      <c r="FW61" s="579" t="str">
        <f t="shared" si="194"/>
        <v>Auto Loan Payment</v>
      </c>
      <c r="FX61" s="578">
        <f t="shared" si="96"/>
        <v>0</v>
      </c>
      <c r="FY61" s="579" t="str">
        <f t="shared" si="195"/>
        <v>Fuel</v>
      </c>
      <c r="FZ61" s="578">
        <f t="shared" si="97"/>
        <v>0</v>
      </c>
      <c r="GA61" s="579" t="str">
        <f t="shared" si="196"/>
        <v>Maintenance</v>
      </c>
      <c r="GB61" s="578">
        <f t="shared" si="98"/>
        <v>0</v>
      </c>
      <c r="GC61" s="579" t="str">
        <f t="shared" si="197"/>
        <v>Unplanned Service / Repair</v>
      </c>
      <c r="GD61" s="578">
        <f t="shared" si="99"/>
        <v>0</v>
      </c>
      <c r="GE61" s="579" t="str">
        <f t="shared" si="198"/>
        <v>Registration / Inspection</v>
      </c>
      <c r="GF61" s="578">
        <f t="shared" si="100"/>
        <v>0</v>
      </c>
      <c r="GG61" s="579" t="str">
        <f t="shared" si="199"/>
        <v>Other Transportation</v>
      </c>
      <c r="GH61" s="578">
        <f t="shared" si="101"/>
        <v>0</v>
      </c>
      <c r="GI61" s="579" t="str">
        <f t="shared" si="200"/>
        <v>13. INSURANCE</v>
      </c>
      <c r="GJ61" s="578">
        <f t="shared" si="102"/>
        <v>0</v>
      </c>
      <c r="GK61" s="579" t="str">
        <f t="shared" si="201"/>
        <v>Home Insurance</v>
      </c>
      <c r="GL61" s="578">
        <f t="shared" si="103"/>
        <v>0</v>
      </c>
      <c r="GM61" s="579" t="str">
        <f t="shared" si="202"/>
        <v>Auto Insurance</v>
      </c>
      <c r="GN61" s="578">
        <f t="shared" si="104"/>
        <v>0</v>
      </c>
      <c r="GO61" s="579" t="str">
        <f t="shared" si="203"/>
        <v>Medical / Dental / Vision</v>
      </c>
      <c r="GP61" s="578">
        <f t="shared" si="105"/>
        <v>0</v>
      </c>
      <c r="GQ61" s="579" t="str">
        <f t="shared" si="204"/>
        <v>Life Insurance</v>
      </c>
      <c r="GR61" s="578">
        <f t="shared" si="106"/>
        <v>0</v>
      </c>
      <c r="GS61" s="579" t="str">
        <f t="shared" si="205"/>
        <v>Disability</v>
      </c>
      <c r="GT61" s="578">
        <f t="shared" si="107"/>
        <v>0</v>
      </c>
      <c r="GU61" s="579" t="str">
        <f t="shared" si="206"/>
        <v>Other Insurance</v>
      </c>
      <c r="GV61" s="578">
        <f t="shared" si="108"/>
        <v>0</v>
      </c>
      <c r="GW61" s="579" t="str">
        <f t="shared" si="207"/>
        <v>14. INVESTMENTS</v>
      </c>
      <c r="GX61" s="578">
        <f t="shared" si="109"/>
        <v>0</v>
      </c>
      <c r="GY61" s="579" t="str">
        <f t="shared" si="208"/>
        <v>Business</v>
      </c>
      <c r="GZ61" s="578">
        <f t="shared" si="110"/>
        <v>0</v>
      </c>
      <c r="HA61" s="579" t="str">
        <f t="shared" si="209"/>
        <v>Real Estate</v>
      </c>
      <c r="HB61" s="578">
        <f t="shared" si="111"/>
        <v>0</v>
      </c>
      <c r="HC61" s="579" t="str">
        <f t="shared" si="210"/>
        <v>Other Investments</v>
      </c>
      <c r="HD61" s="578">
        <f t="shared" si="112"/>
        <v>0</v>
      </c>
      <c r="HE61" s="579" t="str">
        <f t="shared" si="211"/>
        <v>Other Investments</v>
      </c>
      <c r="HF61" s="578">
        <f t="shared" si="113"/>
        <v>0</v>
      </c>
      <c r="HG61" s="579" t="str">
        <f t="shared" si="212"/>
        <v>Other Investments</v>
      </c>
      <c r="HH61" s="578">
        <f t="shared" si="114"/>
        <v>0</v>
      </c>
      <c r="HI61" s="579" t="str">
        <f t="shared" si="213"/>
        <v>Other Investments</v>
      </c>
      <c r="HJ61" s="578">
        <f t="shared" si="115"/>
        <v>0</v>
      </c>
      <c r="HK61" s="587"/>
      <c r="HL61" s="576">
        <v>1</v>
      </c>
      <c r="HM61" s="575">
        <v>2</v>
      </c>
      <c r="HN61" s="576">
        <v>3</v>
      </c>
      <c r="HO61" s="575">
        <v>4</v>
      </c>
      <c r="HP61" s="576">
        <v>5</v>
      </c>
      <c r="HQ61" s="575">
        <v>6</v>
      </c>
      <c r="HR61" s="576">
        <v>7</v>
      </c>
      <c r="HS61" s="575">
        <v>8</v>
      </c>
      <c r="HT61" s="576">
        <v>9</v>
      </c>
      <c r="HU61" s="575">
        <v>10</v>
      </c>
      <c r="HV61" s="576">
        <v>11</v>
      </c>
      <c r="HW61" s="575">
        <v>12</v>
      </c>
      <c r="HX61" s="590"/>
    </row>
    <row r="62" spans="2:242" ht="26" customHeight="1" thickBot="1">
      <c r="D62" s="591"/>
      <c r="E62" s="1041" t="s">
        <v>626</v>
      </c>
      <c r="F62" s="1042"/>
      <c r="G62" s="1043"/>
      <c r="H62" s="592">
        <f>SUM(H18:H61)</f>
        <v>0</v>
      </c>
      <c r="I62" s="592">
        <f>SUM(I18:I61)</f>
        <v>0</v>
      </c>
      <c r="J62" s="592">
        <f>SUM(J18:J61)</f>
        <v>0</v>
      </c>
      <c r="K62" s="592">
        <f>SUM(K18:K61)</f>
        <v>0</v>
      </c>
      <c r="L62" s="592">
        <f>SUM(L18:L61)</f>
        <v>0</v>
      </c>
      <c r="M62" s="553"/>
      <c r="N62" s="593">
        <f>SUM(N18:N61)</f>
        <v>0</v>
      </c>
      <c r="O62" s="557">
        <f t="shared" si="1"/>
        <v>0</v>
      </c>
      <c r="S62" s="174" t="str">
        <f>Setup!C89</f>
        <v>Doctor</v>
      </c>
      <c r="T62" s="339" t="str">
        <f t="shared" si="216"/>
        <v/>
      </c>
      <c r="W62" s="594" t="str">
        <f t="shared" si="116"/>
        <v>1. GIVING</v>
      </c>
      <c r="X62" s="533">
        <f>SUM(X18:X61)</f>
        <v>0</v>
      </c>
      <c r="Z62" s="533">
        <f>SUM(Z18:Z61)</f>
        <v>0</v>
      </c>
      <c r="AB62" s="533">
        <f>SUM(AB18:AB61)</f>
        <v>0</v>
      </c>
      <c r="AD62" s="533">
        <f>SUM(AD18:AD61)</f>
        <v>0</v>
      </c>
      <c r="AF62" s="533">
        <f>SUM(AF18:AF61)</f>
        <v>0</v>
      </c>
      <c r="AH62" s="533">
        <f>SUM(AH18:AH61)</f>
        <v>0</v>
      </c>
      <c r="AJ62" s="533">
        <f>SUM(AJ18:AJ61)</f>
        <v>0</v>
      </c>
      <c r="AK62" s="594" t="str">
        <f t="shared" si="123"/>
        <v>2. TAXES</v>
      </c>
      <c r="AL62" s="533">
        <f>SUM(AL18:AL61)</f>
        <v>0</v>
      </c>
      <c r="AM62" s="174"/>
      <c r="AN62" s="533">
        <f>SUM(AN18:AN61)</f>
        <v>0</v>
      </c>
      <c r="AO62" s="174"/>
      <c r="AP62" s="533">
        <f>SUM(AP18:AP61)</f>
        <v>0</v>
      </c>
      <c r="AQ62" s="174"/>
      <c r="AR62" s="533">
        <f>SUM(AR18:AR61)</f>
        <v>0</v>
      </c>
      <c r="AS62" s="174"/>
      <c r="AT62" s="533">
        <f>SUM(AT18:AT61)</f>
        <v>0</v>
      </c>
      <c r="AU62" s="174"/>
      <c r="AV62" s="533">
        <f>SUM(AV18:AV61)</f>
        <v>0</v>
      </c>
      <c r="AW62" s="174"/>
      <c r="AX62" s="533">
        <f>SUM(AX18:AX61)</f>
        <v>0</v>
      </c>
      <c r="AY62" s="594" t="str">
        <f t="shared" si="130"/>
        <v>3. SAVINGS</v>
      </c>
      <c r="AZ62" s="533">
        <f>SUM(AZ18:AZ61)</f>
        <v>0</v>
      </c>
      <c r="BA62" s="174"/>
      <c r="BB62" s="533">
        <f>SUM(BB18:BB61)</f>
        <v>0</v>
      </c>
      <c r="BC62" s="174"/>
      <c r="BD62" s="533">
        <f>SUM(BD18:BD61)</f>
        <v>0</v>
      </c>
      <c r="BE62" s="174"/>
      <c r="BF62" s="533">
        <f>SUM(BF18:BF61)</f>
        <v>0</v>
      </c>
      <c r="BG62" s="174"/>
      <c r="BH62" s="533">
        <f>SUM(BH18:BH61)</f>
        <v>0</v>
      </c>
      <c r="BI62" s="174"/>
      <c r="BJ62" s="533">
        <f>SUM(BJ18:BJ61)</f>
        <v>0</v>
      </c>
      <c r="BK62" s="174"/>
      <c r="BL62" s="533">
        <f>SUM(BL18:BL61)</f>
        <v>0</v>
      </c>
      <c r="BM62" s="594" t="str">
        <f t="shared" si="137"/>
        <v>4. FOOD</v>
      </c>
      <c r="BN62" s="533">
        <f>SUM(BN18:BN61)</f>
        <v>0</v>
      </c>
      <c r="BP62" s="533">
        <f>SUM(BP18:BP61)</f>
        <v>0</v>
      </c>
      <c r="BR62" s="533">
        <f>SUM(BR18:BR61)</f>
        <v>0</v>
      </c>
      <c r="BT62" s="533">
        <f>SUM(BT18:BT61)</f>
        <v>0</v>
      </c>
      <c r="BV62" s="533">
        <f>SUM(BV18:BV61)</f>
        <v>0</v>
      </c>
      <c r="BX62" s="533">
        <f>SUM(BX18:BX61)</f>
        <v>0</v>
      </c>
      <c r="BZ62" s="533">
        <f>SUM(BZ18:BZ61)</f>
        <v>0</v>
      </c>
      <c r="CA62" s="594" t="str">
        <f t="shared" si="144"/>
        <v>5. CLOTHING</v>
      </c>
      <c r="CB62" s="533">
        <f>SUM(CB18:CB61)</f>
        <v>0</v>
      </c>
      <c r="CD62" s="533">
        <f>SUM(CD18:CD61)</f>
        <v>0</v>
      </c>
      <c r="CF62" s="533">
        <f>SUM(CF18:CF61)</f>
        <v>0</v>
      </c>
      <c r="CH62" s="533">
        <f>SUM(CH18:CH61)</f>
        <v>0</v>
      </c>
      <c r="CJ62" s="533">
        <f>SUM(CJ18:CJ61)</f>
        <v>0</v>
      </c>
      <c r="CL62" s="533">
        <f>SUM(CL18:CL61)</f>
        <v>0</v>
      </c>
      <c r="CN62" s="533">
        <f>SUM(CN18:CN61)</f>
        <v>0</v>
      </c>
      <c r="CO62" s="594" t="str">
        <f t="shared" si="151"/>
        <v>6. CHILD CARE</v>
      </c>
      <c r="CP62" s="533">
        <f>SUM(CP18:CP61)</f>
        <v>0</v>
      </c>
      <c r="CR62" s="533">
        <f>SUM(CR18:CR61)</f>
        <v>0</v>
      </c>
      <c r="CT62" s="533">
        <f>SUM(CT18:CT61)</f>
        <v>0</v>
      </c>
      <c r="CV62" s="533">
        <f>SUM(CV18:CV61)</f>
        <v>0</v>
      </c>
      <c r="CX62" s="533">
        <f>SUM(CX18:CX61)</f>
        <v>0</v>
      </c>
      <c r="CZ62" s="533">
        <f>SUM(CZ18:CZ61)</f>
        <v>0</v>
      </c>
      <c r="DB62" s="533">
        <f>SUM(DB18:DB61)</f>
        <v>0</v>
      </c>
      <c r="DC62" s="594" t="str">
        <f t="shared" si="158"/>
        <v>7. HEALTH</v>
      </c>
      <c r="DD62" s="533">
        <f>SUM(DD18:DD61)</f>
        <v>0</v>
      </c>
      <c r="DF62" s="533">
        <f>SUM(DF18:DF61)</f>
        <v>0</v>
      </c>
      <c r="DH62" s="533">
        <f>SUM(DH18:DH61)</f>
        <v>0</v>
      </c>
      <c r="DJ62" s="533">
        <f>SUM(DJ18:DJ61)</f>
        <v>0</v>
      </c>
      <c r="DL62" s="533">
        <f>SUM(DL18:DL61)</f>
        <v>0</v>
      </c>
      <c r="DN62" s="533">
        <f>SUM(DN18:DN61)</f>
        <v>0</v>
      </c>
      <c r="DP62" s="533">
        <f>SUM(DP18:DP61)</f>
        <v>0</v>
      </c>
      <c r="DQ62" s="594" t="str">
        <f t="shared" si="165"/>
        <v>8. HOUSING</v>
      </c>
      <c r="DR62" s="533">
        <f>SUM(DR18:DR61)</f>
        <v>0</v>
      </c>
      <c r="DT62" s="533">
        <f>SUM(DT18:DT61)</f>
        <v>0</v>
      </c>
      <c r="DV62" s="533">
        <f>SUM(DV18:DV61)</f>
        <v>0</v>
      </c>
      <c r="DX62" s="533">
        <f>SUM(DX18:DX61)</f>
        <v>0</v>
      </c>
      <c r="DZ62" s="533">
        <f>SUM(DZ18:DZ61)</f>
        <v>0</v>
      </c>
      <c r="EB62" s="533">
        <f>SUM(EB18:EB61)</f>
        <v>0</v>
      </c>
      <c r="ED62" s="533">
        <f>SUM(ED18:ED61)</f>
        <v>0</v>
      </c>
      <c r="EE62" s="594" t="str">
        <f t="shared" si="172"/>
        <v>9. UTILITIES</v>
      </c>
      <c r="EF62" s="533">
        <f>SUM(EF18:EF61)</f>
        <v>0</v>
      </c>
      <c r="EH62" s="533">
        <f>SUM(EH18:EH61)</f>
        <v>0</v>
      </c>
      <c r="EJ62" s="533">
        <f>SUM(EJ18:EJ61)</f>
        <v>0</v>
      </c>
      <c r="EL62" s="533">
        <f>SUM(EL18:EL61)</f>
        <v>0</v>
      </c>
      <c r="EN62" s="533">
        <f>SUM(EN18:EN61)</f>
        <v>0</v>
      </c>
      <c r="EP62" s="533">
        <f>SUM(EP18:EP61)</f>
        <v>0</v>
      </c>
      <c r="ER62" s="533">
        <f>SUM(ER18:ER61)</f>
        <v>0</v>
      </c>
      <c r="ES62" s="594" t="str">
        <f t="shared" si="179"/>
        <v>10. HOUSEHOLD</v>
      </c>
      <c r="ET62" s="533">
        <f>SUM(ET18:ET61)</f>
        <v>0</v>
      </c>
      <c r="EV62" s="533">
        <f>SUM(EV18:EV61)</f>
        <v>0</v>
      </c>
      <c r="EX62" s="533">
        <f>SUM(EX18:EX61)</f>
        <v>0</v>
      </c>
      <c r="EZ62" s="533">
        <f>SUM(EZ18:EZ61)</f>
        <v>0</v>
      </c>
      <c r="FB62" s="533">
        <f>SUM(FB18:FB61)</f>
        <v>0</v>
      </c>
      <c r="FD62" s="533">
        <f>SUM(FD18:FD61)</f>
        <v>0</v>
      </c>
      <c r="FF62" s="533">
        <f>SUM(FF18:FF61)</f>
        <v>0</v>
      </c>
      <c r="FG62" s="594" t="str">
        <f t="shared" si="186"/>
        <v>11. ENTERTAINMENT</v>
      </c>
      <c r="FH62" s="533">
        <f>SUM(FH18:FH61)</f>
        <v>0</v>
      </c>
      <c r="FJ62" s="533">
        <f>SUM(FJ18:FJ61)</f>
        <v>0</v>
      </c>
      <c r="FL62" s="533">
        <f>SUM(FL18:FL61)</f>
        <v>0</v>
      </c>
      <c r="FN62" s="533">
        <f>SUM(FN18:FN61)</f>
        <v>0</v>
      </c>
      <c r="FP62" s="533">
        <f>SUM(FP18:FP61)</f>
        <v>0</v>
      </c>
      <c r="FR62" s="533">
        <f>SUM(FR18:FR61)</f>
        <v>0</v>
      </c>
      <c r="FT62" s="533">
        <f>SUM(FT18:FT61)</f>
        <v>0</v>
      </c>
      <c r="FU62" s="594" t="str">
        <f t="shared" si="193"/>
        <v>12. TRANSPORTATION</v>
      </c>
      <c r="FV62" s="533">
        <f>SUM(FV18:FV61)</f>
        <v>0</v>
      </c>
      <c r="FX62" s="533">
        <f>SUM(FX18:FX61)</f>
        <v>0</v>
      </c>
      <c r="FZ62" s="533">
        <f>SUM(FZ18:FZ61)</f>
        <v>0</v>
      </c>
      <c r="GB62" s="533">
        <f>SUM(GB18:GB61)</f>
        <v>0</v>
      </c>
      <c r="GD62" s="533">
        <f>SUM(GD18:GD61)</f>
        <v>0</v>
      </c>
      <c r="GF62" s="533">
        <f>SUM(GF18:GF61)</f>
        <v>0</v>
      </c>
      <c r="GH62" s="533">
        <f>SUM(GH18:GH61)</f>
        <v>0</v>
      </c>
      <c r="GI62" s="594" t="str">
        <f t="shared" si="200"/>
        <v>13. INSURANCE</v>
      </c>
      <c r="GJ62" s="533">
        <f>SUM(GJ18:GJ61)</f>
        <v>0</v>
      </c>
      <c r="GL62" s="533">
        <f>SUM(GL18:GL61)</f>
        <v>0</v>
      </c>
      <c r="GN62" s="533">
        <f>SUM(GN18:GN61)</f>
        <v>0</v>
      </c>
      <c r="GP62" s="533">
        <f>SUM(GP18:GP61)</f>
        <v>0</v>
      </c>
      <c r="GR62" s="533">
        <f>SUM(GR18:GR61)</f>
        <v>0</v>
      </c>
      <c r="GT62" s="533">
        <f>SUM(GT18:GT61)</f>
        <v>0</v>
      </c>
      <c r="GV62" s="533">
        <f>SUM(GV18:GV61)</f>
        <v>0</v>
      </c>
      <c r="GW62" s="594" t="str">
        <f t="shared" si="207"/>
        <v>14. INVESTMENTS</v>
      </c>
      <c r="GX62" s="533">
        <f>SUM(GX18:GX61)</f>
        <v>0</v>
      </c>
      <c r="GZ62" s="533">
        <f>SUM(GZ18:GZ61)</f>
        <v>0</v>
      </c>
      <c r="HB62" s="533">
        <f>SUM(HB18:HB61)</f>
        <v>0</v>
      </c>
      <c r="HD62" s="533">
        <f>SUM(HD18:HD61)</f>
        <v>0</v>
      </c>
      <c r="HF62" s="533">
        <f>SUM(HF18:HF61)</f>
        <v>0</v>
      </c>
      <c r="HH62" s="533">
        <f>SUM(HH18:HH61)</f>
        <v>0</v>
      </c>
      <c r="HJ62" s="533">
        <f>SUM(HJ18:HJ61)</f>
        <v>0</v>
      </c>
      <c r="HK62" s="174" t="str">
        <f t="shared" ref="HK62:HW62" si="217">HK18</f>
        <v>15. DEBT PAY</v>
      </c>
      <c r="HL62" s="533">
        <f t="shared" si="217"/>
        <v>0</v>
      </c>
      <c r="HM62" s="174">
        <f t="shared" si="217"/>
        <v>0</v>
      </c>
      <c r="HN62" s="533">
        <f t="shared" si="217"/>
        <v>0</v>
      </c>
      <c r="HO62" s="174">
        <f t="shared" si="217"/>
        <v>0</v>
      </c>
      <c r="HP62" s="533">
        <f t="shared" si="217"/>
        <v>0</v>
      </c>
      <c r="HQ62" s="174">
        <f t="shared" si="217"/>
        <v>0</v>
      </c>
      <c r="HR62" s="533">
        <f t="shared" si="217"/>
        <v>0</v>
      </c>
      <c r="HS62" s="174">
        <f t="shared" si="217"/>
        <v>0</v>
      </c>
      <c r="HT62" s="533">
        <f t="shared" si="217"/>
        <v>0</v>
      </c>
      <c r="HU62" s="174">
        <f t="shared" si="217"/>
        <v>0</v>
      </c>
      <c r="HV62" s="533">
        <f t="shared" si="217"/>
        <v>0</v>
      </c>
      <c r="HW62" s="174">
        <f t="shared" si="217"/>
        <v>0</v>
      </c>
      <c r="HY62" s="174"/>
      <c r="HZ62" s="533"/>
      <c r="IB62" s="533"/>
      <c r="ID62" s="183"/>
    </row>
    <row r="63" spans="2:242">
      <c r="E63" s="183"/>
      <c r="F63" s="183"/>
      <c r="G63" s="183"/>
      <c r="H63" s="183"/>
      <c r="I63" s="183"/>
      <c r="J63" s="183"/>
      <c r="K63" s="183"/>
      <c r="L63" s="183"/>
      <c r="N63" s="183"/>
      <c r="S63" s="174" t="str">
        <f>Setup!C90</f>
        <v>Dentist</v>
      </c>
      <c r="T63" s="339"/>
      <c r="W63" s="595">
        <f>SUM(X62:AJ62)</f>
        <v>0</v>
      </c>
      <c r="X63" s="596"/>
      <c r="Y63" s="433"/>
      <c r="Z63" s="596"/>
      <c r="AA63" s="433"/>
      <c r="AB63" s="596"/>
      <c r="AC63" s="433"/>
      <c r="AD63" s="596"/>
      <c r="AE63" s="433"/>
      <c r="AF63" s="596"/>
      <c r="AG63" s="433"/>
      <c r="AH63" s="596"/>
      <c r="AI63" s="433"/>
      <c r="AJ63" s="596"/>
      <c r="AK63" s="595">
        <f>SUM(AL62:AX62)</f>
        <v>0</v>
      </c>
      <c r="AL63" s="596"/>
      <c r="AM63" s="597"/>
      <c r="AN63" s="596"/>
      <c r="AO63" s="597"/>
      <c r="AP63" s="596"/>
      <c r="AQ63" s="597"/>
      <c r="AR63" s="596"/>
      <c r="AS63" s="597"/>
      <c r="AT63" s="596"/>
      <c r="AU63" s="597"/>
      <c r="AV63" s="596"/>
      <c r="AW63" s="597"/>
      <c r="AX63" s="596"/>
      <c r="AY63" s="595">
        <f>SUM(AZ62:BL62)</f>
        <v>0</v>
      </c>
      <c r="AZ63" s="596"/>
      <c r="BA63" s="597"/>
      <c r="BB63" s="596"/>
      <c r="BC63" s="597"/>
      <c r="BD63" s="596"/>
      <c r="BE63" s="597"/>
      <c r="BF63" s="596"/>
      <c r="BG63" s="597"/>
      <c r="BH63" s="596"/>
      <c r="BI63" s="597"/>
      <c r="BJ63" s="596"/>
      <c r="BK63" s="597"/>
      <c r="BL63" s="596"/>
      <c r="BM63" s="595">
        <f>SUM(BN62:BZ62)</f>
        <v>0</v>
      </c>
      <c r="BN63" s="596"/>
      <c r="BO63" s="433"/>
      <c r="BP63" s="596"/>
      <c r="BQ63" s="433"/>
      <c r="BR63" s="596"/>
      <c r="BS63" s="433"/>
      <c r="BT63" s="596"/>
      <c r="BU63" s="433"/>
      <c r="BV63" s="596"/>
      <c r="BW63" s="433"/>
      <c r="BX63" s="596"/>
      <c r="BY63" s="433"/>
      <c r="BZ63" s="596"/>
      <c r="CA63" s="595">
        <f>SUM(CB62:CN62)</f>
        <v>0</v>
      </c>
      <c r="CB63" s="596"/>
      <c r="CC63" s="433"/>
      <c r="CD63" s="596"/>
      <c r="CE63" s="433"/>
      <c r="CF63" s="596"/>
      <c r="CG63" s="433"/>
      <c r="CH63" s="596"/>
      <c r="CI63" s="433"/>
      <c r="CJ63" s="596"/>
      <c r="CK63" s="433"/>
      <c r="CL63" s="596"/>
      <c r="CM63" s="433"/>
      <c r="CN63" s="596"/>
      <c r="CO63" s="595">
        <f>SUM(CP62:DB62)</f>
        <v>0</v>
      </c>
      <c r="CP63" s="596"/>
      <c r="CQ63" s="433"/>
      <c r="CR63" s="596"/>
      <c r="CS63" s="433"/>
      <c r="CT63" s="596"/>
      <c r="CU63" s="433"/>
      <c r="CV63" s="596"/>
      <c r="CW63" s="433"/>
      <c r="CX63" s="596"/>
      <c r="CY63" s="433"/>
      <c r="CZ63" s="596"/>
      <c r="DA63" s="433"/>
      <c r="DB63" s="596"/>
      <c r="DC63" s="595">
        <f>SUM(DD62:DP62)</f>
        <v>0</v>
      </c>
      <c r="DD63" s="596"/>
      <c r="DE63" s="433"/>
      <c r="DF63" s="596"/>
      <c r="DG63" s="433"/>
      <c r="DH63" s="596"/>
      <c r="DI63" s="433"/>
      <c r="DJ63" s="596"/>
      <c r="DK63" s="433"/>
      <c r="DL63" s="596"/>
      <c r="DM63" s="433"/>
      <c r="DN63" s="596"/>
      <c r="DO63" s="433"/>
      <c r="DP63" s="596"/>
      <c r="DQ63" s="595">
        <f>SUM(DR62:ED62)</f>
        <v>0</v>
      </c>
      <c r="DR63" s="596"/>
      <c r="DS63" s="433"/>
      <c r="DT63" s="596"/>
      <c r="DU63" s="433"/>
      <c r="DV63" s="596"/>
      <c r="DW63" s="433"/>
      <c r="DX63" s="596"/>
      <c r="DY63" s="433"/>
      <c r="DZ63" s="596"/>
      <c r="EA63" s="433"/>
      <c r="EB63" s="596"/>
      <c r="EC63" s="433"/>
      <c r="ED63" s="596"/>
      <c r="EE63" s="595">
        <f>SUM(EF62:ER62)</f>
        <v>0</v>
      </c>
      <c r="EF63" s="596"/>
      <c r="EG63" s="433"/>
      <c r="EH63" s="596"/>
      <c r="EI63" s="433"/>
      <c r="EJ63" s="596"/>
      <c r="EK63" s="433"/>
      <c r="EL63" s="596"/>
      <c r="EM63" s="433"/>
      <c r="EN63" s="596"/>
      <c r="EO63" s="433"/>
      <c r="EP63" s="596"/>
      <c r="EQ63" s="433"/>
      <c r="ER63" s="596"/>
      <c r="ES63" s="595">
        <f>SUM(ET62:FF62)</f>
        <v>0</v>
      </c>
      <c r="ET63" s="596"/>
      <c r="EU63" s="433"/>
      <c r="EV63" s="596"/>
      <c r="EW63" s="433"/>
      <c r="EX63" s="596"/>
      <c r="EY63" s="433"/>
      <c r="EZ63" s="596"/>
      <c r="FA63" s="433"/>
      <c r="FB63" s="596"/>
      <c r="FC63" s="433"/>
      <c r="FD63" s="596"/>
      <c r="FE63" s="433"/>
      <c r="FF63" s="596"/>
      <c r="FG63" s="595">
        <f>SUM(FH62:FT62)</f>
        <v>0</v>
      </c>
      <c r="FH63" s="596"/>
      <c r="FI63" s="433"/>
      <c r="FJ63" s="596"/>
      <c r="FK63" s="433"/>
      <c r="FL63" s="596"/>
      <c r="FM63" s="433"/>
      <c r="FN63" s="596"/>
      <c r="FO63" s="433"/>
      <c r="FP63" s="596"/>
      <c r="FQ63" s="433"/>
      <c r="FR63" s="596"/>
      <c r="FS63" s="433"/>
      <c r="FT63" s="596"/>
      <c r="FU63" s="595">
        <f>SUM(FV62:GH62)</f>
        <v>0</v>
      </c>
      <c r="FV63" s="596"/>
      <c r="FW63" s="433"/>
      <c r="FX63" s="596"/>
      <c r="FY63" s="433"/>
      <c r="FZ63" s="596"/>
      <c r="GA63" s="433"/>
      <c r="GB63" s="596"/>
      <c r="GC63" s="433"/>
      <c r="GD63" s="596"/>
      <c r="GE63" s="433"/>
      <c r="GF63" s="596"/>
      <c r="GG63" s="433"/>
      <c r="GH63" s="596"/>
      <c r="GI63" s="595">
        <f>SUM(GJ62:GV62)</f>
        <v>0</v>
      </c>
      <c r="GJ63" s="596"/>
      <c r="GK63" s="433"/>
      <c r="GL63" s="596"/>
      <c r="GM63" s="433"/>
      <c r="GN63" s="596"/>
      <c r="GO63" s="433"/>
      <c r="GP63" s="596"/>
      <c r="GQ63" s="433"/>
      <c r="GR63" s="596"/>
      <c r="GS63" s="433"/>
      <c r="GT63" s="596"/>
      <c r="GU63" s="433"/>
      <c r="GV63" s="596"/>
      <c r="GW63" s="595">
        <f>SUM(GX62:HJ62)</f>
        <v>0</v>
      </c>
      <c r="GX63" s="596"/>
      <c r="GY63" s="433"/>
      <c r="GZ63" s="596"/>
      <c r="HA63" s="433"/>
      <c r="HB63" s="596"/>
      <c r="HC63" s="433"/>
      <c r="HD63" s="596"/>
      <c r="HE63" s="433"/>
      <c r="HF63" s="596"/>
      <c r="HG63" s="433"/>
      <c r="HH63" s="596"/>
      <c r="HI63" s="433"/>
      <c r="HJ63" s="596"/>
      <c r="HK63" s="433"/>
    </row>
    <row r="64" spans="2:242" ht="26" customHeight="1" thickBot="1">
      <c r="B64" s="191">
        <v>1</v>
      </c>
      <c r="C64" s="174">
        <f>HL62</f>
        <v>0</v>
      </c>
      <c r="E64" s="1047" t="s">
        <v>622</v>
      </c>
      <c r="F64" s="1048"/>
      <c r="G64" s="1049"/>
      <c r="H64" s="1050" t="s">
        <v>781</v>
      </c>
      <c r="I64" s="1051"/>
      <c r="J64" s="1051"/>
      <c r="K64" s="1051"/>
      <c r="L64" s="1052"/>
      <c r="M64" s="586"/>
      <c r="N64" s="787">
        <f>O64*12</f>
        <v>0</v>
      </c>
      <c r="O64" s="598">
        <f>VLOOKUP($L$4,B64:C75,2)</f>
        <v>0</v>
      </c>
      <c r="P64" s="574" t="str">
        <f>IF(O64=0,"",(O64*12/$N$15))</f>
        <v/>
      </c>
      <c r="Q64" s="574" t="str">
        <f>IF(O64=0,"",O64*12/$N$17)</f>
        <v/>
      </c>
      <c r="S64" s="174" t="str">
        <f>Setup!C91</f>
        <v>Prescriptions</v>
      </c>
      <c r="T64" s="339" t="str">
        <f>IF(U64="y",K64/12,"")</f>
        <v/>
      </c>
    </row>
    <row r="65" spans="2:20" ht="26" customHeight="1" thickBot="1">
      <c r="B65" s="191">
        <v>2</v>
      </c>
      <c r="C65" s="174">
        <f>HM62</f>
        <v>0</v>
      </c>
      <c r="E65" s="1044" t="s">
        <v>704</v>
      </c>
      <c r="F65" s="1045"/>
      <c r="G65" s="1045"/>
      <c r="H65" s="1045"/>
      <c r="I65" s="1045"/>
      <c r="J65" s="1045"/>
      <c r="K65" s="1045"/>
      <c r="L65" s="1046"/>
      <c r="M65" s="599"/>
      <c r="N65" s="600">
        <f>N62+N64</f>
        <v>0</v>
      </c>
      <c r="S65" s="174" t="str">
        <f>Setup!C92</f>
        <v>Health &amp; Fitness</v>
      </c>
      <c r="T65" s="580" t="s">
        <v>529</v>
      </c>
    </row>
    <row r="66" spans="2:20" ht="26" customHeight="1" thickBot="1">
      <c r="B66" s="191">
        <v>3</v>
      </c>
      <c r="C66" s="174">
        <f>HN62</f>
        <v>0</v>
      </c>
      <c r="E66" s="1044" t="s">
        <v>705</v>
      </c>
      <c r="F66" s="1045"/>
      <c r="G66" s="1045"/>
      <c r="H66" s="1045"/>
      <c r="I66" s="1045"/>
      <c r="J66" s="1045"/>
      <c r="K66" s="1045"/>
      <c r="L66" s="1046"/>
      <c r="M66" s="599"/>
      <c r="N66" s="933">
        <f>N65/12</f>
        <v>0</v>
      </c>
      <c r="S66" s="174" t="str">
        <f>Setup!C93</f>
        <v>Personal Grooming</v>
      </c>
      <c r="T66" s="601">
        <f>SUM(T21:T64)</f>
        <v>0</v>
      </c>
    </row>
    <row r="67" spans="2:20" ht="26" customHeight="1" thickBot="1">
      <c r="B67" s="191">
        <v>4</v>
      </c>
      <c r="C67" s="174">
        <f>HO62</f>
        <v>0</v>
      </c>
      <c r="E67" s="602" t="s">
        <v>706</v>
      </c>
      <c r="F67" s="603"/>
      <c r="G67" s="603"/>
      <c r="H67" s="603"/>
      <c r="I67" s="603"/>
      <c r="J67" s="603"/>
      <c r="K67" s="603"/>
      <c r="L67" s="604"/>
      <c r="M67" s="605"/>
      <c r="N67" s="606">
        <f>N15-N62-N64</f>
        <v>0</v>
      </c>
      <c r="S67" s="174" t="str">
        <f>Setup!C94</f>
        <v>Other Medical</v>
      </c>
    </row>
    <row r="68" spans="2:20" ht="26" customHeight="1" thickBot="1">
      <c r="B68" s="191">
        <v>5</v>
      </c>
      <c r="C68" s="174">
        <f>HP62</f>
        <v>0</v>
      </c>
      <c r="E68" s="602" t="s">
        <v>775</v>
      </c>
      <c r="F68" s="603"/>
      <c r="G68" s="603"/>
      <c r="H68" s="603"/>
      <c r="I68" s="603"/>
      <c r="J68" s="603"/>
      <c r="K68" s="603"/>
      <c r="L68" s="604"/>
      <c r="M68" s="605"/>
      <c r="N68" s="606">
        <f>N67/12</f>
        <v>0</v>
      </c>
      <c r="S68" s="174" t="str">
        <f>Setup!C95</f>
        <v>8. HOUSING</v>
      </c>
    </row>
    <row r="69" spans="2:20">
      <c r="B69" s="191">
        <v>6</v>
      </c>
      <c r="C69" s="174">
        <f>HQ62</f>
        <v>0</v>
      </c>
      <c r="S69" s="174" t="str">
        <f>Setup!C96</f>
        <v>Mortgage Loan Payment</v>
      </c>
    </row>
    <row r="70" spans="2:20">
      <c r="B70" s="191">
        <v>7</v>
      </c>
      <c r="C70" s="174">
        <f>HR62</f>
        <v>0</v>
      </c>
      <c r="S70" s="174" t="str">
        <f>Setup!C97</f>
        <v>Rent</v>
      </c>
    </row>
    <row r="71" spans="2:20">
      <c r="B71" s="191">
        <v>8</v>
      </c>
      <c r="C71" s="174">
        <f>HS62</f>
        <v>0</v>
      </c>
      <c r="S71" s="174" t="str">
        <f>Setup!C98</f>
        <v>Escrow</v>
      </c>
    </row>
    <row r="72" spans="2:20">
      <c r="B72" s="191">
        <v>9</v>
      </c>
      <c r="C72" s="174">
        <f>HT62</f>
        <v>0</v>
      </c>
      <c r="S72" s="174" t="str">
        <f>Setup!C99</f>
        <v>HOA / Dues</v>
      </c>
    </row>
    <row r="73" spans="2:20">
      <c r="B73" s="191">
        <v>10</v>
      </c>
      <c r="C73" s="174">
        <f>HU62</f>
        <v>0</v>
      </c>
      <c r="S73" s="174" t="str">
        <f>Setup!C100</f>
        <v>Home Improvement</v>
      </c>
    </row>
    <row r="74" spans="2:20">
      <c r="B74" s="191">
        <v>11</v>
      </c>
      <c r="C74" s="174">
        <f>HV62</f>
        <v>0</v>
      </c>
      <c r="S74" s="174" t="str">
        <f>Setup!C101</f>
        <v>Other Housing</v>
      </c>
    </row>
    <row r="75" spans="2:20">
      <c r="B75" s="191">
        <v>12</v>
      </c>
      <c r="C75" s="174">
        <f>HW62</f>
        <v>0</v>
      </c>
      <c r="S75" s="174" t="str">
        <f>Setup!C102</f>
        <v>9. UTILITIES</v>
      </c>
    </row>
    <row r="76" spans="2:20">
      <c r="S76" s="174" t="str">
        <f>Setup!C103</f>
        <v>Electricity</v>
      </c>
    </row>
    <row r="77" spans="2:20">
      <c r="S77" s="174" t="str">
        <f>Setup!C104</f>
        <v>Natural Gas</v>
      </c>
    </row>
    <row r="78" spans="2:20">
      <c r="S78" s="174" t="str">
        <f>Setup!C105</f>
        <v>Water</v>
      </c>
    </row>
    <row r="79" spans="2:20">
      <c r="S79" s="174" t="str">
        <f>Setup!C106</f>
        <v>Trash Pick-up</v>
      </c>
    </row>
    <row r="80" spans="2:20">
      <c r="S80" s="174" t="str">
        <f>Setup!C107</f>
        <v>Other Utilities</v>
      </c>
    </row>
    <row r="81" spans="5:19">
      <c r="S81" s="174" t="str">
        <f>Setup!C108</f>
        <v>Other Utilities</v>
      </c>
    </row>
    <row r="82" spans="5:19">
      <c r="S82" s="174" t="str">
        <f>Setup!C109</f>
        <v>10. HOUSEHOLD</v>
      </c>
    </row>
    <row r="83" spans="5:19">
      <c r="S83" s="174" t="str">
        <f>Setup!C110</f>
        <v>Home Phone</v>
      </c>
    </row>
    <row r="84" spans="5:19">
      <c r="S84" s="174" t="str">
        <f>Setup!C111</f>
        <v>Cell Phone</v>
      </c>
    </row>
    <row r="85" spans="5:19">
      <c r="S85" s="174" t="str">
        <f>Setup!C112</f>
        <v>Internet Service</v>
      </c>
    </row>
    <row r="86" spans="5:19">
      <c r="S86" s="174" t="str">
        <f>Setup!C113</f>
        <v>Other Household</v>
      </c>
    </row>
    <row r="87" spans="5:19">
      <c r="S87" s="174" t="str">
        <f>Setup!C114</f>
        <v>Other Household</v>
      </c>
    </row>
    <row r="88" spans="5:19">
      <c r="S88" s="174" t="str">
        <f>Setup!C115</f>
        <v>Other Household</v>
      </c>
    </row>
    <row r="89" spans="5:19">
      <c r="S89" s="174" t="str">
        <f>Setup!C116</f>
        <v>11. ENTERTAINMENT</v>
      </c>
    </row>
    <row r="90" spans="5:19">
      <c r="S90" s="174" t="str">
        <f>Setup!C117</f>
        <v>Cable TV</v>
      </c>
    </row>
    <row r="91" spans="5:19">
      <c r="S91" s="174" t="str">
        <f>Setup!C118</f>
        <v>Movies / Books</v>
      </c>
    </row>
    <row r="92" spans="5:19">
      <c r="S92" s="174" t="str">
        <f>Setup!C119</f>
        <v>Babysitter</v>
      </c>
    </row>
    <row r="93" spans="5:19">
      <c r="S93" s="174" t="str">
        <f>Setup!C120</f>
        <v>Vacation</v>
      </c>
    </row>
    <row r="94" spans="5:19">
      <c r="S94" s="174" t="str">
        <f>Setup!C121</f>
        <v>Music</v>
      </c>
    </row>
    <row r="95" spans="5:19" ht="15">
      <c r="E95" s="1006"/>
      <c r="F95" s="1006"/>
      <c r="G95" s="1006"/>
      <c r="H95" s="1006"/>
      <c r="I95" s="1006"/>
      <c r="J95" s="607"/>
      <c r="S95" s="174" t="str">
        <f>Setup!C122</f>
        <v>Other Entertainment</v>
      </c>
    </row>
    <row r="96" spans="5:19">
      <c r="I96" s="366"/>
      <c r="J96" s="608"/>
      <c r="S96" s="174" t="str">
        <f>Setup!C123</f>
        <v>12. TRANSPORTATION</v>
      </c>
    </row>
    <row r="97" spans="9:19">
      <c r="I97" s="366"/>
      <c r="J97" s="608"/>
      <c r="S97" s="174" t="str">
        <f>Setup!C124</f>
        <v>Auto Loan Payment</v>
      </c>
    </row>
    <row r="98" spans="9:19">
      <c r="I98" s="366"/>
      <c r="J98" s="609"/>
      <c r="S98" s="174" t="str">
        <f>Setup!C125</f>
        <v>Fuel</v>
      </c>
    </row>
    <row r="99" spans="9:19">
      <c r="I99" s="366"/>
      <c r="J99" s="609"/>
      <c r="S99" s="174" t="str">
        <f>Setup!C126</f>
        <v>Maintenance</v>
      </c>
    </row>
    <row r="100" spans="9:19">
      <c r="I100" s="366"/>
      <c r="J100" s="609"/>
      <c r="S100" s="174" t="str">
        <f>Setup!C127</f>
        <v>Unplanned Service / Repair</v>
      </c>
    </row>
    <row r="101" spans="9:19">
      <c r="I101" s="366"/>
      <c r="J101" s="609"/>
      <c r="S101" s="174" t="str">
        <f>Setup!C128</f>
        <v>Registration / Inspection</v>
      </c>
    </row>
    <row r="102" spans="9:19">
      <c r="I102" s="366"/>
      <c r="J102" s="609"/>
      <c r="S102" s="174" t="str">
        <f>Setup!C129</f>
        <v>Other Transportation</v>
      </c>
    </row>
    <row r="103" spans="9:19">
      <c r="I103" s="366"/>
      <c r="J103" s="609"/>
      <c r="S103" s="174" t="str">
        <f>Setup!C130</f>
        <v>13. INSURANCE</v>
      </c>
    </row>
    <row r="104" spans="9:19">
      <c r="I104" s="366"/>
      <c r="J104" s="609"/>
      <c r="S104" s="174" t="str">
        <f>Setup!C131</f>
        <v>Home Insurance</v>
      </c>
    </row>
    <row r="105" spans="9:19">
      <c r="I105" s="366"/>
      <c r="J105" s="609"/>
      <c r="S105" s="174" t="str">
        <f>Setup!C132</f>
        <v>Auto Insurance</v>
      </c>
    </row>
    <row r="106" spans="9:19">
      <c r="I106" s="366"/>
      <c r="J106" s="609"/>
      <c r="S106" s="174" t="str">
        <f>Setup!C133</f>
        <v>Medical / Dental / Vision</v>
      </c>
    </row>
    <row r="107" spans="9:19">
      <c r="I107" s="366"/>
      <c r="J107" s="609"/>
      <c r="S107" s="174" t="str">
        <f>Setup!C134</f>
        <v>Life Insurance</v>
      </c>
    </row>
    <row r="108" spans="9:19">
      <c r="I108" s="366"/>
      <c r="J108" s="609"/>
      <c r="S108" s="174" t="str">
        <f>Setup!C135</f>
        <v>Disability</v>
      </c>
    </row>
    <row r="109" spans="9:19">
      <c r="I109" s="366"/>
      <c r="J109" s="609"/>
      <c r="S109" s="174" t="str">
        <f>Setup!C136</f>
        <v>Other Insurance</v>
      </c>
    </row>
    <row r="110" spans="9:19">
      <c r="I110" s="366"/>
      <c r="J110" s="609"/>
      <c r="S110" s="174" t="str">
        <f>Setup!C137</f>
        <v>14. INVESTMENTS</v>
      </c>
    </row>
    <row r="111" spans="9:19">
      <c r="I111" s="366"/>
      <c r="J111" s="609"/>
      <c r="S111" s="174" t="str">
        <f>Setup!C138</f>
        <v>Business</v>
      </c>
    </row>
    <row r="112" spans="9:19">
      <c r="I112" s="366"/>
      <c r="J112" s="610"/>
      <c r="S112" s="174" t="str">
        <f>Setup!C139</f>
        <v>Real Estate</v>
      </c>
    </row>
    <row r="113" spans="9:19">
      <c r="I113" s="366"/>
      <c r="J113" s="608"/>
      <c r="S113" s="174" t="str">
        <f>Setup!C140</f>
        <v>Other Investments</v>
      </c>
    </row>
    <row r="114" spans="9:19">
      <c r="S114" s="174" t="str">
        <f>Setup!C141</f>
        <v>Other Investments</v>
      </c>
    </row>
    <row r="115" spans="9:19">
      <c r="S115" s="174" t="str">
        <f>Setup!C142</f>
        <v>Other Investments</v>
      </c>
    </row>
    <row r="116" spans="9:19">
      <c r="S116" s="174" t="str">
        <f>Setup!C143</f>
        <v>Other Investments</v>
      </c>
    </row>
    <row r="117" spans="9:19">
      <c r="S117" s="174" t="str">
        <f>Setup!C144</f>
        <v>15. DEBT PAY</v>
      </c>
    </row>
    <row r="118" spans="9:19">
      <c r="S118" s="174" t="str">
        <f>Setup!C145</f>
        <v>Credit Card Payment</v>
      </c>
    </row>
    <row r="119" spans="9:19">
      <c r="S119" s="174" t="str">
        <f>Setup!C146</f>
        <v>Other Loan Payment</v>
      </c>
    </row>
    <row r="120" spans="9:19">
      <c r="S120" s="174" t="str">
        <f>Setup!C147</f>
        <v>16. ACCT. ACTIVITY</v>
      </c>
    </row>
    <row r="121" spans="9:19">
      <c r="S121" s="174" t="str">
        <f>Setup!C148</f>
        <v>Account Deposit</v>
      </c>
    </row>
    <row r="122" spans="9:19">
      <c r="S122" s="174" t="str">
        <f>Setup!C149</f>
        <v>Transfer Acct to Acct</v>
      </c>
    </row>
    <row r="123" spans="9:19">
      <c r="S123" s="174">
        <f>Setup!C150</f>
        <v>0</v>
      </c>
    </row>
    <row r="124" spans="9:19">
      <c r="S124" s="174">
        <f>Setup!C151</f>
        <v>0</v>
      </c>
    </row>
    <row r="125" spans="9:19">
      <c r="S125" s="174">
        <f>Setup!C152</f>
        <v>0</v>
      </c>
    </row>
    <row r="126" spans="9:19">
      <c r="S126" s="174">
        <f>Setup!C153</f>
        <v>0</v>
      </c>
    </row>
    <row r="127" spans="9:19">
      <c r="S127" s="174">
        <f>Setup!C154</f>
        <v>0</v>
      </c>
    </row>
    <row r="128" spans="9:19">
      <c r="S128" s="174">
        <f>Setup!C155</f>
        <v>0</v>
      </c>
    </row>
    <row r="129" spans="19:19">
      <c r="S129" s="174">
        <f>Setup!C156</f>
        <v>0</v>
      </c>
    </row>
    <row r="130" spans="19:19">
      <c r="S130" s="174">
        <f>Setup!C157</f>
        <v>0</v>
      </c>
    </row>
    <row r="131" spans="19:19">
      <c r="S131" s="174">
        <f>Setup!C158</f>
        <v>0</v>
      </c>
    </row>
    <row r="132" spans="19:19">
      <c r="S132" s="174">
        <f>Setup!C159</f>
        <v>0</v>
      </c>
    </row>
  </sheetData>
  <sheetProtection password="D20A" sheet="1" objects="1" scenarios="1"/>
  <customSheetViews>
    <customSheetView guid="{43ADE452-16C1-48AF-BAAE-CBF08858B664}" showGridLines="0" printArea="1" hiddenRows="1" hiddenColumns="1">
      <pane xSplit="10" ySplit="6" topLeftCell="K7" activePane="bottomRight" state="frozenSplit"/>
      <selection pane="bottomRight" activeCell="L4" sqref="L4"/>
      <rowBreaks count="2" manualBreakCount="2">
        <brk id="25" max="13" man="1"/>
        <brk id="46" max="13" man="1"/>
      </rowBreaks>
      <pageMargins left="0.51" right="0.05" top="0.2" bottom="0.25" header="0.1" footer="0.1"/>
      <pageSetup scale="89" orientation="portrait" verticalDpi="2400" r:id="rId1"/>
      <headerFooter alignWithMargins="0"/>
    </customSheetView>
    <customSheetView guid="{3D49E59F-0664-4008-BC41-60EB5048CD87}" showPageBreaks="1" showGridLines="0" showRowCol="0" printArea="1" hiddenColumns="1" topLeftCell="D1">
      <pane ySplit="6" topLeftCell="A7" activePane="bottomLeft" state="frozenSplit"/>
      <selection pane="bottomLeft" activeCell="IF3" sqref="IF3"/>
      <rowBreaks count="1" manualBreakCount="1">
        <brk id="68" max="27" man="1"/>
      </rowBreaks>
      <pageMargins left="0" right="0" top="0.2" bottom="0.25" header="0.1" footer="0.1"/>
      <pageSetup scale="82" orientation="portrait" verticalDpi="2400" r:id="rId2"/>
      <headerFooter alignWithMargins="0">
        <oddFooter>Page &amp;P</oddFooter>
      </headerFooter>
    </customSheetView>
    <customSheetView guid="{9611838A-1C53-47F1-8140-A6F69DDCF4B6}" showPageBreaks="1" showGridLines="0" showRowCol="0" printArea="1" hiddenColumns="1" view="pageBreakPreview" topLeftCell="D1">
      <pane ySplit="6" topLeftCell="A7" activePane="bottomLeft" state="frozenSplit"/>
      <selection pane="bottomLeft" activeCell="B4" sqref="B4"/>
      <rowBreaks count="1" manualBreakCount="1">
        <brk id="68" max="27" man="1"/>
      </rowBreaks>
      <pageMargins left="0" right="0" top="0.2" bottom="0.25" header="0.1" footer="0.1"/>
      <pageSetup scale="82" orientation="portrait" verticalDpi="2400" r:id="rId3"/>
      <headerFooter alignWithMargins="0">
        <oddFooter>Page &amp;P</oddFooter>
      </headerFooter>
    </customSheetView>
  </customSheetViews>
  <mergeCells count="70">
    <mergeCell ref="E61:G61"/>
    <mergeCell ref="E62:G62"/>
    <mergeCell ref="E95:I95"/>
    <mergeCell ref="E66:L66"/>
    <mergeCell ref="E65:L65"/>
    <mergeCell ref="E64:G64"/>
    <mergeCell ref="H64:L64"/>
    <mergeCell ref="E60:G60"/>
    <mergeCell ref="E54:G54"/>
    <mergeCell ref="E57:G57"/>
    <mergeCell ref="E20:G20"/>
    <mergeCell ref="E17:G17"/>
    <mergeCell ref="E28:G28"/>
    <mergeCell ref="E43:G43"/>
    <mergeCell ref="E44:G44"/>
    <mergeCell ref="E59:G59"/>
    <mergeCell ref="E55:G55"/>
    <mergeCell ref="E56:G56"/>
    <mergeCell ref="E53:G53"/>
    <mergeCell ref="E52:G52"/>
    <mergeCell ref="E51:G51"/>
    <mergeCell ref="E50:G50"/>
    <mergeCell ref="E58:G58"/>
    <mergeCell ref="H16:I16"/>
    <mergeCell ref="E49:G49"/>
    <mergeCell ref="E47:G47"/>
    <mergeCell ref="E46:G46"/>
    <mergeCell ref="E37:G37"/>
    <mergeCell ref="E38:G38"/>
    <mergeCell ref="E36:G36"/>
    <mergeCell ref="E24:G24"/>
    <mergeCell ref="E16:G16"/>
    <mergeCell ref="E48:G48"/>
    <mergeCell ref="D16:D19"/>
    <mergeCell ref="D21:D26"/>
    <mergeCell ref="E25:G25"/>
    <mergeCell ref="E26:G26"/>
    <mergeCell ref="E27:G27"/>
    <mergeCell ref="E23:G23"/>
    <mergeCell ref="E21:G21"/>
    <mergeCell ref="E22:G22"/>
    <mergeCell ref="E18:G18"/>
    <mergeCell ref="E19:G19"/>
    <mergeCell ref="D29:D34"/>
    <mergeCell ref="E45:G45"/>
    <mergeCell ref="E32:G32"/>
    <mergeCell ref="E31:G31"/>
    <mergeCell ref="E29:G29"/>
    <mergeCell ref="E30:G30"/>
    <mergeCell ref="E35:G35"/>
    <mergeCell ref="E42:G42"/>
    <mergeCell ref="E41:G41"/>
    <mergeCell ref="E34:G34"/>
    <mergeCell ref="E33:G33"/>
    <mergeCell ref="D51:D56"/>
    <mergeCell ref="E40:G40"/>
    <mergeCell ref="E39:G39"/>
    <mergeCell ref="M4:P4"/>
    <mergeCell ref="D8:D10"/>
    <mergeCell ref="D13:D15"/>
    <mergeCell ref="E7:G7"/>
    <mergeCell ref="E8:G8"/>
    <mergeCell ref="E9:G9"/>
    <mergeCell ref="E10:G10"/>
    <mergeCell ref="E14:G14"/>
    <mergeCell ref="E11:G11"/>
    <mergeCell ref="E12:G12"/>
    <mergeCell ref="E13:G13"/>
    <mergeCell ref="E15:G15"/>
    <mergeCell ref="D42:D47"/>
  </mergeCells>
  <phoneticPr fontId="2" type="noConversion"/>
  <conditionalFormatting sqref="N67:N68">
    <cfRule type="cellIs" dxfId="49" priority="15" stopIfTrue="1" operator="lessThan">
      <formula>0</formula>
    </cfRule>
  </conditionalFormatting>
  <conditionalFormatting sqref="W18:HK61 W62:W63">
    <cfRule type="cellIs" dxfId="48" priority="14" operator="greaterThan">
      <formula>0</formula>
    </cfRule>
  </conditionalFormatting>
  <conditionalFormatting sqref="AK62:AK63">
    <cfRule type="cellIs" dxfId="47" priority="13" operator="greaterThan">
      <formula>0</formula>
    </cfRule>
  </conditionalFormatting>
  <conditionalFormatting sqref="AY62:AY63">
    <cfRule type="cellIs" dxfId="46" priority="12" operator="greaterThan">
      <formula>0</formula>
    </cfRule>
  </conditionalFormatting>
  <conditionalFormatting sqref="BM62:BM63">
    <cfRule type="cellIs" dxfId="45" priority="11" operator="greaterThan">
      <formula>0</formula>
    </cfRule>
  </conditionalFormatting>
  <conditionalFormatting sqref="CA62:CA63">
    <cfRule type="cellIs" dxfId="44" priority="10" operator="greaterThan">
      <formula>0</formula>
    </cfRule>
  </conditionalFormatting>
  <conditionalFormatting sqref="CO62:CO63">
    <cfRule type="cellIs" dxfId="43" priority="9" operator="greaterThan">
      <formula>0</formula>
    </cfRule>
  </conditionalFormatting>
  <conditionalFormatting sqref="DC62:DC63">
    <cfRule type="cellIs" dxfId="42" priority="8" operator="greaterThan">
      <formula>0</formula>
    </cfRule>
  </conditionalFormatting>
  <conditionalFormatting sqref="DQ62:DQ63">
    <cfRule type="cellIs" dxfId="41" priority="7" operator="greaterThan">
      <formula>0</formula>
    </cfRule>
  </conditionalFormatting>
  <conditionalFormatting sqref="EE62:EE63">
    <cfRule type="cellIs" dxfId="40" priority="6" operator="greaterThan">
      <formula>0</formula>
    </cfRule>
  </conditionalFormatting>
  <conditionalFormatting sqref="ES62:ES63">
    <cfRule type="cellIs" dxfId="39" priority="5" operator="greaterThan">
      <formula>0</formula>
    </cfRule>
  </conditionalFormatting>
  <conditionalFormatting sqref="FG62:FG63">
    <cfRule type="cellIs" dxfId="38" priority="4" operator="greaterThan">
      <formula>0</formula>
    </cfRule>
  </conditionalFormatting>
  <conditionalFormatting sqref="FU62:FU63">
    <cfRule type="cellIs" dxfId="37" priority="3" operator="greaterThan">
      <formula>0</formula>
    </cfRule>
  </conditionalFormatting>
  <conditionalFormatting sqref="GI62:GI63">
    <cfRule type="cellIs" dxfId="36" priority="2" operator="greaterThan">
      <formula>0</formula>
    </cfRule>
  </conditionalFormatting>
  <conditionalFormatting sqref="GW62:GW63">
    <cfRule type="cellIs" dxfId="35" priority="1" operator="greaterThan">
      <formula>0</formula>
    </cfRule>
  </conditionalFormatting>
  <dataValidations xWindow="172" yWindow="651" count="3">
    <dataValidation type="list" allowBlank="1" showInputMessage="1" showErrorMessage="1" sqref="B7" xr:uid="{00000000-0002-0000-3800-000000000000}">
      <formula1>$B$7:$B$14</formula1>
    </dataValidation>
    <dataValidation type="list" allowBlank="1" showInputMessage="1" showErrorMessage="1" error="Use drop down. Enter new categories in Step 2." prompt="Select expenses (enter debts in Step 3)" sqref="E18:G61" xr:uid="{00000000-0002-0000-3800-000001000000}">
      <formula1>$S$18:$S$116</formula1>
    </dataValidation>
    <dataValidation type="list" allowBlank="1" showInputMessage="1" showErrorMessage="1" sqref="A63:A75 L4" xr:uid="{00000000-0002-0000-3800-000002000000}">
      <formula1>$B$63:$B$75</formula1>
    </dataValidation>
  </dataValidations>
  <pageMargins left="0.51" right="0.05" top="0.2" bottom="0.25" header="0.1" footer="0.1"/>
  <pageSetup scale="80" orientation="portrait" verticalDpi="2400" r:id="rId4"/>
  <headerFooter alignWithMargins="0"/>
  <drawing r:id="rId5"/>
  <legacy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R33"/>
  <sheetViews>
    <sheetView showGridLines="0" showRowColHeaders="0" workbookViewId="0">
      <selection activeCell="B4" sqref="B4"/>
    </sheetView>
  </sheetViews>
  <sheetFormatPr baseColWidth="10" defaultColWidth="9.1640625" defaultRowHeight="14"/>
  <cols>
    <col min="1" max="1" width="3.83203125" style="174" customWidth="1"/>
    <col min="2" max="4" width="9.1640625" style="174"/>
    <col min="5" max="5" width="12.1640625" style="174" customWidth="1"/>
    <col min="6" max="6" width="10.6640625" style="174" customWidth="1"/>
    <col min="7" max="7" width="9.1640625" style="174"/>
    <col min="8" max="8" width="15.33203125" style="174" bestFit="1" customWidth="1"/>
    <col min="9" max="9" width="6.1640625" style="174" customWidth="1"/>
    <col min="10" max="16384" width="9.1640625" style="174"/>
  </cols>
  <sheetData>
    <row r="1" spans="2:18" ht="30" customHeight="1">
      <c r="O1" s="532"/>
    </row>
    <row r="2" spans="2:18" ht="21.75" customHeight="1">
      <c r="B2" s="21" t="s">
        <v>740</v>
      </c>
      <c r="H2" s="192" t="str">
        <f>Intro!L3</f>
        <v>Version 4.0.9 Revised 2015-0128</v>
      </c>
      <c r="O2" s="532"/>
    </row>
    <row r="3" spans="2:18" ht="8" customHeight="1">
      <c r="I3" s="191"/>
      <c r="O3" s="532"/>
    </row>
    <row r="4" spans="2:18" ht="24" customHeight="1">
      <c r="H4" s="651" t="str">
        <f>'Tab-04_IE'!K4</f>
        <v>Month</v>
      </c>
      <c r="I4" s="651">
        <f>'Tab-04_IE'!L4</f>
        <v>1</v>
      </c>
      <c r="N4" s="183"/>
      <c r="O4" s="532"/>
      <c r="R4" s="191"/>
    </row>
    <row r="5" spans="2:18" ht="19" customHeight="1">
      <c r="H5" s="796">
        <f>'Tab-04_IE'!M4</f>
        <v>43101</v>
      </c>
      <c r="I5" s="189"/>
      <c r="N5" s="183"/>
      <c r="O5" s="532"/>
      <c r="R5" s="191"/>
    </row>
    <row r="6" spans="2:18">
      <c r="D6" s="174" t="s">
        <v>751</v>
      </c>
      <c r="R6" s="191"/>
    </row>
    <row r="7" spans="2:18">
      <c r="B7" s="174" t="s">
        <v>752</v>
      </c>
      <c r="O7" s="532"/>
      <c r="R7" s="191"/>
    </row>
    <row r="8" spans="2:18" hidden="1">
      <c r="O8" s="532"/>
      <c r="R8" s="191"/>
    </row>
    <row r="9" spans="2:18" ht="15">
      <c r="B9" s="1006" t="s">
        <v>750</v>
      </c>
      <c r="C9" s="1006"/>
      <c r="D9" s="1006"/>
      <c r="E9" s="1006"/>
      <c r="F9" s="1006"/>
      <c r="G9" s="1006"/>
      <c r="H9" s="1006"/>
      <c r="O9" s="532"/>
      <c r="R9" s="191"/>
    </row>
    <row r="10" spans="2:18">
      <c r="B10" s="1053" t="s">
        <v>601</v>
      </c>
      <c r="C10" s="1053"/>
      <c r="D10" s="1053"/>
      <c r="E10" s="652" t="s">
        <v>624</v>
      </c>
      <c r="F10" s="653" t="s">
        <v>623</v>
      </c>
      <c r="G10" s="1056" t="s">
        <v>630</v>
      </c>
      <c r="H10" s="1056"/>
      <c r="O10" s="532"/>
      <c r="R10" s="191"/>
    </row>
    <row r="11" spans="2:18">
      <c r="B11" s="1054" t="s">
        <v>602</v>
      </c>
      <c r="C11" s="1054"/>
      <c r="D11" s="1054"/>
      <c r="E11" s="654" t="s">
        <v>601</v>
      </c>
      <c r="F11" s="655" t="s">
        <v>601</v>
      </c>
      <c r="G11" s="1057" t="s">
        <v>599</v>
      </c>
      <c r="H11" s="1057"/>
      <c r="O11" s="532"/>
      <c r="R11" s="191"/>
    </row>
    <row r="12" spans="2:18">
      <c r="B12" s="1058" t="str">
        <f>'Tab-04_IE'!W62</f>
        <v>1. GIVING</v>
      </c>
      <c r="C12" s="1058"/>
      <c r="D12" s="1058"/>
      <c r="E12" s="797">
        <f>'Tab-04_IE'!W63</f>
        <v>0</v>
      </c>
      <c r="F12" s="798">
        <f t="shared" ref="F12:F26" si="0">E12/12</f>
        <v>0</v>
      </c>
      <c r="G12" s="1055" t="str">
        <f>IF($F$27=0,"",F12/$F$27)</f>
        <v/>
      </c>
      <c r="H12" s="1055"/>
      <c r="O12" s="532"/>
      <c r="R12" s="191"/>
    </row>
    <row r="13" spans="2:18">
      <c r="B13" s="1058" t="str">
        <f>'Tab-04_IE'!AK62</f>
        <v>2. TAXES</v>
      </c>
      <c r="C13" s="1058"/>
      <c r="D13" s="1058"/>
      <c r="E13" s="797">
        <f>'Tab-04_IE'!AK63</f>
        <v>0</v>
      </c>
      <c r="F13" s="798">
        <f t="shared" si="0"/>
        <v>0</v>
      </c>
      <c r="G13" s="1055" t="str">
        <f>IF($F$27=0,"",F13/$F$27)</f>
        <v/>
      </c>
      <c r="H13" s="1055"/>
      <c r="O13" s="532"/>
      <c r="R13" s="191"/>
    </row>
    <row r="14" spans="2:18">
      <c r="B14" s="1058" t="str">
        <f>'Tab-04_IE'!AY62</f>
        <v>3. SAVINGS</v>
      </c>
      <c r="C14" s="1058"/>
      <c r="D14" s="1058"/>
      <c r="E14" s="797">
        <f>'Tab-04_IE'!AY63</f>
        <v>0</v>
      </c>
      <c r="F14" s="798">
        <f t="shared" si="0"/>
        <v>0</v>
      </c>
      <c r="G14" s="1055" t="str">
        <f t="shared" ref="G14:G26" si="1">IF($F$27=0,"",F14/$F$27)</f>
        <v/>
      </c>
      <c r="H14" s="1055"/>
      <c r="O14" s="532"/>
      <c r="R14" s="191"/>
    </row>
    <row r="15" spans="2:18">
      <c r="B15" s="1058" t="str">
        <f>'Tab-04_IE'!BM62</f>
        <v>4. FOOD</v>
      </c>
      <c r="C15" s="1058"/>
      <c r="D15" s="1058"/>
      <c r="E15" s="797">
        <f>'Tab-04_IE'!BM63</f>
        <v>0</v>
      </c>
      <c r="F15" s="798">
        <f t="shared" si="0"/>
        <v>0</v>
      </c>
      <c r="G15" s="1055" t="str">
        <f t="shared" si="1"/>
        <v/>
      </c>
      <c r="H15" s="1055"/>
      <c r="O15" s="532"/>
    </row>
    <row r="16" spans="2:18">
      <c r="B16" s="1058" t="str">
        <f>'Tab-04_IE'!CA62</f>
        <v>5. CLOTHING</v>
      </c>
      <c r="C16" s="1058"/>
      <c r="D16" s="1058"/>
      <c r="E16" s="797">
        <f>'Tab-04_IE'!CA63</f>
        <v>0</v>
      </c>
      <c r="F16" s="798">
        <f t="shared" si="0"/>
        <v>0</v>
      </c>
      <c r="G16" s="1055" t="str">
        <f t="shared" si="1"/>
        <v/>
      </c>
      <c r="H16" s="1055"/>
      <c r="O16" s="532"/>
    </row>
    <row r="17" spans="2:15">
      <c r="B17" s="1058" t="str">
        <f>'Tab-04_IE'!CO62</f>
        <v>6. CHILD CARE</v>
      </c>
      <c r="C17" s="1058"/>
      <c r="D17" s="1058"/>
      <c r="E17" s="797">
        <f>'Tab-04_IE'!CO63</f>
        <v>0</v>
      </c>
      <c r="F17" s="798">
        <f t="shared" si="0"/>
        <v>0</v>
      </c>
      <c r="G17" s="1055" t="str">
        <f t="shared" si="1"/>
        <v/>
      </c>
      <c r="H17" s="1055"/>
      <c r="O17" s="532"/>
    </row>
    <row r="18" spans="2:15">
      <c r="B18" s="1058" t="str">
        <f>'Tab-04_IE'!DC62</f>
        <v>7. HEALTH</v>
      </c>
      <c r="C18" s="1058"/>
      <c r="D18" s="1058"/>
      <c r="E18" s="797">
        <f>'Tab-04_IE'!DC63</f>
        <v>0</v>
      </c>
      <c r="F18" s="798">
        <f t="shared" si="0"/>
        <v>0</v>
      </c>
      <c r="G18" s="1055" t="str">
        <f t="shared" si="1"/>
        <v/>
      </c>
      <c r="H18" s="1055"/>
      <c r="O18" s="532"/>
    </row>
    <row r="19" spans="2:15">
      <c r="B19" s="1058" t="str">
        <f>'Tab-04_IE'!DQ62</f>
        <v>8. HOUSING</v>
      </c>
      <c r="C19" s="1058"/>
      <c r="D19" s="1058"/>
      <c r="E19" s="797">
        <f>'Tab-04_IE'!DQ63</f>
        <v>0</v>
      </c>
      <c r="F19" s="798">
        <f t="shared" si="0"/>
        <v>0</v>
      </c>
      <c r="G19" s="1055" t="str">
        <f t="shared" si="1"/>
        <v/>
      </c>
      <c r="H19" s="1055"/>
      <c r="O19" s="532"/>
    </row>
    <row r="20" spans="2:15">
      <c r="B20" s="1058" t="str">
        <f>'Tab-04_IE'!EE62</f>
        <v>9. UTILITIES</v>
      </c>
      <c r="C20" s="1058"/>
      <c r="D20" s="1058"/>
      <c r="E20" s="797">
        <f>'Tab-04_IE'!EE63</f>
        <v>0</v>
      </c>
      <c r="F20" s="798">
        <f t="shared" si="0"/>
        <v>0</v>
      </c>
      <c r="G20" s="1055" t="str">
        <f t="shared" si="1"/>
        <v/>
      </c>
      <c r="H20" s="1055"/>
      <c r="O20" s="532"/>
    </row>
    <row r="21" spans="2:15">
      <c r="B21" s="1058" t="str">
        <f>'Tab-04_IE'!ES62</f>
        <v>10. HOUSEHOLD</v>
      </c>
      <c r="C21" s="1058"/>
      <c r="D21" s="1058"/>
      <c r="E21" s="797">
        <f>'Tab-04_IE'!ES63</f>
        <v>0</v>
      </c>
      <c r="F21" s="798">
        <f t="shared" si="0"/>
        <v>0</v>
      </c>
      <c r="G21" s="1055" t="str">
        <f t="shared" si="1"/>
        <v/>
      </c>
      <c r="H21" s="1055"/>
      <c r="O21" s="532"/>
    </row>
    <row r="22" spans="2:15">
      <c r="B22" s="1058" t="str">
        <f>'Tab-04_IE'!FG62</f>
        <v>11. ENTERTAINMENT</v>
      </c>
      <c r="C22" s="1058"/>
      <c r="D22" s="1058"/>
      <c r="E22" s="797">
        <f>'Tab-04_IE'!FG63</f>
        <v>0</v>
      </c>
      <c r="F22" s="798">
        <f t="shared" si="0"/>
        <v>0</v>
      </c>
      <c r="G22" s="1055" t="str">
        <f t="shared" si="1"/>
        <v/>
      </c>
      <c r="H22" s="1055"/>
      <c r="O22" s="532"/>
    </row>
    <row r="23" spans="2:15">
      <c r="B23" s="1058" t="str">
        <f>'Tab-04_IE'!FU62</f>
        <v>12. TRANSPORTATION</v>
      </c>
      <c r="C23" s="1058"/>
      <c r="D23" s="1058"/>
      <c r="E23" s="797">
        <f>'Tab-04_IE'!FU63</f>
        <v>0</v>
      </c>
      <c r="F23" s="798">
        <f t="shared" si="0"/>
        <v>0</v>
      </c>
      <c r="G23" s="1055" t="str">
        <f t="shared" si="1"/>
        <v/>
      </c>
      <c r="H23" s="1055"/>
      <c r="O23" s="532"/>
    </row>
    <row r="24" spans="2:15">
      <c r="B24" s="1058" t="str">
        <f>'Tab-04_IE'!GI62</f>
        <v>13. INSURANCE</v>
      </c>
      <c r="C24" s="1058"/>
      <c r="D24" s="1058"/>
      <c r="E24" s="797">
        <f>'Tab-04_IE'!GI63</f>
        <v>0</v>
      </c>
      <c r="F24" s="798">
        <f t="shared" si="0"/>
        <v>0</v>
      </c>
      <c r="G24" s="1055" t="str">
        <f t="shared" si="1"/>
        <v/>
      </c>
      <c r="H24" s="1055"/>
      <c r="O24" s="532"/>
    </row>
    <row r="25" spans="2:15">
      <c r="B25" s="1058" t="str">
        <f>'Tab-04_IE'!GW62</f>
        <v>14. INVESTMENTS</v>
      </c>
      <c r="C25" s="1058"/>
      <c r="D25" s="1058"/>
      <c r="E25" s="797">
        <f>'Tab-04_IE'!GW63</f>
        <v>0</v>
      </c>
      <c r="F25" s="798">
        <f t="shared" si="0"/>
        <v>0</v>
      </c>
      <c r="G25" s="1055" t="str">
        <f t="shared" si="1"/>
        <v/>
      </c>
      <c r="H25" s="1055"/>
      <c r="O25" s="532"/>
    </row>
    <row r="26" spans="2:15" ht="15" thickBot="1">
      <c r="B26" s="1062" t="str">
        <f>'Tab-04_IE'!HK62</f>
        <v>15. DEBT PAY</v>
      </c>
      <c r="C26" s="1062"/>
      <c r="D26" s="1062"/>
      <c r="E26" s="799">
        <f>'Tab-04_IE'!N64</f>
        <v>0</v>
      </c>
      <c r="F26" s="800">
        <f t="shared" si="0"/>
        <v>0</v>
      </c>
      <c r="G26" s="1061" t="str">
        <f t="shared" si="1"/>
        <v/>
      </c>
      <c r="H26" s="1061"/>
      <c r="O26" s="532"/>
    </row>
    <row r="27" spans="2:15">
      <c r="B27" s="1059" t="s">
        <v>625</v>
      </c>
      <c r="C27" s="1059"/>
      <c r="D27" s="1059"/>
      <c r="E27" s="656">
        <f>SUM(E12:E26)</f>
        <v>0</v>
      </c>
      <c r="F27" s="657">
        <f>SUM(F12:F26)</f>
        <v>0</v>
      </c>
      <c r="G27" s="1060">
        <f>SUM(G12:G26)</f>
        <v>0</v>
      </c>
      <c r="H27" s="1060"/>
      <c r="O27" s="532"/>
    </row>
    <row r="28" spans="2:15" ht="5" customHeight="1">
      <c r="O28" s="532"/>
    </row>
    <row r="29" spans="2:15">
      <c r="O29" s="532"/>
    </row>
    <row r="30" spans="2:15">
      <c r="O30" s="532"/>
    </row>
    <row r="31" spans="2:15">
      <c r="O31" s="532"/>
    </row>
    <row r="32" spans="2:15">
      <c r="O32" s="532"/>
    </row>
    <row r="33" spans="15:15">
      <c r="O33" s="532"/>
    </row>
  </sheetData>
  <sheetProtection password="D20A" sheet="1" objects="1" scenarios="1"/>
  <customSheetViews>
    <customSheetView guid="{43ADE452-16C1-48AF-BAAE-CBF08858B664}" scale="120" showGridLines="0" showRowCol="0">
      <selection activeCell="B9" sqref="B9:H9"/>
      <pageMargins left="0.7" right="0.7" top="0" bottom="0.5" header="0.05" footer="0.3"/>
      <pageSetup scale="98" orientation="portrait" r:id="rId1"/>
    </customSheetView>
    <customSheetView guid="{3D49E59F-0664-4008-BC41-60EB5048CD87}" scale="120" showGridLines="0" showRowCol="0">
      <selection activeCell="B9" sqref="B9:H9"/>
      <pageMargins left="0.7" right="0.7" top="0" bottom="0.5" header="0.05" footer="0.3"/>
      <pageSetup scale="98" orientation="portrait" r:id="rId2"/>
    </customSheetView>
    <customSheetView guid="{9611838A-1C53-47F1-8140-A6F69DDCF4B6}" scale="120" showGridLines="0" showRowCol="0">
      <selection activeCell="B9" sqref="B9:H9"/>
      <pageMargins left="0.7" right="0.7" top="0" bottom="0.5" header="0.05" footer="0.3"/>
      <pageSetup scale="98" orientation="portrait" r:id="rId3"/>
    </customSheetView>
  </customSheetViews>
  <mergeCells count="37">
    <mergeCell ref="B16:D16"/>
    <mergeCell ref="B23:D23"/>
    <mergeCell ref="B24:D24"/>
    <mergeCell ref="B25:D25"/>
    <mergeCell ref="G26:H26"/>
    <mergeCell ref="B26:D26"/>
    <mergeCell ref="B19:D19"/>
    <mergeCell ref="B20:D20"/>
    <mergeCell ref="G20:H20"/>
    <mergeCell ref="G19:H19"/>
    <mergeCell ref="B17:D17"/>
    <mergeCell ref="B18:D18"/>
    <mergeCell ref="B27:D27"/>
    <mergeCell ref="G25:H25"/>
    <mergeCell ref="B21:D21"/>
    <mergeCell ref="B22:D22"/>
    <mergeCell ref="G21:H21"/>
    <mergeCell ref="G22:H22"/>
    <mergeCell ref="G23:H23"/>
    <mergeCell ref="G24:H24"/>
    <mergeCell ref="G27:H27"/>
    <mergeCell ref="B9:H9"/>
    <mergeCell ref="B10:D10"/>
    <mergeCell ref="B11:D11"/>
    <mergeCell ref="G17:H17"/>
    <mergeCell ref="G18:H18"/>
    <mergeCell ref="G10:H10"/>
    <mergeCell ref="G11:H11"/>
    <mergeCell ref="G16:H16"/>
    <mergeCell ref="G15:H15"/>
    <mergeCell ref="G12:H12"/>
    <mergeCell ref="G13:H13"/>
    <mergeCell ref="G14:H14"/>
    <mergeCell ref="B12:D12"/>
    <mergeCell ref="B13:D13"/>
    <mergeCell ref="B14:D14"/>
    <mergeCell ref="B15:D15"/>
  </mergeCells>
  <pageMargins left="0.5" right="0.3" top="0" bottom="0.5" header="0.05" footer="0.3"/>
  <pageSetup scale="98" orientation="portrait" r:id="rId4"/>
  <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
  <dimension ref="A1:CR183"/>
  <sheetViews>
    <sheetView showGridLines="0" zoomScale="130" zoomScaleNormal="130" zoomScalePageLayoutView="130" workbookViewId="0">
      <pane xSplit="460" ySplit="14140" topLeftCell="B86" activePane="topRight"/>
      <selection activeCell="A15" sqref="A15:XFD15"/>
      <selection pane="topRight" activeCell="B4" sqref="B4"/>
      <selection pane="bottomLeft" activeCell="A7" sqref="A7"/>
      <selection pane="bottomRight" activeCell="B8" sqref="B8"/>
    </sheetView>
  </sheetViews>
  <sheetFormatPr baseColWidth="10" defaultColWidth="9.1640625" defaultRowHeight="14"/>
  <cols>
    <col min="1" max="1" width="3.33203125" style="174" customWidth="1"/>
    <col min="2" max="2" width="25.83203125" style="174" customWidth="1"/>
    <col min="3" max="9" width="11.6640625" style="174" customWidth="1"/>
    <col min="10" max="10" width="12.6640625" style="174" customWidth="1"/>
    <col min="11" max="11" width="12.6640625" style="174" hidden="1" customWidth="1"/>
    <col min="12" max="12" width="12.6640625" style="174" customWidth="1"/>
    <col min="13" max="13" width="20.33203125" style="174" customWidth="1"/>
    <col min="14" max="14" width="18.5" style="174" hidden="1" customWidth="1"/>
    <col min="15" max="15" width="7.5" style="174" hidden="1" customWidth="1"/>
    <col min="16" max="16" width="9.5" style="174" hidden="1" customWidth="1"/>
    <col min="17" max="17" width="11.6640625" style="174" hidden="1" customWidth="1"/>
    <col min="18" max="18" width="9.1640625" style="174" hidden="1" customWidth="1"/>
    <col min="19" max="19" width="16.1640625" style="174" hidden="1" customWidth="1"/>
    <col min="20" max="22" width="9.1640625" style="174" hidden="1" customWidth="1"/>
    <col min="23" max="23" width="10.1640625" style="174" hidden="1" customWidth="1"/>
    <col min="24" max="24" width="11.5" style="174" hidden="1" customWidth="1"/>
    <col min="25" max="33" width="9.1640625" style="174" hidden="1" customWidth="1"/>
    <col min="34" max="35" width="9.1640625" style="174" customWidth="1"/>
    <col min="36" max="16384" width="9.1640625" style="174"/>
  </cols>
  <sheetData>
    <row r="1" spans="1:96" ht="39" customHeight="1">
      <c r="E1" s="192"/>
      <c r="J1" s="189" t="str">
        <f>Intro!L3</f>
        <v>Version 4.0.9 Revised 2015-0128</v>
      </c>
    </row>
    <row r="2" spans="1:96" ht="14.25" customHeight="1">
      <c r="F2" s="611"/>
      <c r="H2" s="612" t="s">
        <v>659</v>
      </c>
      <c r="I2" s="532"/>
    </row>
    <row r="3" spans="1:96" ht="33.75" customHeight="1">
      <c r="G3" s="537" t="s">
        <v>621</v>
      </c>
      <c r="H3" s="788">
        <v>1</v>
      </c>
      <c r="I3" s="1063">
        <f>IF(H3="","&lt;== Select Month",VLOOKUP(H3,O8:P19,2))</f>
        <v>43101</v>
      </c>
      <c r="J3" s="1063"/>
      <c r="K3" s="1063"/>
      <c r="L3" s="1063"/>
      <c r="M3" s="1063"/>
    </row>
    <row r="4" spans="1:96" ht="5.25" customHeight="1"/>
    <row r="5" spans="1:96" ht="18">
      <c r="B5" s="134" t="s">
        <v>392</v>
      </c>
      <c r="F5" s="380" t="s">
        <v>708</v>
      </c>
      <c r="H5" s="322"/>
      <c r="I5" s="794"/>
      <c r="J5" s="794"/>
      <c r="K5" s="794"/>
      <c r="L5" s="322"/>
    </row>
    <row r="6" spans="1:96" ht="28.5" customHeight="1">
      <c r="B6" s="1068" t="s">
        <v>381</v>
      </c>
      <c r="C6" s="1067" t="s">
        <v>242</v>
      </c>
      <c r="D6" s="938"/>
      <c r="E6" s="613" t="s">
        <v>243</v>
      </c>
      <c r="F6" s="613" t="s">
        <v>244</v>
      </c>
      <c r="G6" s="613" t="s">
        <v>245</v>
      </c>
      <c r="H6" s="614" t="s">
        <v>246</v>
      </c>
      <c r="I6" s="614" t="s">
        <v>247</v>
      </c>
      <c r="J6" s="1066" t="s">
        <v>248</v>
      </c>
      <c r="K6" s="1066" t="s">
        <v>258</v>
      </c>
      <c r="L6" s="1066" t="s">
        <v>631</v>
      </c>
      <c r="M6" s="1064" t="s">
        <v>632</v>
      </c>
    </row>
    <row r="7" spans="1:96" ht="18" customHeight="1">
      <c r="B7" s="1069"/>
      <c r="C7" s="1067"/>
      <c r="D7" s="939"/>
      <c r="E7" s="615"/>
      <c r="F7" s="615"/>
      <c r="G7" s="615"/>
      <c r="H7" s="616"/>
      <c r="I7" s="616"/>
      <c r="J7" s="1066"/>
      <c r="K7" s="1066"/>
      <c r="L7" s="1066"/>
      <c r="M7" s="1065"/>
    </row>
    <row r="8" spans="1:96" ht="30">
      <c r="B8" s="1069"/>
      <c r="C8" s="1067"/>
      <c r="D8" s="940" t="s">
        <v>782</v>
      </c>
      <c r="E8" s="617" t="s">
        <v>380</v>
      </c>
      <c r="F8" s="617" t="s">
        <v>380</v>
      </c>
      <c r="G8" s="617" t="s">
        <v>380</v>
      </c>
      <c r="H8" s="618" t="s">
        <v>380</v>
      </c>
      <c r="I8" s="618" t="s">
        <v>380</v>
      </c>
      <c r="J8" s="1066"/>
      <c r="K8" s="1066"/>
      <c r="L8" s="1066"/>
      <c r="M8" s="1065"/>
      <c r="O8" s="174">
        <f>'Tab-03_AD_index'!W10</f>
        <v>1</v>
      </c>
      <c r="P8" s="385">
        <f>'Tab-03_AD_index'!U10</f>
        <v>43101</v>
      </c>
      <c r="Q8" s="385">
        <f>'Tab-03_AD_index'!V10</f>
        <v>43131</v>
      </c>
    </row>
    <row r="9" spans="1:96" ht="18" customHeight="1" thickBot="1">
      <c r="B9" s="1070"/>
      <c r="C9" s="1067"/>
      <c r="D9" s="941"/>
      <c r="E9" s="619"/>
      <c r="F9" s="619"/>
      <c r="G9" s="619"/>
      <c r="H9" s="619"/>
      <c r="I9" s="619"/>
      <c r="J9" s="1066"/>
      <c r="K9" s="1066"/>
      <c r="L9" s="1066"/>
      <c r="M9" s="1065"/>
      <c r="O9" s="174">
        <f>'Tab-03_AD_index'!W11</f>
        <v>2</v>
      </c>
      <c r="P9" s="385">
        <f>'Tab-03_AD_index'!U11</f>
        <v>43132</v>
      </c>
      <c r="Q9" s="385">
        <f>'Tab-03_AD_index'!V11</f>
        <v>43159</v>
      </c>
    </row>
    <row r="10" spans="1:96" s="195" customFormat="1" ht="13" customHeight="1">
      <c r="A10" s="620"/>
      <c r="B10" s="621" t="str">
        <f>'Tab-04_IE'!B18</f>
        <v>Tithe</v>
      </c>
      <c r="C10" s="622">
        <f>'Tab-04_IE'!O18</f>
        <v>0</v>
      </c>
      <c r="D10" s="935"/>
      <c r="E10" s="623"/>
      <c r="F10" s="623"/>
      <c r="G10" s="623"/>
      <c r="H10" s="623"/>
      <c r="I10" s="623"/>
      <c r="J10" s="624">
        <f t="shared" ref="J10:J41" si="0">SUM(E10:I10)</f>
        <v>0</v>
      </c>
      <c r="K10" s="625"/>
      <c r="L10" s="626">
        <f t="shared" ref="L10:L41" si="1">C10-SUM(E10:I10)</f>
        <v>0</v>
      </c>
      <c r="M10" s="792"/>
      <c r="N10" s="195" t="str">
        <f>'Tab-03_AD-M01'!B5</f>
        <v>Checking 1</v>
      </c>
      <c r="O10" s="195">
        <f>'Tab-03_AD_index'!W12</f>
        <v>3</v>
      </c>
      <c r="P10" s="627">
        <f>'Tab-03_AD_index'!U12</f>
        <v>43160</v>
      </c>
      <c r="Q10" s="627">
        <f>'Tab-03_AD_index'!V12</f>
        <v>43190</v>
      </c>
      <c r="R10" s="628"/>
      <c r="S10" s="628"/>
      <c r="T10" s="628"/>
      <c r="U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28"/>
      <c r="BC10" s="628"/>
      <c r="BD10" s="628"/>
      <c r="BE10" s="628"/>
      <c r="BF10" s="628"/>
      <c r="BG10" s="628"/>
      <c r="BH10" s="628"/>
      <c r="BI10" s="628"/>
      <c r="BJ10" s="628"/>
      <c r="BK10" s="628"/>
      <c r="BL10" s="628"/>
      <c r="BM10" s="628"/>
      <c r="BN10" s="628"/>
      <c r="BO10" s="628"/>
      <c r="BP10" s="628"/>
      <c r="BQ10" s="628"/>
      <c r="BR10" s="628"/>
      <c r="BS10" s="628"/>
      <c r="BT10" s="628"/>
      <c r="BU10" s="628"/>
      <c r="BV10" s="628"/>
      <c r="BW10" s="628"/>
      <c r="BX10" s="628"/>
      <c r="BY10" s="628"/>
      <c r="BZ10" s="628"/>
      <c r="CA10" s="629"/>
      <c r="CB10" s="629"/>
      <c r="CC10" s="629"/>
      <c r="CD10" s="629"/>
      <c r="CE10" s="629"/>
      <c r="CF10" s="629"/>
      <c r="CG10" s="629"/>
      <c r="CH10" s="629"/>
      <c r="CI10" s="629"/>
      <c r="CJ10" s="629"/>
      <c r="CK10" s="629"/>
      <c r="CL10" s="629"/>
      <c r="CM10" s="629"/>
      <c r="CN10" s="629"/>
      <c r="CO10" s="629"/>
      <c r="CP10" s="629"/>
      <c r="CQ10" s="629"/>
      <c r="CR10" s="629"/>
    </row>
    <row r="11" spans="1:96" s="195" customFormat="1" ht="13" customHeight="1">
      <c r="A11" s="620"/>
      <c r="B11" s="621" t="str">
        <f>'Tab-04_IE'!B19</f>
        <v>Taxes - Fed. S.S., Medicare</v>
      </c>
      <c r="C11" s="622">
        <f>'Tab-04_IE'!O19</f>
        <v>0</v>
      </c>
      <c r="D11" s="935"/>
      <c r="E11" s="630"/>
      <c r="F11" s="630"/>
      <c r="G11" s="630"/>
      <c r="H11" s="630"/>
      <c r="I11" s="630"/>
      <c r="J11" s="624">
        <f t="shared" si="0"/>
        <v>0</v>
      </c>
      <c r="K11" s="625"/>
      <c r="L11" s="626">
        <f t="shared" si="1"/>
        <v>0</v>
      </c>
      <c r="M11" s="792"/>
      <c r="N11" s="195" t="str">
        <f>'Tab-03_AD-M01'!B6</f>
        <v>Checking 2</v>
      </c>
      <c r="O11" s="195">
        <f>'Tab-03_AD_index'!W13</f>
        <v>4</v>
      </c>
      <c r="P11" s="627">
        <f>'Tab-03_AD_index'!U13</f>
        <v>43191</v>
      </c>
      <c r="Q11" s="627">
        <f>'Tab-03_AD_index'!V13</f>
        <v>43220</v>
      </c>
    </row>
    <row r="12" spans="1:96" s="195" customFormat="1" ht="13" customHeight="1">
      <c r="A12" s="620"/>
      <c r="B12" s="621" t="str">
        <f>'Tab-04_IE'!B20</f>
        <v>Retirement</v>
      </c>
      <c r="C12" s="622">
        <f>'Tab-04_IE'!O20</f>
        <v>0</v>
      </c>
      <c r="D12" s="935"/>
      <c r="E12" s="630"/>
      <c r="F12" s="630"/>
      <c r="G12" s="630"/>
      <c r="H12" s="630"/>
      <c r="I12" s="630"/>
      <c r="J12" s="624">
        <f t="shared" si="0"/>
        <v>0</v>
      </c>
      <c r="K12" s="625"/>
      <c r="L12" s="626">
        <f t="shared" si="1"/>
        <v>0</v>
      </c>
      <c r="M12" s="792"/>
      <c r="N12" s="195" t="str">
        <f>'Tab-03_AD-M01'!B7</f>
        <v>Emergency Fund</v>
      </c>
      <c r="O12" s="195">
        <f>'Tab-03_AD_index'!W14</f>
        <v>5</v>
      </c>
      <c r="P12" s="627">
        <f>'Tab-03_AD_index'!U14</f>
        <v>43221</v>
      </c>
      <c r="Q12" s="627">
        <f>'Tab-03_AD_index'!V14</f>
        <v>43251</v>
      </c>
    </row>
    <row r="13" spans="1:96" s="195" customFormat="1" ht="13" customHeight="1">
      <c r="A13" s="620"/>
      <c r="B13" s="621" t="str">
        <f>'Tab-04_IE'!B21</f>
        <v>Home Down Pay Fund</v>
      </c>
      <c r="C13" s="622">
        <f>'Tab-04_IE'!O21</f>
        <v>0</v>
      </c>
      <c r="D13" s="935"/>
      <c r="E13" s="630"/>
      <c r="F13" s="630"/>
      <c r="G13" s="630"/>
      <c r="H13" s="630"/>
      <c r="I13" s="630"/>
      <c r="J13" s="624">
        <f t="shared" si="0"/>
        <v>0</v>
      </c>
      <c r="K13" s="625"/>
      <c r="L13" s="626">
        <f t="shared" si="1"/>
        <v>0</v>
      </c>
      <c r="M13" s="792"/>
      <c r="N13" s="195" t="str">
        <f>'Tab-03_AD-M01'!B8</f>
        <v>Grocery Envelope</v>
      </c>
      <c r="O13" s="195">
        <f>'Tab-03_AD_index'!W15</f>
        <v>6</v>
      </c>
      <c r="P13" s="627">
        <f>'Tab-03_AD_index'!U15</f>
        <v>43252</v>
      </c>
      <c r="Q13" s="627">
        <f>'Tab-03_AD_index'!V15</f>
        <v>43281</v>
      </c>
    </row>
    <row r="14" spans="1:96" s="195" customFormat="1" ht="13" customHeight="1">
      <c r="A14" s="620"/>
      <c r="B14" s="621" t="str">
        <f>'Tab-04_IE'!B22</f>
        <v>Groceries</v>
      </c>
      <c r="C14" s="622">
        <f>'Tab-04_IE'!O22</f>
        <v>0</v>
      </c>
      <c r="D14" s="935"/>
      <c r="E14" s="630"/>
      <c r="F14" s="630"/>
      <c r="G14" s="630"/>
      <c r="H14" s="630"/>
      <c r="I14" s="630"/>
      <c r="J14" s="624">
        <f t="shared" si="0"/>
        <v>0</v>
      </c>
      <c r="K14" s="625"/>
      <c r="L14" s="626">
        <f t="shared" si="1"/>
        <v>0</v>
      </c>
      <c r="M14" s="792"/>
      <c r="N14" s="195" t="str">
        <f>'Tab-03_AD-M01'!B9</f>
        <v>Dining-Out Envelope</v>
      </c>
      <c r="O14" s="195">
        <f>'Tab-03_AD_index'!W16</f>
        <v>7</v>
      </c>
      <c r="P14" s="627">
        <f>'Tab-03_AD_index'!U16</f>
        <v>43282</v>
      </c>
      <c r="Q14" s="627">
        <f>'Tab-03_AD_index'!V16</f>
        <v>43312</v>
      </c>
    </row>
    <row r="15" spans="1:96" s="195" customFormat="1" ht="13" customHeight="1">
      <c r="A15" s="620"/>
      <c r="B15" s="621" t="str">
        <f>'Tab-04_IE'!B23</f>
        <v>Dining Out</v>
      </c>
      <c r="C15" s="622">
        <f>'Tab-04_IE'!O23</f>
        <v>0</v>
      </c>
      <c r="D15" s="935"/>
      <c r="E15" s="630"/>
      <c r="F15" s="630"/>
      <c r="G15" s="630"/>
      <c r="H15" s="630"/>
      <c r="I15" s="630"/>
      <c r="J15" s="624">
        <f t="shared" si="0"/>
        <v>0</v>
      </c>
      <c r="K15" s="625"/>
      <c r="L15" s="626">
        <f t="shared" si="1"/>
        <v>0</v>
      </c>
      <c r="M15" s="792"/>
      <c r="N15" s="195" t="str">
        <f>'Tab-03_AD-M01'!B10</f>
        <v>Entertainment Envelope</v>
      </c>
      <c r="O15" s="195">
        <f>'Tab-03_AD_index'!W17</f>
        <v>8</v>
      </c>
      <c r="P15" s="627">
        <f>'Tab-03_AD_index'!U17</f>
        <v>43313</v>
      </c>
      <c r="Q15" s="627">
        <f>'Tab-03_AD_index'!V17</f>
        <v>43343</v>
      </c>
    </row>
    <row r="16" spans="1:96" s="195" customFormat="1" ht="13" customHeight="1">
      <c r="A16" s="620"/>
      <c r="B16" s="621" t="str">
        <f>'Tab-04_IE'!B24</f>
        <v>New Clothes</v>
      </c>
      <c r="C16" s="622">
        <f>'Tab-04_IE'!O24</f>
        <v>0</v>
      </c>
      <c r="D16" s="935"/>
      <c r="E16" s="630"/>
      <c r="F16" s="630"/>
      <c r="G16" s="630"/>
      <c r="H16" s="630"/>
      <c r="I16" s="630"/>
      <c r="J16" s="624">
        <f t="shared" si="0"/>
        <v>0</v>
      </c>
      <c r="K16" s="625"/>
      <c r="L16" s="626">
        <f t="shared" si="1"/>
        <v>0</v>
      </c>
      <c r="M16" s="792"/>
      <c r="N16" s="195" t="str">
        <f>'Tab-03_AD-M01'!B11</f>
        <v>Other account</v>
      </c>
      <c r="O16" s="195">
        <f>'Tab-03_AD_index'!W18</f>
        <v>9</v>
      </c>
      <c r="P16" s="627">
        <f>'Tab-03_AD_index'!U18</f>
        <v>43344</v>
      </c>
      <c r="Q16" s="627">
        <f>'Tab-03_AD_index'!V18</f>
        <v>43373</v>
      </c>
    </row>
    <row r="17" spans="1:17" s="195" customFormat="1" ht="13" customHeight="1">
      <c r="A17" s="620"/>
      <c r="B17" s="621" t="str">
        <f>'Tab-04_IE'!B25</f>
        <v>Dry Cleaning</v>
      </c>
      <c r="C17" s="622">
        <f>'Tab-04_IE'!O25</f>
        <v>0</v>
      </c>
      <c r="D17" s="935"/>
      <c r="E17" s="630"/>
      <c r="F17" s="630"/>
      <c r="G17" s="630"/>
      <c r="H17" s="630"/>
      <c r="I17" s="630"/>
      <c r="J17" s="624">
        <f t="shared" si="0"/>
        <v>0</v>
      </c>
      <c r="K17" s="625"/>
      <c r="L17" s="626">
        <f t="shared" si="1"/>
        <v>0</v>
      </c>
      <c r="M17" s="792"/>
      <c r="O17" s="195">
        <f>'Tab-03_AD_index'!W19</f>
        <v>10</v>
      </c>
      <c r="P17" s="627">
        <f>'Tab-03_AD_index'!U19</f>
        <v>43374</v>
      </c>
      <c r="Q17" s="627">
        <f>'Tab-03_AD_index'!V19</f>
        <v>43404</v>
      </c>
    </row>
    <row r="18" spans="1:17" s="195" customFormat="1" ht="13" customHeight="1">
      <c r="A18" s="620"/>
      <c r="B18" s="621" t="str">
        <f>'Tab-04_IE'!B26</f>
        <v>Personal Grooming</v>
      </c>
      <c r="C18" s="622">
        <f>'Tab-04_IE'!O26</f>
        <v>0</v>
      </c>
      <c r="D18" s="935"/>
      <c r="E18" s="630"/>
      <c r="F18" s="630"/>
      <c r="G18" s="630"/>
      <c r="H18" s="630"/>
      <c r="I18" s="630"/>
      <c r="J18" s="624">
        <f t="shared" si="0"/>
        <v>0</v>
      </c>
      <c r="K18" s="625"/>
      <c r="L18" s="626">
        <f t="shared" si="1"/>
        <v>0</v>
      </c>
      <c r="M18" s="792"/>
      <c r="O18" s="195">
        <f>'Tab-03_AD_index'!W20</f>
        <v>11</v>
      </c>
      <c r="P18" s="627">
        <f>'Tab-03_AD_index'!U20</f>
        <v>43405</v>
      </c>
      <c r="Q18" s="627">
        <f>'Tab-03_AD_index'!V20</f>
        <v>43434</v>
      </c>
    </row>
    <row r="19" spans="1:17" s="195" customFormat="1" ht="13" customHeight="1">
      <c r="A19" s="620"/>
      <c r="B19" s="621" t="str">
        <f>'Tab-04_IE'!B27</f>
        <v>Rent</v>
      </c>
      <c r="C19" s="622">
        <f>'Tab-04_IE'!O27</f>
        <v>0</v>
      </c>
      <c r="D19" s="935"/>
      <c r="E19" s="630"/>
      <c r="F19" s="630"/>
      <c r="G19" s="630"/>
      <c r="H19" s="630"/>
      <c r="I19" s="630"/>
      <c r="J19" s="624">
        <f t="shared" si="0"/>
        <v>0</v>
      </c>
      <c r="K19" s="625"/>
      <c r="L19" s="626">
        <f t="shared" si="1"/>
        <v>0</v>
      </c>
      <c r="M19" s="792"/>
      <c r="O19" s="195">
        <f>'Tab-03_AD_index'!W21</f>
        <v>12</v>
      </c>
      <c r="P19" s="627">
        <f>'Tab-03_AD_index'!U21</f>
        <v>43435</v>
      </c>
      <c r="Q19" s="627">
        <f>'Tab-03_AD_index'!V21</f>
        <v>43465</v>
      </c>
    </row>
    <row r="20" spans="1:17" s="195" customFormat="1" ht="13" customHeight="1">
      <c r="A20" s="620"/>
      <c r="B20" s="621" t="str">
        <f>'Tab-04_IE'!B28</f>
        <v>Electricity</v>
      </c>
      <c r="C20" s="622">
        <f>'Tab-04_IE'!O28</f>
        <v>0</v>
      </c>
      <c r="D20" s="935"/>
      <c r="E20" s="630"/>
      <c r="F20" s="630"/>
      <c r="G20" s="630"/>
      <c r="H20" s="630"/>
      <c r="I20" s="630"/>
      <c r="J20" s="624">
        <f t="shared" si="0"/>
        <v>0</v>
      </c>
      <c r="K20" s="625"/>
      <c r="L20" s="626">
        <f t="shared" si="1"/>
        <v>0</v>
      </c>
      <c r="M20" s="792"/>
      <c r="O20" s="631"/>
      <c r="Q20" s="632"/>
    </row>
    <row r="21" spans="1:17" s="195" customFormat="1" ht="13" customHeight="1">
      <c r="A21" s="620"/>
      <c r="B21" s="621" t="str">
        <f>'Tab-04_IE'!B29</f>
        <v>Natural Gas</v>
      </c>
      <c r="C21" s="622">
        <f>'Tab-04_IE'!O29</f>
        <v>0</v>
      </c>
      <c r="D21" s="935"/>
      <c r="E21" s="630"/>
      <c r="F21" s="630"/>
      <c r="G21" s="630"/>
      <c r="H21" s="630"/>
      <c r="I21" s="630"/>
      <c r="J21" s="624">
        <f t="shared" si="0"/>
        <v>0</v>
      </c>
      <c r="K21" s="625"/>
      <c r="L21" s="626">
        <f t="shared" si="1"/>
        <v>0</v>
      </c>
      <c r="M21" s="792"/>
      <c r="O21" s="633"/>
      <c r="Q21" s="632"/>
    </row>
    <row r="22" spans="1:17" s="195" customFormat="1" ht="13" customHeight="1">
      <c r="A22" s="620"/>
      <c r="B22" s="621" t="str">
        <f>'Tab-04_IE'!B30</f>
        <v>Home Phone</v>
      </c>
      <c r="C22" s="622">
        <f>'Tab-04_IE'!O30</f>
        <v>0</v>
      </c>
      <c r="D22" s="935"/>
      <c r="E22" s="630"/>
      <c r="F22" s="630"/>
      <c r="G22" s="630"/>
      <c r="H22" s="630"/>
      <c r="I22" s="630"/>
      <c r="J22" s="624">
        <f t="shared" si="0"/>
        <v>0</v>
      </c>
      <c r="K22" s="625"/>
      <c r="L22" s="626">
        <f t="shared" si="1"/>
        <v>0</v>
      </c>
      <c r="M22" s="792"/>
      <c r="O22" s="633"/>
      <c r="Q22" s="632"/>
    </row>
    <row r="23" spans="1:17" s="195" customFormat="1" ht="13" customHeight="1">
      <c r="A23" s="620"/>
      <c r="B23" s="621" t="str">
        <f>'Tab-04_IE'!B31</f>
        <v>Cell Phone</v>
      </c>
      <c r="C23" s="622">
        <f>'Tab-04_IE'!O31</f>
        <v>0</v>
      </c>
      <c r="D23" s="935"/>
      <c r="E23" s="630"/>
      <c r="F23" s="630"/>
      <c r="G23" s="630"/>
      <c r="H23" s="630"/>
      <c r="I23" s="630"/>
      <c r="J23" s="624">
        <f t="shared" si="0"/>
        <v>0</v>
      </c>
      <c r="K23" s="625"/>
      <c r="L23" s="626">
        <f t="shared" si="1"/>
        <v>0</v>
      </c>
      <c r="M23" s="792"/>
      <c r="O23" s="633"/>
      <c r="Q23" s="632"/>
    </row>
    <row r="24" spans="1:17" s="195" customFormat="1" ht="13" customHeight="1">
      <c r="A24" s="620"/>
      <c r="B24" s="621" t="str">
        <f>'Tab-04_IE'!B32</f>
        <v>Internet Service</v>
      </c>
      <c r="C24" s="622">
        <f>'Tab-04_IE'!O32</f>
        <v>0</v>
      </c>
      <c r="D24" s="935"/>
      <c r="E24" s="630"/>
      <c r="F24" s="630"/>
      <c r="G24" s="630"/>
      <c r="H24" s="630"/>
      <c r="I24" s="630"/>
      <c r="J24" s="624">
        <f t="shared" si="0"/>
        <v>0</v>
      </c>
      <c r="K24" s="625"/>
      <c r="L24" s="626">
        <f t="shared" si="1"/>
        <v>0</v>
      </c>
      <c r="M24" s="792"/>
      <c r="Q24" s="632"/>
    </row>
    <row r="25" spans="1:17" s="195" customFormat="1" ht="13" customHeight="1">
      <c r="A25" s="620"/>
      <c r="B25" s="621" t="str">
        <f>'Tab-04_IE'!B33</f>
        <v>Cable TV</v>
      </c>
      <c r="C25" s="622">
        <f>'Tab-04_IE'!O33</f>
        <v>0</v>
      </c>
      <c r="D25" s="935"/>
      <c r="E25" s="630"/>
      <c r="F25" s="630"/>
      <c r="G25" s="630"/>
      <c r="H25" s="630"/>
      <c r="I25" s="630"/>
      <c r="J25" s="624">
        <f t="shared" si="0"/>
        <v>0</v>
      </c>
      <c r="K25" s="625"/>
      <c r="L25" s="626">
        <f t="shared" si="1"/>
        <v>0</v>
      </c>
      <c r="M25" s="792"/>
      <c r="Q25" s="632"/>
    </row>
    <row r="26" spans="1:17" s="195" customFormat="1" ht="13" customHeight="1">
      <c r="A26" s="620"/>
      <c r="B26" s="621" t="str">
        <f>'Tab-04_IE'!B34</f>
        <v>Movies / Books</v>
      </c>
      <c r="C26" s="622">
        <f>'Tab-04_IE'!O34</f>
        <v>0</v>
      </c>
      <c r="D26" s="935"/>
      <c r="E26" s="630"/>
      <c r="F26" s="630"/>
      <c r="G26" s="630"/>
      <c r="H26" s="630"/>
      <c r="I26" s="630"/>
      <c r="J26" s="624">
        <f t="shared" si="0"/>
        <v>0</v>
      </c>
      <c r="K26" s="625"/>
      <c r="L26" s="626">
        <f t="shared" si="1"/>
        <v>0</v>
      </c>
      <c r="M26" s="792"/>
      <c r="Q26" s="632"/>
    </row>
    <row r="27" spans="1:17" s="195" customFormat="1" ht="13" customHeight="1">
      <c r="A27" s="620"/>
      <c r="B27" s="621" t="str">
        <f>'Tab-04_IE'!B35</f>
        <v>Other Entertainment</v>
      </c>
      <c r="C27" s="622">
        <f>'Tab-04_IE'!O35</f>
        <v>0</v>
      </c>
      <c r="D27" s="935"/>
      <c r="E27" s="630"/>
      <c r="F27" s="630"/>
      <c r="G27" s="630"/>
      <c r="H27" s="630"/>
      <c r="I27" s="630"/>
      <c r="J27" s="624">
        <f t="shared" si="0"/>
        <v>0</v>
      </c>
      <c r="K27" s="625"/>
      <c r="L27" s="626">
        <f t="shared" si="1"/>
        <v>0</v>
      </c>
      <c r="M27" s="792"/>
    </row>
    <row r="28" spans="1:17" s="195" customFormat="1" ht="13" customHeight="1">
      <c r="A28" s="620"/>
      <c r="B28" s="621" t="str">
        <f>'Tab-04_IE'!B36</f>
        <v>Fuel</v>
      </c>
      <c r="C28" s="622">
        <f>'Tab-04_IE'!O36</f>
        <v>0</v>
      </c>
      <c r="D28" s="935"/>
      <c r="E28" s="630"/>
      <c r="F28" s="630"/>
      <c r="G28" s="630"/>
      <c r="H28" s="630"/>
      <c r="I28" s="630"/>
      <c r="J28" s="624">
        <f t="shared" si="0"/>
        <v>0</v>
      </c>
      <c r="K28" s="625"/>
      <c r="L28" s="626">
        <f t="shared" si="1"/>
        <v>0</v>
      </c>
      <c r="M28" s="792"/>
    </row>
    <row r="29" spans="1:17" s="195" customFormat="1" ht="13" customHeight="1">
      <c r="A29" s="620"/>
      <c r="B29" s="621" t="str">
        <f>'Tab-04_IE'!B37</f>
        <v>Maintenance</v>
      </c>
      <c r="C29" s="622">
        <f>'Tab-04_IE'!O37</f>
        <v>0</v>
      </c>
      <c r="D29" s="935"/>
      <c r="E29" s="630"/>
      <c r="F29" s="630"/>
      <c r="G29" s="630"/>
      <c r="H29" s="630"/>
      <c r="I29" s="630"/>
      <c r="J29" s="624">
        <f t="shared" si="0"/>
        <v>0</v>
      </c>
      <c r="K29" s="625"/>
      <c r="L29" s="626">
        <f t="shared" si="1"/>
        <v>0</v>
      </c>
      <c r="M29" s="792"/>
    </row>
    <row r="30" spans="1:17" s="195" customFormat="1" ht="13" customHeight="1">
      <c r="A30" s="620"/>
      <c r="B30" s="621" t="str">
        <f>'Tab-04_IE'!B38</f>
        <v>Auto Insurance</v>
      </c>
      <c r="C30" s="622">
        <f>'Tab-04_IE'!O38</f>
        <v>0</v>
      </c>
      <c r="D30" s="935"/>
      <c r="E30" s="630"/>
      <c r="F30" s="630"/>
      <c r="G30" s="630"/>
      <c r="H30" s="630"/>
      <c r="I30" s="630"/>
      <c r="J30" s="624">
        <f t="shared" si="0"/>
        <v>0</v>
      </c>
      <c r="K30" s="625"/>
      <c r="L30" s="626">
        <f t="shared" si="1"/>
        <v>0</v>
      </c>
      <c r="M30" s="792"/>
    </row>
    <row r="31" spans="1:17" s="195" customFormat="1" ht="13" customHeight="1">
      <c r="A31" s="620"/>
      <c r="B31" s="621" t="str">
        <f>'Tab-04_IE'!B39</f>
        <v>Medical / Dental / Vision</v>
      </c>
      <c r="C31" s="622">
        <f>'Tab-04_IE'!O39</f>
        <v>0</v>
      </c>
      <c r="D31" s="935"/>
      <c r="E31" s="630"/>
      <c r="F31" s="630"/>
      <c r="G31" s="630"/>
      <c r="H31" s="630"/>
      <c r="I31" s="630"/>
      <c r="J31" s="624">
        <f t="shared" si="0"/>
        <v>0</v>
      </c>
      <c r="K31" s="625"/>
      <c r="L31" s="626">
        <f t="shared" si="1"/>
        <v>0</v>
      </c>
      <c r="M31" s="792"/>
    </row>
    <row r="32" spans="1:17" s="195" customFormat="1" ht="13" customHeight="1">
      <c r="A32" s="620"/>
      <c r="B32" s="621" t="str">
        <f>'Tab-04_IE'!B40</f>
        <v>Life Insurance</v>
      </c>
      <c r="C32" s="622">
        <f>'Tab-04_IE'!O40</f>
        <v>0</v>
      </c>
      <c r="D32" s="935"/>
      <c r="E32" s="630"/>
      <c r="F32" s="630"/>
      <c r="G32" s="630"/>
      <c r="H32" s="630"/>
      <c r="I32" s="630"/>
      <c r="J32" s="624">
        <f t="shared" si="0"/>
        <v>0</v>
      </c>
      <c r="K32" s="625"/>
      <c r="L32" s="626">
        <f t="shared" si="1"/>
        <v>0</v>
      </c>
      <c r="M32" s="792"/>
    </row>
    <row r="33" spans="1:13" s="195" customFormat="1" ht="13" customHeight="1">
      <c r="A33" s="620"/>
      <c r="B33" s="621" t="str">
        <f>'Tab-04_IE'!B41</f>
        <v>Emergency Fund</v>
      </c>
      <c r="C33" s="622">
        <f>'Tab-04_IE'!O41</f>
        <v>0</v>
      </c>
      <c r="D33" s="935"/>
      <c r="E33" s="630"/>
      <c r="F33" s="630"/>
      <c r="G33" s="630"/>
      <c r="H33" s="630"/>
      <c r="I33" s="630"/>
      <c r="J33" s="624">
        <f t="shared" si="0"/>
        <v>0</v>
      </c>
      <c r="K33" s="625"/>
      <c r="L33" s="626">
        <f t="shared" si="1"/>
        <v>0</v>
      </c>
      <c r="M33" s="792"/>
    </row>
    <row r="34" spans="1:13" s="195" customFormat="1" ht="13" customHeight="1">
      <c r="A34" s="620"/>
      <c r="B34" s="621" t="str">
        <f>'Tab-04_IE'!B42</f>
        <v>Christmas Fund</v>
      </c>
      <c r="C34" s="622">
        <f>'Tab-04_IE'!O42</f>
        <v>0</v>
      </c>
      <c r="D34" s="935"/>
      <c r="E34" s="630"/>
      <c r="F34" s="630"/>
      <c r="G34" s="630"/>
      <c r="H34" s="630"/>
      <c r="I34" s="630"/>
      <c r="J34" s="624">
        <f t="shared" si="0"/>
        <v>0</v>
      </c>
      <c r="K34" s="625"/>
      <c r="L34" s="626">
        <f t="shared" si="1"/>
        <v>0</v>
      </c>
      <c r="M34" s="792"/>
    </row>
    <row r="35" spans="1:13" s="195" customFormat="1" ht="13" customHeight="1">
      <c r="A35" s="620"/>
      <c r="B35" s="621" t="str">
        <f>'Tab-04_IE'!B43</f>
        <v>Registration / Inspection</v>
      </c>
      <c r="C35" s="622">
        <f>'Tab-04_IE'!O43</f>
        <v>0</v>
      </c>
      <c r="D35" s="935"/>
      <c r="E35" s="630"/>
      <c r="F35" s="630"/>
      <c r="G35" s="630"/>
      <c r="H35" s="630"/>
      <c r="I35" s="630"/>
      <c r="J35" s="624">
        <f t="shared" si="0"/>
        <v>0</v>
      </c>
      <c r="K35" s="625"/>
      <c r="L35" s="626">
        <f t="shared" si="1"/>
        <v>0</v>
      </c>
      <c r="M35" s="792"/>
    </row>
    <row r="36" spans="1:13" s="195" customFormat="1" ht="13" customHeight="1">
      <c r="A36" s="620"/>
      <c r="B36" s="621">
        <f>'Tab-04_IE'!B44</f>
        <v>0</v>
      </c>
      <c r="C36" s="622">
        <f>'Tab-04_IE'!O44</f>
        <v>0</v>
      </c>
      <c r="D36" s="935"/>
      <c r="E36" s="630"/>
      <c r="F36" s="630"/>
      <c r="G36" s="630"/>
      <c r="H36" s="630"/>
      <c r="I36" s="630"/>
      <c r="J36" s="624">
        <f t="shared" si="0"/>
        <v>0</v>
      </c>
      <c r="K36" s="625"/>
      <c r="L36" s="626">
        <f t="shared" si="1"/>
        <v>0</v>
      </c>
      <c r="M36" s="792"/>
    </row>
    <row r="37" spans="1:13" s="195" customFormat="1" ht="13" customHeight="1">
      <c r="A37" s="620"/>
      <c r="B37" s="621">
        <f>'Tab-04_IE'!B45</f>
        <v>0</v>
      </c>
      <c r="C37" s="622">
        <f>'Tab-04_IE'!O45</f>
        <v>0</v>
      </c>
      <c r="D37" s="935"/>
      <c r="E37" s="630"/>
      <c r="F37" s="630"/>
      <c r="G37" s="630"/>
      <c r="H37" s="630"/>
      <c r="I37" s="630"/>
      <c r="J37" s="624">
        <f t="shared" si="0"/>
        <v>0</v>
      </c>
      <c r="K37" s="625"/>
      <c r="L37" s="626">
        <f t="shared" si="1"/>
        <v>0</v>
      </c>
      <c r="M37" s="792"/>
    </row>
    <row r="38" spans="1:13" s="195" customFormat="1" ht="13" customHeight="1">
      <c r="A38" s="620"/>
      <c r="B38" s="621">
        <f>'Tab-04_IE'!B46</f>
        <v>0</v>
      </c>
      <c r="C38" s="622">
        <f>'Tab-04_IE'!O46</f>
        <v>0</v>
      </c>
      <c r="D38" s="935"/>
      <c r="E38" s="630"/>
      <c r="F38" s="630"/>
      <c r="G38" s="630"/>
      <c r="H38" s="630"/>
      <c r="I38" s="630"/>
      <c r="J38" s="624">
        <f t="shared" si="0"/>
        <v>0</v>
      </c>
      <c r="K38" s="625"/>
      <c r="L38" s="626">
        <f t="shared" si="1"/>
        <v>0</v>
      </c>
      <c r="M38" s="792"/>
    </row>
    <row r="39" spans="1:13" s="195" customFormat="1" ht="13" customHeight="1">
      <c r="A39" s="620"/>
      <c r="B39" s="621">
        <f>'Tab-04_IE'!B47</f>
        <v>0</v>
      </c>
      <c r="C39" s="622">
        <f>'Tab-04_IE'!O47</f>
        <v>0</v>
      </c>
      <c r="D39" s="935"/>
      <c r="E39" s="630"/>
      <c r="F39" s="630"/>
      <c r="G39" s="630"/>
      <c r="H39" s="630"/>
      <c r="I39" s="630"/>
      <c r="J39" s="624">
        <f t="shared" si="0"/>
        <v>0</v>
      </c>
      <c r="K39" s="625"/>
      <c r="L39" s="626">
        <f t="shared" si="1"/>
        <v>0</v>
      </c>
      <c r="M39" s="792"/>
    </row>
    <row r="40" spans="1:13" s="195" customFormat="1" ht="13" customHeight="1">
      <c r="A40" s="620"/>
      <c r="B40" s="621">
        <f>'Tab-04_IE'!B48</f>
        <v>0</v>
      </c>
      <c r="C40" s="622">
        <f>'Tab-04_IE'!O48</f>
        <v>0</v>
      </c>
      <c r="D40" s="935"/>
      <c r="E40" s="630"/>
      <c r="F40" s="630"/>
      <c r="G40" s="630"/>
      <c r="H40" s="630"/>
      <c r="I40" s="630"/>
      <c r="J40" s="624">
        <f t="shared" si="0"/>
        <v>0</v>
      </c>
      <c r="K40" s="625"/>
      <c r="L40" s="626">
        <f t="shared" si="1"/>
        <v>0</v>
      </c>
      <c r="M40" s="792"/>
    </row>
    <row r="41" spans="1:13" s="195" customFormat="1" ht="13" customHeight="1">
      <c r="A41" s="620"/>
      <c r="B41" s="621">
        <f>'Tab-04_IE'!B49</f>
        <v>0</v>
      </c>
      <c r="C41" s="622">
        <f>'Tab-04_IE'!O49</f>
        <v>0</v>
      </c>
      <c r="D41" s="935"/>
      <c r="E41" s="630"/>
      <c r="F41" s="630"/>
      <c r="G41" s="630"/>
      <c r="H41" s="630"/>
      <c r="I41" s="630"/>
      <c r="J41" s="624">
        <f t="shared" si="0"/>
        <v>0</v>
      </c>
      <c r="K41" s="625"/>
      <c r="L41" s="626">
        <f t="shared" si="1"/>
        <v>0</v>
      </c>
      <c r="M41" s="792"/>
    </row>
    <row r="42" spans="1:13" s="195" customFormat="1" ht="13" customHeight="1">
      <c r="A42" s="620"/>
      <c r="B42" s="621">
        <f>'Tab-04_IE'!B50</f>
        <v>0</v>
      </c>
      <c r="C42" s="622">
        <f>'Tab-04_IE'!O50</f>
        <v>0</v>
      </c>
      <c r="D42" s="935"/>
      <c r="E42" s="630"/>
      <c r="F42" s="630"/>
      <c r="G42" s="630"/>
      <c r="H42" s="630"/>
      <c r="I42" s="630"/>
      <c r="J42" s="624">
        <f t="shared" ref="J42:J73" si="2">SUM(E42:I42)</f>
        <v>0</v>
      </c>
      <c r="K42" s="625"/>
      <c r="L42" s="626">
        <f t="shared" ref="L42:L73" si="3">C42-SUM(E42:I42)</f>
        <v>0</v>
      </c>
      <c r="M42" s="792"/>
    </row>
    <row r="43" spans="1:13" s="195" customFormat="1" ht="13" customHeight="1">
      <c r="A43" s="620"/>
      <c r="B43" s="621">
        <f>'Tab-04_IE'!B51</f>
        <v>0</v>
      </c>
      <c r="C43" s="622">
        <f>'Tab-04_IE'!O51</f>
        <v>0</v>
      </c>
      <c r="D43" s="935"/>
      <c r="E43" s="630"/>
      <c r="F43" s="630"/>
      <c r="G43" s="630"/>
      <c r="H43" s="630"/>
      <c r="I43" s="630"/>
      <c r="J43" s="624">
        <f t="shared" si="2"/>
        <v>0</v>
      </c>
      <c r="K43" s="625"/>
      <c r="L43" s="626">
        <f t="shared" si="3"/>
        <v>0</v>
      </c>
      <c r="M43" s="792"/>
    </row>
    <row r="44" spans="1:13" s="195" customFormat="1" ht="13" customHeight="1">
      <c r="A44" s="620"/>
      <c r="B44" s="621">
        <f>'Tab-04_IE'!B52</f>
        <v>0</v>
      </c>
      <c r="C44" s="622">
        <f>'Tab-04_IE'!O52</f>
        <v>0</v>
      </c>
      <c r="D44" s="935"/>
      <c r="E44" s="630"/>
      <c r="F44" s="630"/>
      <c r="G44" s="630"/>
      <c r="H44" s="630"/>
      <c r="I44" s="630"/>
      <c r="J44" s="624">
        <f t="shared" si="2"/>
        <v>0</v>
      </c>
      <c r="K44" s="625"/>
      <c r="L44" s="626">
        <f t="shared" si="3"/>
        <v>0</v>
      </c>
      <c r="M44" s="792"/>
    </row>
    <row r="45" spans="1:13" s="195" customFormat="1" ht="13" customHeight="1">
      <c r="A45" s="620"/>
      <c r="B45" s="621">
        <f>'Tab-04_IE'!B53</f>
        <v>0</v>
      </c>
      <c r="C45" s="622">
        <f>'Tab-04_IE'!O53</f>
        <v>0</v>
      </c>
      <c r="D45" s="935"/>
      <c r="E45" s="630"/>
      <c r="F45" s="630"/>
      <c r="G45" s="630"/>
      <c r="H45" s="630"/>
      <c r="I45" s="630"/>
      <c r="J45" s="624">
        <f t="shared" si="2"/>
        <v>0</v>
      </c>
      <c r="K45" s="625"/>
      <c r="L45" s="626">
        <f t="shared" si="3"/>
        <v>0</v>
      </c>
      <c r="M45" s="792"/>
    </row>
    <row r="46" spans="1:13" s="195" customFormat="1" ht="13" customHeight="1">
      <c r="A46" s="620"/>
      <c r="B46" s="621">
        <f>'Tab-04_IE'!B54</f>
        <v>0</v>
      </c>
      <c r="C46" s="622">
        <f>'Tab-04_IE'!O54</f>
        <v>0</v>
      </c>
      <c r="D46" s="935"/>
      <c r="E46" s="630"/>
      <c r="F46" s="630"/>
      <c r="G46" s="630"/>
      <c r="H46" s="630"/>
      <c r="I46" s="630"/>
      <c r="J46" s="624">
        <f t="shared" si="2"/>
        <v>0</v>
      </c>
      <c r="K46" s="625"/>
      <c r="L46" s="626">
        <f t="shared" si="3"/>
        <v>0</v>
      </c>
      <c r="M46" s="792"/>
    </row>
    <row r="47" spans="1:13" s="195" customFormat="1" ht="13" customHeight="1">
      <c r="A47" s="620"/>
      <c r="B47" s="621">
        <f>'Tab-04_IE'!B55</f>
        <v>0</v>
      </c>
      <c r="C47" s="622">
        <f>'Tab-04_IE'!O55</f>
        <v>0</v>
      </c>
      <c r="D47" s="935"/>
      <c r="E47" s="630"/>
      <c r="F47" s="630"/>
      <c r="G47" s="630"/>
      <c r="H47" s="630"/>
      <c r="I47" s="630"/>
      <c r="J47" s="624">
        <f t="shared" si="2"/>
        <v>0</v>
      </c>
      <c r="K47" s="625"/>
      <c r="L47" s="626">
        <f t="shared" si="3"/>
        <v>0</v>
      </c>
      <c r="M47" s="792"/>
    </row>
    <row r="48" spans="1:13" s="195" customFormat="1" ht="13" customHeight="1">
      <c r="A48" s="620"/>
      <c r="B48" s="621">
        <f>'Tab-04_IE'!B56</f>
        <v>0</v>
      </c>
      <c r="C48" s="622">
        <f>'Tab-04_IE'!O56</f>
        <v>0</v>
      </c>
      <c r="D48" s="935"/>
      <c r="E48" s="630"/>
      <c r="F48" s="630"/>
      <c r="G48" s="630"/>
      <c r="H48" s="630"/>
      <c r="I48" s="630"/>
      <c r="J48" s="624">
        <f t="shared" si="2"/>
        <v>0</v>
      </c>
      <c r="K48" s="625"/>
      <c r="L48" s="626">
        <f t="shared" si="3"/>
        <v>0</v>
      </c>
      <c r="M48" s="792"/>
    </row>
    <row r="49" spans="1:32" s="195" customFormat="1" ht="13" customHeight="1">
      <c r="A49" s="620"/>
      <c r="B49" s="621">
        <f>'Tab-04_IE'!B57</f>
        <v>0</v>
      </c>
      <c r="C49" s="622">
        <f>'Tab-04_IE'!O57</f>
        <v>0</v>
      </c>
      <c r="D49" s="935"/>
      <c r="E49" s="630"/>
      <c r="F49" s="630"/>
      <c r="G49" s="630"/>
      <c r="H49" s="630"/>
      <c r="I49" s="630"/>
      <c r="J49" s="624">
        <f t="shared" si="2"/>
        <v>0</v>
      </c>
      <c r="K49" s="625"/>
      <c r="L49" s="626">
        <f t="shared" si="3"/>
        <v>0</v>
      </c>
      <c r="M49" s="792"/>
    </row>
    <row r="50" spans="1:32" s="195" customFormat="1" ht="13" customHeight="1">
      <c r="A50" s="620"/>
      <c r="B50" s="621">
        <f>'Tab-04_IE'!B58</f>
        <v>0</v>
      </c>
      <c r="C50" s="622">
        <f>'Tab-04_IE'!O58</f>
        <v>0</v>
      </c>
      <c r="D50" s="935"/>
      <c r="E50" s="630"/>
      <c r="F50" s="630"/>
      <c r="G50" s="630"/>
      <c r="H50" s="630"/>
      <c r="I50" s="630"/>
      <c r="J50" s="624">
        <f t="shared" si="2"/>
        <v>0</v>
      </c>
      <c r="K50" s="625"/>
      <c r="L50" s="626">
        <f t="shared" si="3"/>
        <v>0</v>
      </c>
      <c r="M50" s="792"/>
    </row>
    <row r="51" spans="1:32" s="195" customFormat="1" ht="13" customHeight="1">
      <c r="A51" s="620"/>
      <c r="B51" s="621">
        <f>'Tab-04_IE'!B59</f>
        <v>0</v>
      </c>
      <c r="C51" s="622">
        <f>'Tab-04_IE'!O59</f>
        <v>0</v>
      </c>
      <c r="D51" s="935"/>
      <c r="E51" s="630"/>
      <c r="F51" s="630"/>
      <c r="G51" s="630"/>
      <c r="H51" s="630"/>
      <c r="I51" s="630"/>
      <c r="J51" s="624">
        <f t="shared" si="2"/>
        <v>0</v>
      </c>
      <c r="K51" s="625"/>
      <c r="L51" s="626">
        <f t="shared" si="3"/>
        <v>0</v>
      </c>
      <c r="M51" s="792"/>
    </row>
    <row r="52" spans="1:32" s="195" customFormat="1" ht="13" customHeight="1">
      <c r="A52" s="620"/>
      <c r="B52" s="621">
        <f>'Tab-04_IE'!B60</f>
        <v>0</v>
      </c>
      <c r="C52" s="622">
        <f>'Tab-04_IE'!O60</f>
        <v>0</v>
      </c>
      <c r="D52" s="935"/>
      <c r="E52" s="630"/>
      <c r="F52" s="630"/>
      <c r="G52" s="630"/>
      <c r="H52" s="630"/>
      <c r="I52" s="630"/>
      <c r="J52" s="624">
        <f t="shared" si="2"/>
        <v>0</v>
      </c>
      <c r="K52" s="625"/>
      <c r="L52" s="626">
        <f t="shared" si="3"/>
        <v>0</v>
      </c>
      <c r="M52" s="792"/>
      <c r="T52" s="634" t="s">
        <v>189</v>
      </c>
      <c r="U52" s="634" t="s">
        <v>621</v>
      </c>
      <c r="V52" s="634" t="s">
        <v>621</v>
      </c>
      <c r="W52" s="634" t="s">
        <v>621</v>
      </c>
      <c r="X52" s="634" t="s">
        <v>621</v>
      </c>
      <c r="Y52" s="634" t="s">
        <v>621</v>
      </c>
      <c r="Z52" s="634" t="s">
        <v>621</v>
      </c>
      <c r="AA52" s="634" t="s">
        <v>621</v>
      </c>
      <c r="AB52" s="634" t="s">
        <v>621</v>
      </c>
      <c r="AC52" s="634" t="s">
        <v>621</v>
      </c>
      <c r="AD52" s="634" t="s">
        <v>621</v>
      </c>
      <c r="AE52" s="634" t="s">
        <v>621</v>
      </c>
      <c r="AF52" s="634" t="s">
        <v>621</v>
      </c>
    </row>
    <row r="53" spans="1:32" s="195" customFormat="1" ht="13" customHeight="1">
      <c r="A53" s="620"/>
      <c r="B53" s="621">
        <f>'Tab-04_IE'!B61</f>
        <v>0</v>
      </c>
      <c r="C53" s="622">
        <f>'Tab-04_IE'!O59</f>
        <v>0</v>
      </c>
      <c r="D53" s="935"/>
      <c r="E53" s="630"/>
      <c r="F53" s="630"/>
      <c r="G53" s="630"/>
      <c r="H53" s="630"/>
      <c r="I53" s="630"/>
      <c r="J53" s="624">
        <f t="shared" si="2"/>
        <v>0</v>
      </c>
      <c r="K53" s="625"/>
      <c r="L53" s="626">
        <f t="shared" si="3"/>
        <v>0</v>
      </c>
      <c r="M53" s="792"/>
      <c r="T53" s="635"/>
      <c r="U53" s="635">
        <v>1</v>
      </c>
      <c r="V53" s="635">
        <v>2</v>
      </c>
      <c r="W53" s="635">
        <v>3</v>
      </c>
      <c r="X53" s="635">
        <v>4</v>
      </c>
      <c r="Y53" s="635">
        <v>5</v>
      </c>
      <c r="Z53" s="635">
        <v>6</v>
      </c>
      <c r="AA53" s="635">
        <v>7</v>
      </c>
      <c r="AB53" s="635">
        <v>8</v>
      </c>
      <c r="AC53" s="635">
        <v>9</v>
      </c>
      <c r="AD53" s="635">
        <v>10</v>
      </c>
      <c r="AE53" s="635">
        <v>11</v>
      </c>
      <c r="AF53" s="635">
        <v>12</v>
      </c>
    </row>
    <row r="54" spans="1:32" s="195" customFormat="1" ht="13" customHeight="1">
      <c r="A54" s="636"/>
      <c r="B54" s="621" t="str">
        <f>'Tab-03_AD-M01'!B28</f>
        <v>Credit Card #1</v>
      </c>
      <c r="C54" s="622">
        <f>HLOOKUP(H3,debt_table,2)</f>
        <v>0</v>
      </c>
      <c r="D54" s="935"/>
      <c r="E54" s="630"/>
      <c r="F54" s="630"/>
      <c r="G54" s="630"/>
      <c r="H54" s="630"/>
      <c r="I54" s="630"/>
      <c r="J54" s="624">
        <f t="shared" si="2"/>
        <v>0</v>
      </c>
      <c r="K54" s="637">
        <f>-J54+'Tab-03_AD-M01'!C28+('Tab-03_AD-M01'!C28*'Tab-03_AD-M01'!D28/12)</f>
        <v>0</v>
      </c>
      <c r="L54" s="626">
        <f t="shared" si="3"/>
        <v>0</v>
      </c>
      <c r="M54" s="792"/>
      <c r="S54" s="638" t="str">
        <f t="shared" ref="S54:S84" si="4">B54</f>
        <v>Credit Card #1</v>
      </c>
      <c r="T54" s="635">
        <v>1</v>
      </c>
      <c r="U54" s="639">
        <f>'Tab-03_AD-M01'!$E$28</f>
        <v>0</v>
      </c>
      <c r="V54" s="639">
        <f>'Tab-03_AD-M02'!$E28</f>
        <v>0</v>
      </c>
      <c r="W54" s="639">
        <f>'Tab-03_AD-M03'!$E28</f>
        <v>0</v>
      </c>
      <c r="X54" s="639">
        <f>'Tab-03_AD-M04'!$E28</f>
        <v>0</v>
      </c>
      <c r="Y54" s="639">
        <f>'Tab-03_AD-M05'!$E28</f>
        <v>0</v>
      </c>
      <c r="Z54" s="639">
        <f>'Tab-03_AD-M06'!$E28</f>
        <v>0</v>
      </c>
      <c r="AA54" s="639">
        <f>'Tab-03_AD-M07'!$E28</f>
        <v>0</v>
      </c>
      <c r="AB54" s="639">
        <f>'Tab-03_AD-M08'!$E28</f>
        <v>0</v>
      </c>
      <c r="AC54" s="639">
        <f>'Tab-03_AD-M09'!$E28</f>
        <v>0</v>
      </c>
      <c r="AD54" s="639">
        <f>'Tab-03_AD-M10'!$E28</f>
        <v>0</v>
      </c>
      <c r="AE54" s="639">
        <f>'Tab-03_AD-M11'!$E28</f>
        <v>0</v>
      </c>
      <c r="AF54" s="639">
        <f>'Tab-03_AD-M12'!$E28</f>
        <v>0</v>
      </c>
    </row>
    <row r="55" spans="1:32" s="195" customFormat="1" ht="13" customHeight="1">
      <c r="A55" s="636"/>
      <c r="B55" s="621" t="str">
        <f>'Tab-03_AD-M01'!B29</f>
        <v>Credit Card #2</v>
      </c>
      <c r="C55" s="622">
        <f>HLOOKUP(H3,debt_table,3)</f>
        <v>0</v>
      </c>
      <c r="D55" s="935"/>
      <c r="E55" s="630"/>
      <c r="F55" s="630"/>
      <c r="G55" s="630"/>
      <c r="H55" s="630"/>
      <c r="I55" s="630"/>
      <c r="J55" s="624">
        <f t="shared" si="2"/>
        <v>0</v>
      </c>
      <c r="K55" s="637">
        <f>-J55+'Tab-03_AD-M01'!C29+('Tab-03_AD-M01'!C29*'Tab-03_AD-M01'!D29/12)</f>
        <v>0</v>
      </c>
      <c r="L55" s="626">
        <f t="shared" si="3"/>
        <v>0</v>
      </c>
      <c r="M55" s="792"/>
      <c r="S55" s="638" t="str">
        <f t="shared" si="4"/>
        <v>Credit Card #2</v>
      </c>
      <c r="T55" s="635">
        <v>2</v>
      </c>
      <c r="U55" s="639">
        <f>'Tab-03_AD-M01'!$E$29</f>
        <v>0</v>
      </c>
      <c r="V55" s="639">
        <f>'Tab-03_AD-M02'!$E29</f>
        <v>0</v>
      </c>
      <c r="W55" s="639">
        <f>'Tab-03_AD-M03'!$E29</f>
        <v>0</v>
      </c>
      <c r="X55" s="639">
        <f>'Tab-03_AD-M04'!$E29</f>
        <v>0</v>
      </c>
      <c r="Y55" s="639">
        <f>'Tab-03_AD-M05'!$E29</f>
        <v>0</v>
      </c>
      <c r="Z55" s="639">
        <f>'Tab-03_AD-M06'!$E29</f>
        <v>0</v>
      </c>
      <c r="AA55" s="639">
        <f>'Tab-03_AD-M07'!$E29</f>
        <v>0</v>
      </c>
      <c r="AB55" s="639">
        <f>'Tab-03_AD-M08'!$E29</f>
        <v>0</v>
      </c>
      <c r="AC55" s="639">
        <f>'Tab-03_AD-M09'!$E29</f>
        <v>0</v>
      </c>
      <c r="AD55" s="639">
        <f>'Tab-03_AD-M10'!$E29</f>
        <v>0</v>
      </c>
      <c r="AE55" s="639">
        <f>'Tab-03_AD-M11'!$E29</f>
        <v>0</v>
      </c>
      <c r="AF55" s="639">
        <f>'Tab-03_AD-M12'!$E29</f>
        <v>0</v>
      </c>
    </row>
    <row r="56" spans="1:32" s="195" customFormat="1" ht="13" customHeight="1">
      <c r="A56" s="636"/>
      <c r="B56" s="621" t="str">
        <f>'Tab-03_AD-M01'!B30</f>
        <v>Credit Card #3</v>
      </c>
      <c r="C56" s="622">
        <f>HLOOKUP(H3,debt_table,4)</f>
        <v>0</v>
      </c>
      <c r="D56" s="935"/>
      <c r="E56" s="630"/>
      <c r="F56" s="630"/>
      <c r="G56" s="630"/>
      <c r="H56" s="630"/>
      <c r="I56" s="630"/>
      <c r="J56" s="624">
        <f t="shared" si="2"/>
        <v>0</v>
      </c>
      <c r="K56" s="637">
        <f>-J56+'Tab-03_AD-M01'!C30+('Tab-03_AD-M01'!C30*'Tab-03_AD-M01'!D30/12)</f>
        <v>0</v>
      </c>
      <c r="L56" s="626">
        <f t="shared" si="3"/>
        <v>0</v>
      </c>
      <c r="M56" s="792"/>
      <c r="S56" s="638" t="str">
        <f t="shared" si="4"/>
        <v>Credit Card #3</v>
      </c>
      <c r="T56" s="635">
        <v>3</v>
      </c>
      <c r="U56" s="639">
        <f>'Tab-03_AD-M01'!$E$30</f>
        <v>0</v>
      </c>
      <c r="V56" s="639">
        <f>'Tab-03_AD-M02'!$E30</f>
        <v>0</v>
      </c>
      <c r="W56" s="639">
        <f>'Tab-03_AD-M03'!$E30</f>
        <v>0</v>
      </c>
      <c r="X56" s="639">
        <f>'Tab-03_AD-M04'!$E30</f>
        <v>0</v>
      </c>
      <c r="Y56" s="639">
        <f>'Tab-03_AD-M05'!$E30</f>
        <v>0</v>
      </c>
      <c r="Z56" s="639">
        <f>'Tab-03_AD-M06'!$E30</f>
        <v>0</v>
      </c>
      <c r="AA56" s="639">
        <f>'Tab-03_AD-M07'!$E30</f>
        <v>0</v>
      </c>
      <c r="AB56" s="639">
        <f>'Tab-03_AD-M08'!$E30</f>
        <v>0</v>
      </c>
      <c r="AC56" s="639">
        <f>'Tab-03_AD-M09'!$E30</f>
        <v>0</v>
      </c>
      <c r="AD56" s="639">
        <f>'Tab-03_AD-M10'!$E30</f>
        <v>0</v>
      </c>
      <c r="AE56" s="639">
        <f>'Tab-03_AD-M11'!$E30</f>
        <v>0</v>
      </c>
      <c r="AF56" s="639">
        <f>'Tab-03_AD-M12'!$E30</f>
        <v>0</v>
      </c>
    </row>
    <row r="57" spans="1:32" s="195" customFormat="1" ht="13" customHeight="1">
      <c r="A57" s="636"/>
      <c r="B57" s="621" t="str">
        <f>'Tab-03_AD-M01'!B31</f>
        <v>Credit Card #4</v>
      </c>
      <c r="C57" s="622">
        <f>HLOOKUP(H3,debt_table,5)</f>
        <v>0</v>
      </c>
      <c r="D57" s="935"/>
      <c r="E57" s="630"/>
      <c r="F57" s="630"/>
      <c r="G57" s="630"/>
      <c r="H57" s="630"/>
      <c r="I57" s="630"/>
      <c r="J57" s="624">
        <f t="shared" si="2"/>
        <v>0</v>
      </c>
      <c r="K57" s="637">
        <f>-J57+'Tab-03_AD-M01'!C31+('Tab-03_AD-M01'!C31*'Tab-03_AD-M01'!D31/12)</f>
        <v>0</v>
      </c>
      <c r="L57" s="626">
        <f t="shared" si="3"/>
        <v>0</v>
      </c>
      <c r="M57" s="792"/>
      <c r="S57" s="638" t="str">
        <f t="shared" si="4"/>
        <v>Credit Card #4</v>
      </c>
      <c r="T57" s="635">
        <v>4</v>
      </c>
      <c r="U57" s="639">
        <f>'Tab-03_AD-M01'!$E$31</f>
        <v>0</v>
      </c>
      <c r="V57" s="639">
        <f>'Tab-03_AD-M02'!$E31</f>
        <v>0</v>
      </c>
      <c r="W57" s="639">
        <f>'Tab-03_AD-M03'!$E31</f>
        <v>0</v>
      </c>
      <c r="X57" s="639">
        <f>'Tab-03_AD-M04'!$E31</f>
        <v>0</v>
      </c>
      <c r="Y57" s="639">
        <f>'Tab-03_AD-M05'!$E31</f>
        <v>0</v>
      </c>
      <c r="Z57" s="639">
        <f>'Tab-03_AD-M06'!$E31</f>
        <v>0</v>
      </c>
      <c r="AA57" s="639">
        <f>'Tab-03_AD-M07'!$E31</f>
        <v>0</v>
      </c>
      <c r="AB57" s="639">
        <f>'Tab-03_AD-M08'!$E31</f>
        <v>0</v>
      </c>
      <c r="AC57" s="639">
        <f>'Tab-03_AD-M09'!$E31</f>
        <v>0</v>
      </c>
      <c r="AD57" s="639">
        <f>'Tab-03_AD-M10'!$E31</f>
        <v>0</v>
      </c>
      <c r="AE57" s="639">
        <f>'Tab-03_AD-M11'!$E31</f>
        <v>0</v>
      </c>
      <c r="AF57" s="639">
        <f>'Tab-03_AD-M12'!$E31</f>
        <v>0</v>
      </c>
    </row>
    <row r="58" spans="1:32" s="195" customFormat="1" ht="13" customHeight="1">
      <c r="A58" s="636"/>
      <c r="B58" s="621" t="str">
        <f>'Tab-03_AD-M01'!B32</f>
        <v>Credit Card #5</v>
      </c>
      <c r="C58" s="622">
        <f>HLOOKUP(H3,debt_table,6)</f>
        <v>0</v>
      </c>
      <c r="D58" s="935"/>
      <c r="E58" s="630"/>
      <c r="F58" s="630"/>
      <c r="G58" s="630"/>
      <c r="H58" s="630"/>
      <c r="I58" s="630"/>
      <c r="J58" s="624">
        <f t="shared" si="2"/>
        <v>0</v>
      </c>
      <c r="K58" s="637">
        <f>-J58+'Tab-03_AD-M01'!C32+('Tab-03_AD-M01'!C32*'Tab-03_AD-M01'!D32/12)</f>
        <v>0</v>
      </c>
      <c r="L58" s="626">
        <f t="shared" si="3"/>
        <v>0</v>
      </c>
      <c r="M58" s="792"/>
      <c r="S58" s="638" t="str">
        <f t="shared" si="4"/>
        <v>Credit Card #5</v>
      </c>
      <c r="T58" s="635">
        <v>5</v>
      </c>
      <c r="U58" s="639">
        <f>'Tab-03_AD-M01'!$E$32</f>
        <v>0</v>
      </c>
      <c r="V58" s="639">
        <f>'Tab-03_AD-M02'!$E32</f>
        <v>0</v>
      </c>
      <c r="W58" s="639">
        <f>'Tab-03_AD-M03'!$E32</f>
        <v>0</v>
      </c>
      <c r="X58" s="639">
        <f>'Tab-03_AD-M04'!$E32</f>
        <v>0</v>
      </c>
      <c r="Y58" s="639">
        <f>'Tab-03_AD-M05'!$E32</f>
        <v>0</v>
      </c>
      <c r="Z58" s="639">
        <f>'Tab-03_AD-M06'!$E32</f>
        <v>0</v>
      </c>
      <c r="AA58" s="639">
        <f>'Tab-03_AD-M07'!$E32</f>
        <v>0</v>
      </c>
      <c r="AB58" s="639">
        <f>'Tab-03_AD-M08'!$E32</f>
        <v>0</v>
      </c>
      <c r="AC58" s="639">
        <f>'Tab-03_AD-M09'!$E32</f>
        <v>0</v>
      </c>
      <c r="AD58" s="639">
        <f>'Tab-03_AD-M10'!$E32</f>
        <v>0</v>
      </c>
      <c r="AE58" s="639">
        <f>'Tab-03_AD-M11'!$E32</f>
        <v>0</v>
      </c>
      <c r="AF58" s="639">
        <f>'Tab-03_AD-M12'!$E32</f>
        <v>0</v>
      </c>
    </row>
    <row r="59" spans="1:32" s="195" customFormat="1" ht="13" customHeight="1">
      <c r="A59" s="636"/>
      <c r="B59" s="621" t="str">
        <f>'Tab-03_AD-M01'!B33</f>
        <v>Credit Card #6</v>
      </c>
      <c r="C59" s="622">
        <f>HLOOKUP(H3,debt_table,7)</f>
        <v>0</v>
      </c>
      <c r="D59" s="935"/>
      <c r="E59" s="630"/>
      <c r="F59" s="630"/>
      <c r="G59" s="630"/>
      <c r="H59" s="630"/>
      <c r="I59" s="630"/>
      <c r="J59" s="624">
        <f t="shared" si="2"/>
        <v>0</v>
      </c>
      <c r="K59" s="637">
        <f>-J59+'Tab-03_AD-M01'!C33+('Tab-03_AD-M01'!C33*'Tab-03_AD-M01'!D33/12)</f>
        <v>0</v>
      </c>
      <c r="L59" s="626">
        <f t="shared" si="3"/>
        <v>0</v>
      </c>
      <c r="M59" s="792"/>
      <c r="S59" s="638" t="str">
        <f t="shared" si="4"/>
        <v>Credit Card #6</v>
      </c>
      <c r="T59" s="635">
        <v>6</v>
      </c>
      <c r="U59" s="639">
        <f>'Tab-03_AD-M01'!$E$33</f>
        <v>0</v>
      </c>
      <c r="V59" s="639">
        <f>'Tab-03_AD-M02'!$E33</f>
        <v>0</v>
      </c>
      <c r="W59" s="639">
        <f>'Tab-03_AD-M03'!$E33</f>
        <v>0</v>
      </c>
      <c r="X59" s="639">
        <f>'Tab-03_AD-M04'!$E33</f>
        <v>0</v>
      </c>
      <c r="Y59" s="639">
        <f>'Tab-03_AD-M05'!$E33</f>
        <v>0</v>
      </c>
      <c r="Z59" s="639">
        <f>'Tab-03_AD-M06'!$E33</f>
        <v>0</v>
      </c>
      <c r="AA59" s="639">
        <f>'Tab-03_AD-M07'!$E33</f>
        <v>0</v>
      </c>
      <c r="AB59" s="639">
        <f>'Tab-03_AD-M08'!$E33</f>
        <v>0</v>
      </c>
      <c r="AC59" s="639">
        <f>'Tab-03_AD-M09'!$E33</f>
        <v>0</v>
      </c>
      <c r="AD59" s="639">
        <f>'Tab-03_AD-M10'!$E33</f>
        <v>0</v>
      </c>
      <c r="AE59" s="639">
        <f>'Tab-03_AD-M11'!$E33</f>
        <v>0</v>
      </c>
      <c r="AF59" s="639">
        <f>'Tab-03_AD-M12'!$E33</f>
        <v>0</v>
      </c>
    </row>
    <row r="60" spans="1:32" s="195" customFormat="1" ht="13" customHeight="1">
      <c r="A60" s="636"/>
      <c r="B60" s="621" t="str">
        <f>'Tab-03_AD-M01'!B34</f>
        <v>Credit Card #7</v>
      </c>
      <c r="C60" s="622">
        <f>HLOOKUP(H3,debt_table,8)</f>
        <v>0</v>
      </c>
      <c r="D60" s="935"/>
      <c r="E60" s="630"/>
      <c r="F60" s="630"/>
      <c r="G60" s="630"/>
      <c r="H60" s="630"/>
      <c r="I60" s="630"/>
      <c r="J60" s="624">
        <f t="shared" si="2"/>
        <v>0</v>
      </c>
      <c r="K60" s="637">
        <f>-J60+'Tab-03_AD-M01'!C34+('Tab-03_AD-M01'!C34*'Tab-03_AD-M01'!D34/12)</f>
        <v>0</v>
      </c>
      <c r="L60" s="626">
        <f t="shared" si="3"/>
        <v>0</v>
      </c>
      <c r="M60" s="792"/>
      <c r="S60" s="638" t="str">
        <f t="shared" si="4"/>
        <v>Credit Card #7</v>
      </c>
      <c r="T60" s="635">
        <v>7</v>
      </c>
      <c r="U60" s="639">
        <f>'Tab-03_AD-M01'!$E$34</f>
        <v>0</v>
      </c>
      <c r="V60" s="639">
        <f>'Tab-03_AD-M02'!$E34</f>
        <v>0</v>
      </c>
      <c r="W60" s="639">
        <f>'Tab-03_AD-M03'!$E34</f>
        <v>0</v>
      </c>
      <c r="X60" s="639">
        <f>'Tab-03_AD-M04'!$E34</f>
        <v>0</v>
      </c>
      <c r="Y60" s="639">
        <f>'Tab-03_AD-M05'!$E34</f>
        <v>0</v>
      </c>
      <c r="Z60" s="639">
        <f>'Tab-03_AD-M06'!$E34</f>
        <v>0</v>
      </c>
      <c r="AA60" s="639">
        <f>'Tab-03_AD-M07'!$E34</f>
        <v>0</v>
      </c>
      <c r="AB60" s="639">
        <f>'Tab-03_AD-M08'!$E34</f>
        <v>0</v>
      </c>
      <c r="AC60" s="639">
        <f>'Tab-03_AD-M09'!$E34</f>
        <v>0</v>
      </c>
      <c r="AD60" s="639">
        <f>'Tab-03_AD-M10'!$E34</f>
        <v>0</v>
      </c>
      <c r="AE60" s="639">
        <f>'Tab-03_AD-M11'!$E34</f>
        <v>0</v>
      </c>
      <c r="AF60" s="639">
        <f>'Tab-03_AD-M12'!$E34</f>
        <v>0</v>
      </c>
    </row>
    <row r="61" spans="1:32" s="195" customFormat="1" ht="13" customHeight="1">
      <c r="A61" s="636"/>
      <c r="B61" s="621" t="str">
        <f>'Tab-03_AD-M01'!B35</f>
        <v>Credit Card #8</v>
      </c>
      <c r="C61" s="622">
        <f>HLOOKUP(H3,debt_table,9)</f>
        <v>0</v>
      </c>
      <c r="D61" s="935"/>
      <c r="E61" s="630"/>
      <c r="F61" s="630"/>
      <c r="G61" s="630"/>
      <c r="H61" s="630"/>
      <c r="I61" s="630"/>
      <c r="J61" s="624">
        <f t="shared" si="2"/>
        <v>0</v>
      </c>
      <c r="K61" s="637">
        <f>-J61+'Tab-03_AD-M01'!C35+('Tab-03_AD-M01'!C35*'Tab-03_AD-M01'!D35/12)</f>
        <v>0</v>
      </c>
      <c r="L61" s="626">
        <f t="shared" si="3"/>
        <v>0</v>
      </c>
      <c r="M61" s="792"/>
      <c r="S61" s="638" t="str">
        <f t="shared" si="4"/>
        <v>Credit Card #8</v>
      </c>
      <c r="T61" s="635">
        <v>8</v>
      </c>
      <c r="U61" s="639">
        <f>'Tab-03_AD-M01'!$E$35</f>
        <v>0</v>
      </c>
      <c r="V61" s="639">
        <f>'Tab-03_AD-M02'!$E35</f>
        <v>0</v>
      </c>
      <c r="W61" s="639">
        <f>'Tab-03_AD-M03'!$E35</f>
        <v>0</v>
      </c>
      <c r="X61" s="639">
        <f>'Tab-03_AD-M04'!$E35</f>
        <v>0</v>
      </c>
      <c r="Y61" s="639">
        <f>'Tab-03_AD-M05'!$E35</f>
        <v>0</v>
      </c>
      <c r="Z61" s="639">
        <f>'Tab-03_AD-M06'!$E35</f>
        <v>0</v>
      </c>
      <c r="AA61" s="639">
        <f>'Tab-03_AD-M07'!$E35</f>
        <v>0</v>
      </c>
      <c r="AB61" s="639">
        <f>'Tab-03_AD-M08'!$E35</f>
        <v>0</v>
      </c>
      <c r="AC61" s="639">
        <f>'Tab-03_AD-M09'!$E35</f>
        <v>0</v>
      </c>
      <c r="AD61" s="639">
        <f>'Tab-03_AD-M10'!$E35</f>
        <v>0</v>
      </c>
      <c r="AE61" s="639">
        <f>'Tab-03_AD-M11'!$E35</f>
        <v>0</v>
      </c>
      <c r="AF61" s="639">
        <f>'Tab-03_AD-M12'!$E35</f>
        <v>0</v>
      </c>
    </row>
    <row r="62" spans="1:32" s="195" customFormat="1" ht="13" customHeight="1">
      <c r="A62" s="636"/>
      <c r="B62" s="621" t="str">
        <f>'Tab-03_AD-M01'!B36</f>
        <v>Credit Card #9</v>
      </c>
      <c r="C62" s="622">
        <f>HLOOKUP(H3,debt_table,10)</f>
        <v>0</v>
      </c>
      <c r="D62" s="935"/>
      <c r="E62" s="630"/>
      <c r="F62" s="630"/>
      <c r="G62" s="630"/>
      <c r="H62" s="630"/>
      <c r="I62" s="630"/>
      <c r="J62" s="624">
        <f t="shared" si="2"/>
        <v>0</v>
      </c>
      <c r="K62" s="637">
        <f>-J62+'Tab-03_AD-M01'!C36+('Tab-03_AD-M01'!C36*'Tab-03_AD-M01'!D36/12)</f>
        <v>0</v>
      </c>
      <c r="L62" s="626">
        <f t="shared" si="3"/>
        <v>0</v>
      </c>
      <c r="M62" s="792"/>
      <c r="S62" s="638" t="str">
        <f t="shared" si="4"/>
        <v>Credit Card #9</v>
      </c>
      <c r="T62" s="635">
        <v>9</v>
      </c>
      <c r="U62" s="639">
        <f>'Tab-03_AD-M01'!$E$36</f>
        <v>0</v>
      </c>
      <c r="V62" s="639">
        <f>'Tab-03_AD-M02'!$E36</f>
        <v>0</v>
      </c>
      <c r="W62" s="639">
        <f>'Tab-03_AD-M03'!$E36</f>
        <v>0</v>
      </c>
      <c r="X62" s="639">
        <f>'Tab-03_AD-M04'!$E36</f>
        <v>0</v>
      </c>
      <c r="Y62" s="639">
        <f>'Tab-03_AD-M05'!$E36</f>
        <v>0</v>
      </c>
      <c r="Z62" s="639">
        <f>'Tab-03_AD-M06'!$E36</f>
        <v>0</v>
      </c>
      <c r="AA62" s="639">
        <f>'Tab-03_AD-M07'!$E36</f>
        <v>0</v>
      </c>
      <c r="AB62" s="639">
        <f>'Tab-03_AD-M08'!$E36</f>
        <v>0</v>
      </c>
      <c r="AC62" s="639">
        <f>'Tab-03_AD-M09'!$E36</f>
        <v>0</v>
      </c>
      <c r="AD62" s="639">
        <f>'Tab-03_AD-M10'!$E36</f>
        <v>0</v>
      </c>
      <c r="AE62" s="639">
        <f>'Tab-03_AD-M11'!$E36</f>
        <v>0</v>
      </c>
      <c r="AF62" s="639">
        <f>'Tab-03_AD-M12'!$E36</f>
        <v>0</v>
      </c>
    </row>
    <row r="63" spans="1:32" s="195" customFormat="1" ht="13" customHeight="1">
      <c r="A63" s="636"/>
      <c r="B63" s="621" t="str">
        <f>'Tab-03_AD-M01'!B37</f>
        <v>Credit Card #10</v>
      </c>
      <c r="C63" s="622">
        <f>HLOOKUP(H3,debt_table,11)</f>
        <v>0</v>
      </c>
      <c r="D63" s="935"/>
      <c r="E63" s="630"/>
      <c r="F63" s="630"/>
      <c r="G63" s="630"/>
      <c r="H63" s="630"/>
      <c r="I63" s="630"/>
      <c r="J63" s="624">
        <f t="shared" si="2"/>
        <v>0</v>
      </c>
      <c r="K63" s="637">
        <f>-J63+'Tab-03_AD-M01'!C37+('Tab-03_AD-M01'!C37*'Tab-03_AD-M01'!D37/12)</f>
        <v>0</v>
      </c>
      <c r="L63" s="626">
        <f t="shared" si="3"/>
        <v>0</v>
      </c>
      <c r="M63" s="792"/>
      <c r="S63" s="638" t="str">
        <f t="shared" si="4"/>
        <v>Credit Card #10</v>
      </c>
      <c r="T63" s="635">
        <v>10</v>
      </c>
      <c r="U63" s="639">
        <f>'Tab-03_AD-M01'!$E$37</f>
        <v>0</v>
      </c>
      <c r="V63" s="639">
        <f>'Tab-03_AD-M02'!$E37</f>
        <v>0</v>
      </c>
      <c r="W63" s="639">
        <f>'Tab-03_AD-M03'!$E37</f>
        <v>0</v>
      </c>
      <c r="X63" s="639">
        <f>'Tab-03_AD-M04'!$E37</f>
        <v>0</v>
      </c>
      <c r="Y63" s="639">
        <f>'Tab-03_AD-M05'!$E37</f>
        <v>0</v>
      </c>
      <c r="Z63" s="639">
        <f>'Tab-03_AD-M06'!$E37</f>
        <v>0</v>
      </c>
      <c r="AA63" s="639">
        <f>'Tab-03_AD-M07'!$E37</f>
        <v>0</v>
      </c>
      <c r="AB63" s="639">
        <f>'Tab-03_AD-M08'!$E37</f>
        <v>0</v>
      </c>
      <c r="AC63" s="639">
        <f>'Tab-03_AD-M09'!$E37</f>
        <v>0</v>
      </c>
      <c r="AD63" s="639">
        <f>'Tab-03_AD-M10'!$E37</f>
        <v>0</v>
      </c>
      <c r="AE63" s="639">
        <f>'Tab-03_AD-M11'!$E37</f>
        <v>0</v>
      </c>
      <c r="AF63" s="639">
        <f>'Tab-03_AD-M12'!$E37</f>
        <v>0</v>
      </c>
    </row>
    <row r="64" spans="1:32" s="195" customFormat="1" ht="13" customHeight="1">
      <c r="A64" s="636"/>
      <c r="B64" s="621" t="str">
        <f>'Tab-03_AD-M01'!B38</f>
        <v>Credit Card #11</v>
      </c>
      <c r="C64" s="622">
        <f>HLOOKUP(H3,debt_table,12)</f>
        <v>0</v>
      </c>
      <c r="D64" s="935"/>
      <c r="E64" s="630"/>
      <c r="F64" s="630"/>
      <c r="G64" s="630"/>
      <c r="H64" s="630"/>
      <c r="I64" s="630"/>
      <c r="J64" s="624">
        <f t="shared" si="2"/>
        <v>0</v>
      </c>
      <c r="K64" s="637">
        <f>-J64+'Tab-03_AD-M01'!C38+('Tab-03_AD-M01'!C38*'Tab-03_AD-M01'!D38/12)</f>
        <v>0</v>
      </c>
      <c r="L64" s="626">
        <f t="shared" si="3"/>
        <v>0</v>
      </c>
      <c r="M64" s="792"/>
      <c r="S64" s="638" t="str">
        <f t="shared" si="4"/>
        <v>Credit Card #11</v>
      </c>
      <c r="T64" s="635">
        <v>11</v>
      </c>
      <c r="U64" s="639">
        <f>'Tab-03_AD-M01'!$E$38</f>
        <v>0</v>
      </c>
      <c r="V64" s="639">
        <f>'Tab-03_AD-M02'!$E38</f>
        <v>0</v>
      </c>
      <c r="W64" s="639">
        <f>'Tab-03_AD-M03'!$E38</f>
        <v>0</v>
      </c>
      <c r="X64" s="639">
        <f>'Tab-03_AD-M04'!$E38</f>
        <v>0</v>
      </c>
      <c r="Y64" s="639">
        <f>'Tab-03_AD-M05'!$E38</f>
        <v>0</v>
      </c>
      <c r="Z64" s="639">
        <f>'Tab-03_AD-M06'!$E38</f>
        <v>0</v>
      </c>
      <c r="AA64" s="639">
        <f>'Tab-03_AD-M07'!$E38</f>
        <v>0</v>
      </c>
      <c r="AB64" s="639">
        <f>'Tab-03_AD-M08'!$E38</f>
        <v>0</v>
      </c>
      <c r="AC64" s="639">
        <f>'Tab-03_AD-M09'!$E38</f>
        <v>0</v>
      </c>
      <c r="AD64" s="639">
        <f>'Tab-03_AD-M10'!$E38</f>
        <v>0</v>
      </c>
      <c r="AE64" s="639">
        <f>'Tab-03_AD-M11'!$E38</f>
        <v>0</v>
      </c>
      <c r="AF64" s="639">
        <f>'Tab-03_AD-M12'!$E38</f>
        <v>0</v>
      </c>
    </row>
    <row r="65" spans="1:32" s="195" customFormat="1" ht="13" customHeight="1">
      <c r="A65" s="636"/>
      <c r="B65" s="621" t="str">
        <f>'Tab-03_AD-M01'!B39</f>
        <v>Credit Card #12</v>
      </c>
      <c r="C65" s="622">
        <f>HLOOKUP(H3,debt_table,13)</f>
        <v>0</v>
      </c>
      <c r="D65" s="935"/>
      <c r="E65" s="630"/>
      <c r="F65" s="630"/>
      <c r="G65" s="630"/>
      <c r="H65" s="630"/>
      <c r="I65" s="630"/>
      <c r="J65" s="624">
        <f t="shared" si="2"/>
        <v>0</v>
      </c>
      <c r="K65" s="637">
        <f>-J65+'Tab-03_AD-M01'!C39+('Tab-03_AD-M01'!C39*'Tab-03_AD-M01'!D39/12)</f>
        <v>0</v>
      </c>
      <c r="L65" s="626">
        <f t="shared" si="3"/>
        <v>0</v>
      </c>
      <c r="M65" s="792"/>
      <c r="S65" s="638" t="str">
        <f t="shared" si="4"/>
        <v>Credit Card #12</v>
      </c>
      <c r="T65" s="635">
        <v>12</v>
      </c>
      <c r="U65" s="639">
        <f>'Tab-03_AD-M01'!$E$39</f>
        <v>0</v>
      </c>
      <c r="V65" s="639">
        <f>'Tab-03_AD-M02'!$E39</f>
        <v>0</v>
      </c>
      <c r="W65" s="639">
        <f>'Tab-03_AD-M03'!$E39</f>
        <v>0</v>
      </c>
      <c r="X65" s="639">
        <f>'Tab-03_AD-M04'!$E39</f>
        <v>0</v>
      </c>
      <c r="Y65" s="639">
        <f>'Tab-03_AD-M05'!$E39</f>
        <v>0</v>
      </c>
      <c r="Z65" s="639">
        <f>'Tab-03_AD-M06'!$E39</f>
        <v>0</v>
      </c>
      <c r="AA65" s="639">
        <f>'Tab-03_AD-M07'!$E39</f>
        <v>0</v>
      </c>
      <c r="AB65" s="639">
        <f>'Tab-03_AD-M08'!$E39</f>
        <v>0</v>
      </c>
      <c r="AC65" s="639">
        <f>'Tab-03_AD-M09'!$E39</f>
        <v>0</v>
      </c>
      <c r="AD65" s="639">
        <f>'Tab-03_AD-M10'!$E39</f>
        <v>0</v>
      </c>
      <c r="AE65" s="639">
        <f>'Tab-03_AD-M11'!$E39</f>
        <v>0</v>
      </c>
      <c r="AF65" s="639">
        <f>'Tab-03_AD-M12'!$E39</f>
        <v>0</v>
      </c>
    </row>
    <row r="66" spans="1:32" s="195" customFormat="1" ht="13" customHeight="1">
      <c r="A66" s="636"/>
      <c r="B66" s="621" t="str">
        <f>'Tab-03_AD-M01'!B40</f>
        <v>Credit Card #13</v>
      </c>
      <c r="C66" s="622">
        <f>HLOOKUP(H3,debt_table,14)</f>
        <v>0</v>
      </c>
      <c r="D66" s="935"/>
      <c r="E66" s="630"/>
      <c r="F66" s="630"/>
      <c r="G66" s="630"/>
      <c r="H66" s="630"/>
      <c r="I66" s="630"/>
      <c r="J66" s="624">
        <f t="shared" si="2"/>
        <v>0</v>
      </c>
      <c r="K66" s="637">
        <f>-J66+'Tab-03_AD-M01'!C40+('Tab-03_AD-M01'!C40*'Tab-03_AD-M01'!D40/12)</f>
        <v>0</v>
      </c>
      <c r="L66" s="626">
        <f t="shared" si="3"/>
        <v>0</v>
      </c>
      <c r="M66" s="792"/>
      <c r="S66" s="638" t="str">
        <f t="shared" si="4"/>
        <v>Credit Card #13</v>
      </c>
      <c r="T66" s="635">
        <v>13</v>
      </c>
      <c r="U66" s="639">
        <f>'Tab-03_AD-M01'!$E$40</f>
        <v>0</v>
      </c>
      <c r="V66" s="639">
        <f>'Tab-03_AD-M02'!$E40</f>
        <v>0</v>
      </c>
      <c r="W66" s="639">
        <f>'Tab-03_AD-M03'!$E40</f>
        <v>0</v>
      </c>
      <c r="X66" s="639">
        <f>'Tab-03_AD-M04'!$E40</f>
        <v>0</v>
      </c>
      <c r="Y66" s="639">
        <f>'Tab-03_AD-M05'!$E40</f>
        <v>0</v>
      </c>
      <c r="Z66" s="639">
        <f>'Tab-03_AD-M06'!$E40</f>
        <v>0</v>
      </c>
      <c r="AA66" s="639">
        <f>'Tab-03_AD-M07'!$E40</f>
        <v>0</v>
      </c>
      <c r="AB66" s="639">
        <f>'Tab-03_AD-M08'!$E40</f>
        <v>0</v>
      </c>
      <c r="AC66" s="639">
        <f>'Tab-03_AD-M09'!$E40</f>
        <v>0</v>
      </c>
      <c r="AD66" s="639">
        <f>'Tab-03_AD-M10'!$E40</f>
        <v>0</v>
      </c>
      <c r="AE66" s="639">
        <f>'Tab-03_AD-M11'!$E40</f>
        <v>0</v>
      </c>
      <c r="AF66" s="639">
        <f>'Tab-03_AD-M12'!$E40</f>
        <v>0</v>
      </c>
    </row>
    <row r="67" spans="1:32" s="195" customFormat="1" ht="13" customHeight="1">
      <c r="A67" s="636"/>
      <c r="B67" s="621" t="str">
        <f>'Tab-03_AD-M01'!B41</f>
        <v>Credit Card #14</v>
      </c>
      <c r="C67" s="622">
        <f>HLOOKUP(H3,debt_table,15)</f>
        <v>0</v>
      </c>
      <c r="D67" s="935"/>
      <c r="E67" s="630"/>
      <c r="F67" s="630"/>
      <c r="G67" s="630"/>
      <c r="H67" s="630"/>
      <c r="I67" s="630"/>
      <c r="J67" s="624">
        <f t="shared" si="2"/>
        <v>0</v>
      </c>
      <c r="K67" s="637">
        <f>-J67+'Tab-03_AD-M01'!C41+('Tab-03_AD-M01'!C41*'Tab-03_AD-M01'!D41/12)</f>
        <v>0</v>
      </c>
      <c r="L67" s="626">
        <f t="shared" si="3"/>
        <v>0</v>
      </c>
      <c r="M67" s="792"/>
      <c r="S67" s="638" t="str">
        <f t="shared" si="4"/>
        <v>Credit Card #14</v>
      </c>
      <c r="T67" s="635">
        <v>14</v>
      </c>
      <c r="U67" s="639">
        <f>'Tab-03_AD-M01'!$E$41</f>
        <v>0</v>
      </c>
      <c r="V67" s="639">
        <f>'Tab-03_AD-M02'!$E41</f>
        <v>0</v>
      </c>
      <c r="W67" s="639">
        <f>'Tab-03_AD-M03'!$E41</f>
        <v>0</v>
      </c>
      <c r="X67" s="639">
        <f>'Tab-03_AD-M04'!$E41</f>
        <v>0</v>
      </c>
      <c r="Y67" s="639">
        <f>'Tab-03_AD-M05'!$E41</f>
        <v>0</v>
      </c>
      <c r="Z67" s="639">
        <f>'Tab-03_AD-M06'!$E41</f>
        <v>0</v>
      </c>
      <c r="AA67" s="639">
        <f>'Tab-03_AD-M07'!$E41</f>
        <v>0</v>
      </c>
      <c r="AB67" s="639">
        <f>'Tab-03_AD-M08'!$E41</f>
        <v>0</v>
      </c>
      <c r="AC67" s="639">
        <f>'Tab-03_AD-M09'!$E41</f>
        <v>0</v>
      </c>
      <c r="AD67" s="639">
        <f>'Tab-03_AD-M10'!$E41</f>
        <v>0</v>
      </c>
      <c r="AE67" s="639">
        <f>'Tab-03_AD-M11'!$E41</f>
        <v>0</v>
      </c>
      <c r="AF67" s="639">
        <f>'Tab-03_AD-M12'!$E41</f>
        <v>0</v>
      </c>
    </row>
    <row r="68" spans="1:32" s="195" customFormat="1" ht="13" customHeight="1">
      <c r="A68" s="636"/>
      <c r="B68" s="621" t="str">
        <f>'Tab-03_AD-M01'!B42</f>
        <v>Credit Card #15</v>
      </c>
      <c r="C68" s="622">
        <f>HLOOKUP(H3,debt_table,16)</f>
        <v>0</v>
      </c>
      <c r="D68" s="935"/>
      <c r="E68" s="630"/>
      <c r="F68" s="630"/>
      <c r="G68" s="630"/>
      <c r="H68" s="630"/>
      <c r="I68" s="630"/>
      <c r="J68" s="624">
        <f t="shared" si="2"/>
        <v>0</v>
      </c>
      <c r="K68" s="637">
        <f>-J68+'Tab-03_AD-M01'!C42+('Tab-03_AD-M01'!C42*'Tab-03_AD-M01'!D42/12)</f>
        <v>0</v>
      </c>
      <c r="L68" s="626">
        <f t="shared" si="3"/>
        <v>0</v>
      </c>
      <c r="M68" s="792"/>
      <c r="S68" s="640" t="str">
        <f t="shared" si="4"/>
        <v>Credit Card #15</v>
      </c>
      <c r="T68" s="635">
        <v>15</v>
      </c>
      <c r="U68" s="639">
        <f>'Tab-03_AD-M01'!$E$42</f>
        <v>0</v>
      </c>
      <c r="V68" s="639">
        <f>'Tab-03_AD-M02'!$E42</f>
        <v>0</v>
      </c>
      <c r="W68" s="639">
        <f>'Tab-03_AD-M03'!$E42</f>
        <v>0</v>
      </c>
      <c r="X68" s="639">
        <f>'Tab-03_AD-M04'!$E42</f>
        <v>0</v>
      </c>
      <c r="Y68" s="639">
        <f>'Tab-03_AD-M05'!$E42</f>
        <v>0</v>
      </c>
      <c r="Z68" s="639">
        <f>'Tab-03_AD-M06'!$E42</f>
        <v>0</v>
      </c>
      <c r="AA68" s="639">
        <f>'Tab-03_AD-M07'!$E42</f>
        <v>0</v>
      </c>
      <c r="AB68" s="639">
        <f>'Tab-03_AD-M08'!$E42</f>
        <v>0</v>
      </c>
      <c r="AC68" s="639">
        <f>'Tab-03_AD-M09'!$E42</f>
        <v>0</v>
      </c>
      <c r="AD68" s="639">
        <f>'Tab-03_AD-M10'!$E42</f>
        <v>0</v>
      </c>
      <c r="AE68" s="639">
        <f>'Tab-03_AD-M11'!$E42</f>
        <v>0</v>
      </c>
      <c r="AF68" s="639">
        <f>'Tab-03_AD-M12'!$E42</f>
        <v>0</v>
      </c>
    </row>
    <row r="69" spans="1:32" s="195" customFormat="1" ht="13" customHeight="1">
      <c r="A69" s="636"/>
      <c r="B69" s="621" t="str">
        <f>'Tab-03_AD-M01'!B46</f>
        <v>Auto #1</v>
      </c>
      <c r="C69" s="622">
        <f>HLOOKUP(H3,debt_table,17)</f>
        <v>0</v>
      </c>
      <c r="D69" s="935"/>
      <c r="E69" s="630"/>
      <c r="F69" s="630"/>
      <c r="G69" s="630"/>
      <c r="H69" s="630"/>
      <c r="I69" s="630"/>
      <c r="J69" s="624">
        <f t="shared" si="2"/>
        <v>0</v>
      </c>
      <c r="K69" s="637">
        <f>-J69+'Tab-03_AD-M01'!C46+('Tab-03_AD-M01'!C46*'Tab-03_AD-M01'!D46/12)</f>
        <v>0</v>
      </c>
      <c r="L69" s="626">
        <f t="shared" si="3"/>
        <v>0</v>
      </c>
      <c r="M69" s="792"/>
      <c r="S69" s="195" t="str">
        <f t="shared" si="4"/>
        <v>Auto #1</v>
      </c>
      <c r="T69" s="635">
        <v>16</v>
      </c>
      <c r="U69" s="639">
        <f>'Tab-03_AD-M01'!$E$46</f>
        <v>0</v>
      </c>
      <c r="V69" s="639">
        <f>'Tab-03_AD-M02'!$E46</f>
        <v>0</v>
      </c>
      <c r="W69" s="639">
        <f>'Tab-03_AD-M03'!$E46</f>
        <v>0</v>
      </c>
      <c r="X69" s="639">
        <f>'Tab-03_AD-M04'!$E46</f>
        <v>0</v>
      </c>
      <c r="Y69" s="639">
        <f>'Tab-03_AD-M05'!$E46</f>
        <v>0</v>
      </c>
      <c r="Z69" s="639">
        <f>'Tab-03_AD-M06'!$E46</f>
        <v>0</v>
      </c>
      <c r="AA69" s="639">
        <f>'Tab-03_AD-M07'!$E46</f>
        <v>0</v>
      </c>
      <c r="AB69" s="639">
        <f>'Tab-03_AD-M08'!$E46</f>
        <v>0</v>
      </c>
      <c r="AC69" s="639">
        <f>'Tab-03_AD-M09'!$E46</f>
        <v>0</v>
      </c>
      <c r="AD69" s="639">
        <f>'Tab-03_AD-M10'!$E46</f>
        <v>0</v>
      </c>
      <c r="AE69" s="639">
        <f>'Tab-03_AD-M11'!$E46</f>
        <v>0</v>
      </c>
      <c r="AF69" s="639">
        <f>'Tab-03_AD-M12'!$E46</f>
        <v>0</v>
      </c>
    </row>
    <row r="70" spans="1:32" s="195" customFormat="1" ht="13" customHeight="1">
      <c r="A70" s="636"/>
      <c r="B70" s="621" t="str">
        <f>'Tab-03_AD-M01'!B47</f>
        <v>Auto #2</v>
      </c>
      <c r="C70" s="622">
        <f>HLOOKUP(H3,debt_table,18)</f>
        <v>0</v>
      </c>
      <c r="D70" s="935"/>
      <c r="E70" s="630"/>
      <c r="F70" s="630"/>
      <c r="G70" s="630"/>
      <c r="H70" s="630"/>
      <c r="I70" s="630"/>
      <c r="J70" s="624">
        <f t="shared" si="2"/>
        <v>0</v>
      </c>
      <c r="K70" s="637">
        <f>-J70+'Tab-03_AD-M01'!C47+('Tab-03_AD-M01'!C47*'Tab-03_AD-M01'!D47/12)</f>
        <v>0</v>
      </c>
      <c r="L70" s="626">
        <f t="shared" si="3"/>
        <v>0</v>
      </c>
      <c r="M70" s="792"/>
      <c r="S70" s="195" t="str">
        <f t="shared" si="4"/>
        <v>Auto #2</v>
      </c>
      <c r="T70" s="635">
        <v>17</v>
      </c>
      <c r="U70" s="639">
        <f>'Tab-03_AD-M01'!$E$47</f>
        <v>0</v>
      </c>
      <c r="V70" s="639">
        <f>'Tab-03_AD-M02'!$E47</f>
        <v>0</v>
      </c>
      <c r="W70" s="639">
        <f>'Tab-03_AD-M03'!$E47</f>
        <v>0</v>
      </c>
      <c r="X70" s="639">
        <f>'Tab-03_AD-M04'!$E47</f>
        <v>0</v>
      </c>
      <c r="Y70" s="639">
        <f>'Tab-03_AD-M05'!$E47</f>
        <v>0</v>
      </c>
      <c r="Z70" s="639">
        <f>'Tab-03_AD-M06'!$E47</f>
        <v>0</v>
      </c>
      <c r="AA70" s="639">
        <f>'Tab-03_AD-M07'!$E47</f>
        <v>0</v>
      </c>
      <c r="AB70" s="639">
        <f>'Tab-03_AD-M08'!$E47</f>
        <v>0</v>
      </c>
      <c r="AC70" s="639">
        <f>'Tab-03_AD-M09'!$E47</f>
        <v>0</v>
      </c>
      <c r="AD70" s="639">
        <f>'Tab-03_AD-M10'!$E47</f>
        <v>0</v>
      </c>
      <c r="AE70" s="639">
        <f>'Tab-03_AD-M11'!$E47</f>
        <v>0</v>
      </c>
      <c r="AF70" s="639">
        <f>'Tab-03_AD-M12'!$E47</f>
        <v>0</v>
      </c>
    </row>
    <row r="71" spans="1:32" s="195" customFormat="1" ht="13" customHeight="1">
      <c r="A71" s="636"/>
      <c r="B71" s="621" t="str">
        <f>'Tab-03_AD-M01'!B48</f>
        <v>Other Loan</v>
      </c>
      <c r="C71" s="622">
        <f>HLOOKUP(H3,debt_table,19)</f>
        <v>0</v>
      </c>
      <c r="D71" s="935"/>
      <c r="E71" s="630"/>
      <c r="F71" s="630"/>
      <c r="G71" s="630"/>
      <c r="H71" s="630"/>
      <c r="I71" s="630"/>
      <c r="J71" s="624">
        <f t="shared" si="2"/>
        <v>0</v>
      </c>
      <c r="K71" s="637">
        <f>-J71+'Tab-03_AD-M01'!C48+('Tab-03_AD-M01'!C48*'Tab-03_AD-M01'!D48/12)</f>
        <v>0</v>
      </c>
      <c r="L71" s="626">
        <f t="shared" si="3"/>
        <v>0</v>
      </c>
      <c r="M71" s="792"/>
      <c r="S71" s="640" t="str">
        <f t="shared" si="4"/>
        <v>Other Loan</v>
      </c>
      <c r="T71" s="635">
        <v>18</v>
      </c>
      <c r="U71" s="639">
        <f>'Tab-03_AD-M01'!$E$48</f>
        <v>0</v>
      </c>
      <c r="V71" s="639">
        <f>'Tab-03_AD-M02'!$E48</f>
        <v>0</v>
      </c>
      <c r="W71" s="639">
        <f>'Tab-03_AD-M03'!$E48</f>
        <v>0</v>
      </c>
      <c r="X71" s="639">
        <f>'Tab-03_AD-M04'!$E48</f>
        <v>0</v>
      </c>
      <c r="Y71" s="639">
        <f>'Tab-03_AD-M05'!$E48</f>
        <v>0</v>
      </c>
      <c r="Z71" s="639">
        <f>'Tab-03_AD-M06'!$E48</f>
        <v>0</v>
      </c>
      <c r="AA71" s="639">
        <f>'Tab-03_AD-M07'!$E48</f>
        <v>0</v>
      </c>
      <c r="AB71" s="639">
        <f>'Tab-03_AD-M08'!$E48</f>
        <v>0</v>
      </c>
      <c r="AC71" s="639">
        <f>'Tab-03_AD-M09'!$E48</f>
        <v>0</v>
      </c>
      <c r="AD71" s="639">
        <f>'Tab-03_AD-M10'!$E48</f>
        <v>0</v>
      </c>
      <c r="AE71" s="639">
        <f>'Tab-03_AD-M11'!$E48</f>
        <v>0</v>
      </c>
      <c r="AF71" s="639">
        <f>'Tab-03_AD-M12'!$E48</f>
        <v>0</v>
      </c>
    </row>
    <row r="72" spans="1:32" s="195" customFormat="1" ht="13" customHeight="1">
      <c r="A72" s="636"/>
      <c r="B72" s="621" t="str">
        <f>'Tab-03_AD-M01'!B51</f>
        <v>Mortgage 1 (only principle/interest)</v>
      </c>
      <c r="C72" s="622">
        <f>HLOOKUP(H3,debt_table,20)</f>
        <v>0</v>
      </c>
      <c r="D72" s="935"/>
      <c r="E72" s="630"/>
      <c r="F72" s="630"/>
      <c r="G72" s="630"/>
      <c r="H72" s="630"/>
      <c r="I72" s="630"/>
      <c r="J72" s="624">
        <f t="shared" si="2"/>
        <v>0</v>
      </c>
      <c r="K72" s="637">
        <f>-J72+'Tab-03_AD-M01'!C51+('Tab-03_AD-M01'!C51*'Tab-03_AD-M01'!D51/12)</f>
        <v>0</v>
      </c>
      <c r="L72" s="626">
        <f t="shared" si="3"/>
        <v>0</v>
      </c>
      <c r="M72" s="792"/>
      <c r="S72" s="195" t="str">
        <f t="shared" si="4"/>
        <v>Mortgage 1 (only principle/interest)</v>
      </c>
      <c r="T72" s="635">
        <v>19</v>
      </c>
      <c r="U72" s="639">
        <f>'Tab-03_AD-M01'!$E$51</f>
        <v>0</v>
      </c>
      <c r="V72" s="639">
        <f>'Tab-03_AD-M02'!$E51</f>
        <v>0</v>
      </c>
      <c r="W72" s="639">
        <f>'Tab-03_AD-M03'!$E51</f>
        <v>0</v>
      </c>
      <c r="X72" s="639">
        <f>'Tab-03_AD-M04'!$E51</f>
        <v>0</v>
      </c>
      <c r="Y72" s="639">
        <f>'Tab-03_AD-M05'!$E51</f>
        <v>0</v>
      </c>
      <c r="Z72" s="639">
        <f>'Tab-03_AD-M06'!$E51</f>
        <v>0</v>
      </c>
      <c r="AA72" s="639">
        <f>'Tab-03_AD-M07'!$E51</f>
        <v>0</v>
      </c>
      <c r="AB72" s="639">
        <f>'Tab-03_AD-M08'!$E51</f>
        <v>0</v>
      </c>
      <c r="AC72" s="639">
        <f>'Tab-03_AD-M09'!$E51</f>
        <v>0</v>
      </c>
      <c r="AD72" s="639">
        <f>'Tab-03_AD-M10'!$E51</f>
        <v>0</v>
      </c>
      <c r="AE72" s="639">
        <f>'Tab-03_AD-M11'!$E51</f>
        <v>0</v>
      </c>
      <c r="AF72" s="639">
        <f>'Tab-03_AD-M12'!$E51</f>
        <v>0</v>
      </c>
    </row>
    <row r="73" spans="1:32" s="195" customFormat="1" ht="13" customHeight="1">
      <c r="A73" s="636"/>
      <c r="B73" s="621" t="str">
        <f>'Tab-03_AD-M01'!B52</f>
        <v>Mortgage 2 (only principle/interest)</v>
      </c>
      <c r="C73" s="622">
        <f>HLOOKUP(H3,debt_table,21)</f>
        <v>0</v>
      </c>
      <c r="D73" s="935"/>
      <c r="E73" s="630"/>
      <c r="F73" s="630"/>
      <c r="G73" s="630"/>
      <c r="H73" s="630"/>
      <c r="I73" s="630"/>
      <c r="J73" s="624">
        <f t="shared" si="2"/>
        <v>0</v>
      </c>
      <c r="K73" s="637">
        <f>-J73+'Tab-03_AD-M01'!C52+('Tab-03_AD-M01'!C52*'Tab-03_AD-M01'!D52/12)</f>
        <v>0</v>
      </c>
      <c r="L73" s="626">
        <f t="shared" si="3"/>
        <v>0</v>
      </c>
      <c r="M73" s="792"/>
      <c r="S73" s="195" t="str">
        <f t="shared" si="4"/>
        <v>Mortgage 2 (only principle/interest)</v>
      </c>
      <c r="T73" s="635">
        <v>20</v>
      </c>
      <c r="U73" s="639">
        <f>'Tab-03_AD-M01'!$E$52</f>
        <v>0</v>
      </c>
      <c r="V73" s="639">
        <f>'Tab-03_AD-M02'!$E52</f>
        <v>0</v>
      </c>
      <c r="W73" s="639">
        <f>'Tab-03_AD-M03'!$E52</f>
        <v>0</v>
      </c>
      <c r="X73" s="639">
        <f>'Tab-03_AD-M04'!$E52</f>
        <v>0</v>
      </c>
      <c r="Y73" s="639">
        <f>'Tab-03_AD-M05'!$E52</f>
        <v>0</v>
      </c>
      <c r="Z73" s="639">
        <f>'Tab-03_AD-M06'!$E52</f>
        <v>0</v>
      </c>
      <c r="AA73" s="639">
        <f>'Tab-03_AD-M07'!$E52</f>
        <v>0</v>
      </c>
      <c r="AB73" s="639">
        <f>'Tab-03_AD-M08'!$E52</f>
        <v>0</v>
      </c>
      <c r="AC73" s="639">
        <f>'Tab-03_AD-M09'!$E52</f>
        <v>0</v>
      </c>
      <c r="AD73" s="639">
        <f>'Tab-03_AD-M10'!$E52</f>
        <v>0</v>
      </c>
      <c r="AE73" s="639">
        <f>'Tab-03_AD-M11'!$E52</f>
        <v>0</v>
      </c>
      <c r="AF73" s="639">
        <f>'Tab-03_AD-M12'!$E52</f>
        <v>0</v>
      </c>
    </row>
    <row r="74" spans="1:32" s="195" customFormat="1" ht="13" customHeight="1">
      <c r="A74" s="636"/>
      <c r="B74" s="621" t="str">
        <f>'Tab-03_AD-M01'!B53</f>
        <v>Line of Credit</v>
      </c>
      <c r="C74" s="622">
        <f>HLOOKUP(H3,debt_table,22)</f>
        <v>0</v>
      </c>
      <c r="D74" s="935"/>
      <c r="E74" s="630"/>
      <c r="F74" s="630"/>
      <c r="G74" s="630"/>
      <c r="H74" s="630"/>
      <c r="I74" s="630"/>
      <c r="J74" s="624">
        <f t="shared" ref="J74:J84" si="5">SUM(E74:I74)</f>
        <v>0</v>
      </c>
      <c r="K74" s="637">
        <f>-J74+'Tab-03_AD-M01'!C53+('Tab-03_AD-M01'!C53*'Tab-03_AD-M01'!D53/12)</f>
        <v>0</v>
      </c>
      <c r="L74" s="626">
        <f t="shared" ref="L74:L84" si="6">C74-SUM(E74:I74)</f>
        <v>0</v>
      </c>
      <c r="M74" s="792"/>
      <c r="S74" s="640" t="str">
        <f t="shared" si="4"/>
        <v>Line of Credit</v>
      </c>
      <c r="T74" s="635">
        <v>21</v>
      </c>
      <c r="U74" s="639">
        <f>'Tab-03_AD-M01'!$E$53</f>
        <v>0</v>
      </c>
      <c r="V74" s="639">
        <f>'Tab-03_AD-M02'!$E53</f>
        <v>0</v>
      </c>
      <c r="W74" s="639">
        <f>'Tab-03_AD-M03'!$E53</f>
        <v>0</v>
      </c>
      <c r="X74" s="639">
        <f>'Tab-03_AD-M04'!$E53</f>
        <v>0</v>
      </c>
      <c r="Y74" s="639">
        <f>'Tab-03_AD-M05'!$E53</f>
        <v>0</v>
      </c>
      <c r="Z74" s="639">
        <f>'Tab-03_AD-M06'!$E53</f>
        <v>0</v>
      </c>
      <c r="AA74" s="639">
        <f>'Tab-03_AD-M07'!$E53</f>
        <v>0</v>
      </c>
      <c r="AB74" s="639">
        <f>'Tab-03_AD-M08'!$E53</f>
        <v>0</v>
      </c>
      <c r="AC74" s="639">
        <f>'Tab-03_AD-M09'!$E53</f>
        <v>0</v>
      </c>
      <c r="AD74" s="639">
        <f>'Tab-03_AD-M10'!$E53</f>
        <v>0</v>
      </c>
      <c r="AE74" s="639">
        <f>'Tab-03_AD-M11'!$E53</f>
        <v>0</v>
      </c>
      <c r="AF74" s="639">
        <f>'Tab-03_AD-M12'!$E53</f>
        <v>0</v>
      </c>
    </row>
    <row r="75" spans="1:32" s="195" customFormat="1" ht="13" customHeight="1">
      <c r="A75" s="636"/>
      <c r="B75" s="621" t="str">
        <f>'Tab-03_AD-M01'!B57</f>
        <v>Miscellaneous #1</v>
      </c>
      <c r="C75" s="622">
        <f>HLOOKUP(H3,debt_table,23)</f>
        <v>0</v>
      </c>
      <c r="D75" s="935"/>
      <c r="E75" s="630"/>
      <c r="F75" s="630"/>
      <c r="G75" s="630"/>
      <c r="H75" s="630"/>
      <c r="I75" s="630"/>
      <c r="J75" s="624">
        <f t="shared" si="5"/>
        <v>0</v>
      </c>
      <c r="K75" s="637">
        <f>-J75+'Tab-03_AD-M01'!C57+('Tab-03_AD-M01'!C57*'Tab-03_AD-M01'!D57/12)</f>
        <v>0</v>
      </c>
      <c r="L75" s="626">
        <f t="shared" si="6"/>
        <v>0</v>
      </c>
      <c r="M75" s="792"/>
      <c r="S75" s="195" t="str">
        <f t="shared" si="4"/>
        <v>Miscellaneous #1</v>
      </c>
      <c r="T75" s="635">
        <v>22</v>
      </c>
      <c r="U75" s="639">
        <f>'Tab-03_AD-M01'!$E$57</f>
        <v>0</v>
      </c>
      <c r="V75" s="639">
        <f>'Tab-03_AD-M02'!$E57</f>
        <v>0</v>
      </c>
      <c r="W75" s="639">
        <f>'Tab-03_AD-M03'!$E57</f>
        <v>0</v>
      </c>
      <c r="X75" s="639">
        <f>'Tab-03_AD-M04'!$E57</f>
        <v>0</v>
      </c>
      <c r="Y75" s="639">
        <f>'Tab-03_AD-M05'!$E57</f>
        <v>0</v>
      </c>
      <c r="Z75" s="639">
        <f>'Tab-03_AD-M06'!$E57</f>
        <v>0</v>
      </c>
      <c r="AA75" s="639">
        <f>'Tab-03_AD-M07'!$E57</f>
        <v>0</v>
      </c>
      <c r="AB75" s="639">
        <f>'Tab-03_AD-M08'!$E57</f>
        <v>0</v>
      </c>
      <c r="AC75" s="639">
        <f>'Tab-03_AD-M09'!$E57</f>
        <v>0</v>
      </c>
      <c r="AD75" s="639">
        <f>'Tab-03_AD-M10'!$E57</f>
        <v>0</v>
      </c>
      <c r="AE75" s="639">
        <f>'Tab-03_AD-M11'!$E57</f>
        <v>0</v>
      </c>
      <c r="AF75" s="639">
        <f>'Tab-03_AD-M12'!$E57</f>
        <v>0</v>
      </c>
    </row>
    <row r="76" spans="1:32" s="195" customFormat="1" ht="13" customHeight="1">
      <c r="A76" s="636"/>
      <c r="B76" s="621" t="str">
        <f>'Tab-03_AD-M01'!B58</f>
        <v>Miscellaneous #2</v>
      </c>
      <c r="C76" s="622">
        <f>HLOOKUP(H3,debt_table,24)</f>
        <v>0</v>
      </c>
      <c r="D76" s="935"/>
      <c r="E76" s="630"/>
      <c r="F76" s="630"/>
      <c r="G76" s="630"/>
      <c r="H76" s="630"/>
      <c r="I76" s="630"/>
      <c r="J76" s="624">
        <f t="shared" si="5"/>
        <v>0</v>
      </c>
      <c r="K76" s="637">
        <f>-J76+'Tab-03_AD-M01'!C58+('Tab-03_AD-M01'!C58*'Tab-03_AD-M01'!D58/12)</f>
        <v>0</v>
      </c>
      <c r="L76" s="626">
        <f t="shared" si="6"/>
        <v>0</v>
      </c>
      <c r="M76" s="792"/>
      <c r="S76" s="195" t="str">
        <f t="shared" si="4"/>
        <v>Miscellaneous #2</v>
      </c>
      <c r="T76" s="635">
        <v>23</v>
      </c>
      <c r="U76" s="639">
        <f>'Tab-03_AD-M01'!$E$58</f>
        <v>0</v>
      </c>
      <c r="V76" s="639">
        <f>'Tab-03_AD-M02'!$E58</f>
        <v>0</v>
      </c>
      <c r="W76" s="639">
        <f>'Tab-03_AD-M03'!$E58</f>
        <v>0</v>
      </c>
      <c r="X76" s="639">
        <f>'Tab-03_AD-M04'!$E58</f>
        <v>0</v>
      </c>
      <c r="Y76" s="639">
        <f>'Tab-03_AD-M05'!$E58</f>
        <v>0</v>
      </c>
      <c r="Z76" s="639">
        <f>'Tab-03_AD-M06'!$E58</f>
        <v>0</v>
      </c>
      <c r="AA76" s="639">
        <f>'Tab-03_AD-M07'!$E58</f>
        <v>0</v>
      </c>
      <c r="AB76" s="639">
        <f>'Tab-03_AD-M08'!$E58</f>
        <v>0</v>
      </c>
      <c r="AC76" s="639">
        <f>'Tab-03_AD-M09'!$E58</f>
        <v>0</v>
      </c>
      <c r="AD76" s="639">
        <f>'Tab-03_AD-M10'!$E58</f>
        <v>0</v>
      </c>
      <c r="AE76" s="639">
        <f>'Tab-03_AD-M11'!$E58</f>
        <v>0</v>
      </c>
      <c r="AF76" s="639">
        <f>'Tab-03_AD-M12'!$E58</f>
        <v>0</v>
      </c>
    </row>
    <row r="77" spans="1:32" s="195" customFormat="1" ht="13" customHeight="1">
      <c r="A77" s="636"/>
      <c r="B77" s="621" t="str">
        <f>'Tab-03_AD-M01'!B59</f>
        <v>Miscellaneous #3</v>
      </c>
      <c r="C77" s="622">
        <f>HLOOKUP(H3,debt_table,25)</f>
        <v>0</v>
      </c>
      <c r="D77" s="935"/>
      <c r="E77" s="630"/>
      <c r="F77" s="630"/>
      <c r="G77" s="630"/>
      <c r="H77" s="630"/>
      <c r="I77" s="630"/>
      <c r="J77" s="624">
        <f t="shared" si="5"/>
        <v>0</v>
      </c>
      <c r="K77" s="637">
        <f>-J77+'Tab-03_AD-M01'!C59+('Tab-03_AD-M01'!C59*'Tab-03_AD-M01'!D59/12)</f>
        <v>0</v>
      </c>
      <c r="L77" s="626">
        <f t="shared" si="6"/>
        <v>0</v>
      </c>
      <c r="M77" s="792"/>
      <c r="S77" s="195" t="str">
        <f t="shared" si="4"/>
        <v>Miscellaneous #3</v>
      </c>
      <c r="T77" s="635">
        <v>24</v>
      </c>
      <c r="U77" s="639">
        <f>'Tab-03_AD-M01'!$E$59</f>
        <v>0</v>
      </c>
      <c r="V77" s="639">
        <f>'Tab-03_AD-M02'!$E59</f>
        <v>0</v>
      </c>
      <c r="W77" s="639">
        <f>'Tab-03_AD-M03'!$E59</f>
        <v>0</v>
      </c>
      <c r="X77" s="639">
        <f>'Tab-03_AD-M04'!$E59</f>
        <v>0</v>
      </c>
      <c r="Y77" s="639">
        <f>'Tab-03_AD-M05'!$E59</f>
        <v>0</v>
      </c>
      <c r="Z77" s="639">
        <f>'Tab-03_AD-M06'!$E59</f>
        <v>0</v>
      </c>
      <c r="AA77" s="639">
        <f>'Tab-03_AD-M07'!$E59</f>
        <v>0</v>
      </c>
      <c r="AB77" s="639">
        <f>'Tab-03_AD-M08'!$E59</f>
        <v>0</v>
      </c>
      <c r="AC77" s="639">
        <f>'Tab-03_AD-M09'!$E59</f>
        <v>0</v>
      </c>
      <c r="AD77" s="639">
        <f>'Tab-03_AD-M10'!$E59</f>
        <v>0</v>
      </c>
      <c r="AE77" s="639">
        <f>'Tab-03_AD-M11'!$E59</f>
        <v>0</v>
      </c>
      <c r="AF77" s="639">
        <f>'Tab-03_AD-M12'!$E59</f>
        <v>0</v>
      </c>
    </row>
    <row r="78" spans="1:32" s="195" customFormat="1" ht="13" customHeight="1">
      <c r="A78" s="636"/>
      <c r="B78" s="621" t="str">
        <f>'Tab-03_AD-M01'!B60</f>
        <v>Miscellaneous #4</v>
      </c>
      <c r="C78" s="622">
        <f>HLOOKUP(H3,debt_table,26)</f>
        <v>0</v>
      </c>
      <c r="D78" s="935"/>
      <c r="E78" s="630"/>
      <c r="F78" s="630"/>
      <c r="G78" s="630"/>
      <c r="H78" s="630"/>
      <c r="I78" s="630"/>
      <c r="J78" s="624">
        <f t="shared" si="5"/>
        <v>0</v>
      </c>
      <c r="K78" s="637">
        <f>-J78+'Tab-03_AD-M01'!C60+('Tab-03_AD-M01'!C60*'Tab-03_AD-M01'!D60/12)</f>
        <v>0</v>
      </c>
      <c r="L78" s="626">
        <f t="shared" si="6"/>
        <v>0</v>
      </c>
      <c r="M78" s="792"/>
      <c r="S78" s="195" t="str">
        <f t="shared" si="4"/>
        <v>Miscellaneous #4</v>
      </c>
      <c r="T78" s="635">
        <v>25</v>
      </c>
      <c r="U78" s="639">
        <f>'Tab-03_AD-M01'!$E$60</f>
        <v>0</v>
      </c>
      <c r="V78" s="639">
        <f>'Tab-03_AD-M02'!$E60</f>
        <v>0</v>
      </c>
      <c r="W78" s="639">
        <f>'Tab-03_AD-M03'!$E60</f>
        <v>0</v>
      </c>
      <c r="X78" s="639">
        <f>'Tab-03_AD-M04'!$E60</f>
        <v>0</v>
      </c>
      <c r="Y78" s="639">
        <f>'Tab-03_AD-M05'!$E60</f>
        <v>0</v>
      </c>
      <c r="Z78" s="639">
        <f>'Tab-03_AD-M06'!$E60</f>
        <v>0</v>
      </c>
      <c r="AA78" s="639">
        <f>'Tab-03_AD-M07'!$E60</f>
        <v>0</v>
      </c>
      <c r="AB78" s="639">
        <f>'Tab-03_AD-M08'!$E60</f>
        <v>0</v>
      </c>
      <c r="AC78" s="639">
        <f>'Tab-03_AD-M09'!$E60</f>
        <v>0</v>
      </c>
      <c r="AD78" s="639">
        <f>'Tab-03_AD-M10'!$E60</f>
        <v>0</v>
      </c>
      <c r="AE78" s="639">
        <f>'Tab-03_AD-M11'!$E60</f>
        <v>0</v>
      </c>
      <c r="AF78" s="639">
        <f>'Tab-03_AD-M12'!$E60</f>
        <v>0</v>
      </c>
    </row>
    <row r="79" spans="1:32" s="195" customFormat="1" ht="13" customHeight="1">
      <c r="A79" s="636"/>
      <c r="B79" s="621" t="str">
        <f>'Tab-03_AD-M01'!B61</f>
        <v>Miscellaneous #5</v>
      </c>
      <c r="C79" s="622">
        <f>HLOOKUP(H3,debt_table,27)</f>
        <v>0</v>
      </c>
      <c r="D79" s="935"/>
      <c r="E79" s="630"/>
      <c r="F79" s="630"/>
      <c r="G79" s="630"/>
      <c r="H79" s="630"/>
      <c r="I79" s="630"/>
      <c r="J79" s="624">
        <f t="shared" si="5"/>
        <v>0</v>
      </c>
      <c r="K79" s="637">
        <f>-J79+'Tab-03_AD-M01'!C61+('Tab-03_AD-M01'!C61*'Tab-03_AD-M01'!D61/12)</f>
        <v>0</v>
      </c>
      <c r="L79" s="626">
        <f t="shared" si="6"/>
        <v>0</v>
      </c>
      <c r="M79" s="792"/>
      <c r="S79" s="195" t="str">
        <f t="shared" si="4"/>
        <v>Miscellaneous #5</v>
      </c>
      <c r="T79" s="635">
        <v>26</v>
      </c>
      <c r="U79" s="639">
        <f>'Tab-03_AD-M01'!$E$61</f>
        <v>0</v>
      </c>
      <c r="V79" s="639">
        <f>'Tab-03_AD-M02'!$E61</f>
        <v>0</v>
      </c>
      <c r="W79" s="639">
        <f>'Tab-03_AD-M03'!$E61</f>
        <v>0</v>
      </c>
      <c r="X79" s="639">
        <f>'Tab-03_AD-M04'!$E61</f>
        <v>0</v>
      </c>
      <c r="Y79" s="639">
        <f>'Tab-03_AD-M05'!$E61</f>
        <v>0</v>
      </c>
      <c r="Z79" s="639">
        <f>'Tab-03_AD-M06'!$E61</f>
        <v>0</v>
      </c>
      <c r="AA79" s="639">
        <f>'Tab-03_AD-M07'!$E61</f>
        <v>0</v>
      </c>
      <c r="AB79" s="639">
        <f>'Tab-03_AD-M08'!$E61</f>
        <v>0</v>
      </c>
      <c r="AC79" s="639">
        <f>'Tab-03_AD-M09'!$E61</f>
        <v>0</v>
      </c>
      <c r="AD79" s="639">
        <f>'Tab-03_AD-M10'!$E61</f>
        <v>0</v>
      </c>
      <c r="AE79" s="639">
        <f>'Tab-03_AD-M11'!$E61</f>
        <v>0</v>
      </c>
      <c r="AF79" s="639">
        <f>'Tab-03_AD-M12'!$E61</f>
        <v>0</v>
      </c>
    </row>
    <row r="80" spans="1:32" s="195" customFormat="1" ht="13" customHeight="1">
      <c r="A80" s="636"/>
      <c r="B80" s="621" t="str">
        <f>'Tab-03_AD-M01'!B62</f>
        <v>Miscellaneous #6</v>
      </c>
      <c r="C80" s="622">
        <f>HLOOKUP(H3,debt_table,28)</f>
        <v>0</v>
      </c>
      <c r="D80" s="935"/>
      <c r="E80" s="630"/>
      <c r="F80" s="630"/>
      <c r="G80" s="630"/>
      <c r="H80" s="630"/>
      <c r="I80" s="630"/>
      <c r="J80" s="624">
        <f t="shared" si="5"/>
        <v>0</v>
      </c>
      <c r="K80" s="637">
        <f>-J80+'Tab-03_AD-M01'!C62+('Tab-03_AD-M01'!C62*'Tab-03_AD-M01'!D62/12)</f>
        <v>0</v>
      </c>
      <c r="L80" s="626">
        <f t="shared" si="6"/>
        <v>0</v>
      </c>
      <c r="M80" s="792"/>
      <c r="S80" s="195" t="str">
        <f t="shared" si="4"/>
        <v>Miscellaneous #6</v>
      </c>
      <c r="T80" s="635">
        <v>27</v>
      </c>
      <c r="U80" s="639">
        <f>'Tab-03_AD-M01'!$E$62</f>
        <v>0</v>
      </c>
      <c r="V80" s="639">
        <f>'Tab-03_AD-M02'!$E62</f>
        <v>0</v>
      </c>
      <c r="W80" s="639">
        <f>'Tab-03_AD-M03'!$E62</f>
        <v>0</v>
      </c>
      <c r="X80" s="639">
        <f>'Tab-03_AD-M04'!$E62</f>
        <v>0</v>
      </c>
      <c r="Y80" s="639">
        <f>'Tab-03_AD-M05'!$E62</f>
        <v>0</v>
      </c>
      <c r="Z80" s="639">
        <f>'Tab-03_AD-M06'!$E62</f>
        <v>0</v>
      </c>
      <c r="AA80" s="639">
        <f>'Tab-03_AD-M07'!$E62</f>
        <v>0</v>
      </c>
      <c r="AB80" s="639">
        <f>'Tab-03_AD-M08'!$E62</f>
        <v>0</v>
      </c>
      <c r="AC80" s="639">
        <f>'Tab-03_AD-M09'!$E62</f>
        <v>0</v>
      </c>
      <c r="AD80" s="639">
        <f>'Tab-03_AD-M10'!$E62</f>
        <v>0</v>
      </c>
      <c r="AE80" s="639">
        <f>'Tab-03_AD-M11'!$E62</f>
        <v>0</v>
      </c>
      <c r="AF80" s="639">
        <f>'Tab-03_AD-M12'!$E62</f>
        <v>0</v>
      </c>
    </row>
    <row r="81" spans="1:32" s="195" customFormat="1" ht="13" customHeight="1">
      <c r="A81" s="636"/>
      <c r="B81" s="621" t="str">
        <f>'Tab-03_AD-M01'!B63</f>
        <v>Miscellaneous #7</v>
      </c>
      <c r="C81" s="622">
        <f>HLOOKUP(H3,debt_table,29)</f>
        <v>0</v>
      </c>
      <c r="D81" s="935"/>
      <c r="E81" s="630"/>
      <c r="F81" s="630"/>
      <c r="G81" s="630"/>
      <c r="H81" s="630"/>
      <c r="I81" s="630"/>
      <c r="J81" s="624">
        <f t="shared" si="5"/>
        <v>0</v>
      </c>
      <c r="K81" s="637">
        <f>-J81+'Tab-03_AD-M01'!C63+('Tab-03_AD-M01'!C63*'Tab-03_AD-M01'!D63/12)</f>
        <v>0</v>
      </c>
      <c r="L81" s="626">
        <f t="shared" si="6"/>
        <v>0</v>
      </c>
      <c r="M81" s="792"/>
      <c r="S81" s="195" t="str">
        <f t="shared" si="4"/>
        <v>Miscellaneous #7</v>
      </c>
      <c r="T81" s="635">
        <v>28</v>
      </c>
      <c r="U81" s="639">
        <f>'Tab-03_AD-M01'!$E$63</f>
        <v>0</v>
      </c>
      <c r="V81" s="639">
        <f>'Tab-03_AD-M02'!$E63</f>
        <v>0</v>
      </c>
      <c r="W81" s="639">
        <f>'Tab-03_AD-M03'!$E63</f>
        <v>0</v>
      </c>
      <c r="X81" s="639">
        <f>'Tab-03_AD-M04'!$E63</f>
        <v>0</v>
      </c>
      <c r="Y81" s="639">
        <f>'Tab-03_AD-M05'!$E63</f>
        <v>0</v>
      </c>
      <c r="Z81" s="639">
        <f>'Tab-03_AD-M06'!$E63</f>
        <v>0</v>
      </c>
      <c r="AA81" s="639">
        <f>'Tab-03_AD-M07'!$E63</f>
        <v>0</v>
      </c>
      <c r="AB81" s="639">
        <f>'Tab-03_AD-M08'!$E63</f>
        <v>0</v>
      </c>
      <c r="AC81" s="639">
        <f>'Tab-03_AD-M09'!$E63</f>
        <v>0</v>
      </c>
      <c r="AD81" s="639">
        <f>'Tab-03_AD-M10'!$E63</f>
        <v>0</v>
      </c>
      <c r="AE81" s="639">
        <f>'Tab-03_AD-M11'!$E63</f>
        <v>0</v>
      </c>
      <c r="AF81" s="639">
        <f>'Tab-03_AD-M12'!$E63</f>
        <v>0</v>
      </c>
    </row>
    <row r="82" spans="1:32" s="195" customFormat="1" ht="13" customHeight="1">
      <c r="A82" s="636"/>
      <c r="B82" s="621" t="str">
        <f>'Tab-03_AD-M01'!B64</f>
        <v>Miscellaneous #8</v>
      </c>
      <c r="C82" s="622">
        <f>HLOOKUP(H3,debt_table,30)</f>
        <v>0</v>
      </c>
      <c r="D82" s="935"/>
      <c r="E82" s="630"/>
      <c r="F82" s="630"/>
      <c r="G82" s="630"/>
      <c r="H82" s="630"/>
      <c r="I82" s="630"/>
      <c r="J82" s="624">
        <f t="shared" si="5"/>
        <v>0</v>
      </c>
      <c r="K82" s="637">
        <f>-J82+'Tab-03_AD-M01'!C64+('Tab-03_AD-M01'!C64*'Tab-03_AD-M01'!D64/12)</f>
        <v>0</v>
      </c>
      <c r="L82" s="626">
        <f t="shared" si="6"/>
        <v>0</v>
      </c>
      <c r="M82" s="792"/>
      <c r="S82" s="195" t="str">
        <f t="shared" si="4"/>
        <v>Miscellaneous #8</v>
      </c>
      <c r="T82" s="635">
        <v>29</v>
      </c>
      <c r="U82" s="639">
        <f>'Tab-03_AD-M01'!$E$64</f>
        <v>0</v>
      </c>
      <c r="V82" s="639">
        <f>'Tab-03_AD-M02'!$E64</f>
        <v>0</v>
      </c>
      <c r="W82" s="639">
        <f>'Tab-03_AD-M03'!$E64</f>
        <v>0</v>
      </c>
      <c r="X82" s="639">
        <f>'Tab-03_AD-M04'!$E64</f>
        <v>0</v>
      </c>
      <c r="Y82" s="639">
        <f>'Tab-03_AD-M05'!$E64</f>
        <v>0</v>
      </c>
      <c r="Z82" s="639">
        <f>'Tab-03_AD-M06'!$E64</f>
        <v>0</v>
      </c>
      <c r="AA82" s="639">
        <f>'Tab-03_AD-M07'!$E64</f>
        <v>0</v>
      </c>
      <c r="AB82" s="639">
        <f>'Tab-03_AD-M08'!$E64</f>
        <v>0</v>
      </c>
      <c r="AC82" s="639">
        <f>'Tab-03_AD-M09'!$E64</f>
        <v>0</v>
      </c>
      <c r="AD82" s="639">
        <f>'Tab-03_AD-M10'!$E64</f>
        <v>0</v>
      </c>
      <c r="AE82" s="639">
        <f>'Tab-03_AD-M11'!$E64</f>
        <v>0</v>
      </c>
      <c r="AF82" s="639">
        <f>'Tab-03_AD-M12'!$E64</f>
        <v>0</v>
      </c>
    </row>
    <row r="83" spans="1:32" s="195" customFormat="1" ht="13" customHeight="1">
      <c r="A83" s="636"/>
      <c r="B83" s="621" t="str">
        <f>'Tab-03_AD-M01'!B65</f>
        <v>Miscellaneous #9</v>
      </c>
      <c r="C83" s="622">
        <f>HLOOKUP(H3,debt_table,31)</f>
        <v>0</v>
      </c>
      <c r="D83" s="935"/>
      <c r="E83" s="630"/>
      <c r="F83" s="630"/>
      <c r="G83" s="630"/>
      <c r="H83" s="630"/>
      <c r="I83" s="630"/>
      <c r="J83" s="624">
        <f t="shared" si="5"/>
        <v>0</v>
      </c>
      <c r="K83" s="637">
        <f>-J83+'Tab-03_AD-M01'!C65+('Tab-03_AD-M01'!C65*'Tab-03_AD-M01'!D65/12)</f>
        <v>0</v>
      </c>
      <c r="L83" s="626">
        <f t="shared" si="6"/>
        <v>0</v>
      </c>
      <c r="M83" s="792"/>
      <c r="S83" s="195" t="str">
        <f t="shared" si="4"/>
        <v>Miscellaneous #9</v>
      </c>
      <c r="T83" s="635">
        <v>30</v>
      </c>
      <c r="U83" s="639">
        <f>'Tab-03_AD-M01'!$E$65</f>
        <v>0</v>
      </c>
      <c r="V83" s="639">
        <f>'Tab-03_AD-M02'!$E65</f>
        <v>0</v>
      </c>
      <c r="W83" s="639">
        <f>'Tab-03_AD-M03'!$E65</f>
        <v>0</v>
      </c>
      <c r="X83" s="639">
        <f>'Tab-03_AD-M04'!$E65</f>
        <v>0</v>
      </c>
      <c r="Y83" s="639">
        <f>'Tab-03_AD-M05'!$E65</f>
        <v>0</v>
      </c>
      <c r="Z83" s="639">
        <f>'Tab-03_AD-M06'!$E65</f>
        <v>0</v>
      </c>
      <c r="AA83" s="639">
        <f>'Tab-03_AD-M07'!$E65</f>
        <v>0</v>
      </c>
      <c r="AB83" s="639">
        <f>'Tab-03_AD-M08'!$E65</f>
        <v>0</v>
      </c>
      <c r="AC83" s="639">
        <f>'Tab-03_AD-M09'!$E65</f>
        <v>0</v>
      </c>
      <c r="AD83" s="639">
        <f>'Tab-03_AD-M10'!$E65</f>
        <v>0</v>
      </c>
      <c r="AE83" s="639">
        <f>'Tab-03_AD-M11'!$E65</f>
        <v>0</v>
      </c>
      <c r="AF83" s="639">
        <f>'Tab-03_AD-M12'!$E65</f>
        <v>0</v>
      </c>
    </row>
    <row r="84" spans="1:32" s="195" customFormat="1" ht="13" customHeight="1">
      <c r="A84" s="636"/>
      <c r="B84" s="621" t="str">
        <f>'Tab-03_AD-M01'!B66</f>
        <v>Miscellaneous #10</v>
      </c>
      <c r="C84" s="622">
        <f>HLOOKUP(H3,debt_table,32)</f>
        <v>0</v>
      </c>
      <c r="D84" s="935"/>
      <c r="E84" s="630"/>
      <c r="F84" s="630"/>
      <c r="G84" s="630"/>
      <c r="H84" s="630"/>
      <c r="I84" s="630"/>
      <c r="J84" s="624">
        <f t="shared" si="5"/>
        <v>0</v>
      </c>
      <c r="K84" s="637">
        <f>-J84+'Tab-03_AD-M01'!C66+('Tab-03_AD-M01'!C66*'Tab-03_AD-M01'!D66/12)</f>
        <v>0</v>
      </c>
      <c r="L84" s="626">
        <f t="shared" si="6"/>
        <v>0</v>
      </c>
      <c r="M84" s="792"/>
      <c r="S84" s="195" t="str">
        <f t="shared" si="4"/>
        <v>Miscellaneous #10</v>
      </c>
      <c r="T84" s="635">
        <v>31</v>
      </c>
      <c r="U84" s="639">
        <f>'Tab-03_AD-M01'!$E$66</f>
        <v>0</v>
      </c>
      <c r="V84" s="639">
        <f>'Tab-03_AD-M02'!$E66</f>
        <v>0</v>
      </c>
      <c r="W84" s="639">
        <f>'Tab-03_AD-M03'!$E66</f>
        <v>0</v>
      </c>
      <c r="X84" s="639">
        <f>'Tab-03_AD-M04'!$E66</f>
        <v>0</v>
      </c>
      <c r="Y84" s="639">
        <f>'Tab-03_AD-M05'!$E66</f>
        <v>0</v>
      </c>
      <c r="Z84" s="639">
        <f>'Tab-03_AD-M06'!$E66</f>
        <v>0</v>
      </c>
      <c r="AA84" s="639">
        <f>'Tab-03_AD-M07'!$E66</f>
        <v>0</v>
      </c>
      <c r="AB84" s="639">
        <f>'Tab-03_AD-M08'!$E66</f>
        <v>0</v>
      </c>
      <c r="AC84" s="639">
        <f>'Tab-03_AD-M09'!$E66</f>
        <v>0</v>
      </c>
      <c r="AD84" s="639">
        <f>'Tab-03_AD-M10'!$E66</f>
        <v>0</v>
      </c>
      <c r="AE84" s="639">
        <f>'Tab-03_AD-M11'!$E66</f>
        <v>0</v>
      </c>
      <c r="AF84" s="639">
        <f>'Tab-03_AD-M12'!$E66</f>
        <v>0</v>
      </c>
    </row>
    <row r="85" spans="1:32" ht="13" customHeight="1">
      <c r="B85" s="1086" t="s">
        <v>257</v>
      </c>
      <c r="C85" s="1087"/>
      <c r="D85" s="1088"/>
      <c r="E85" s="641">
        <f>SUM(E10:E84)</f>
        <v>0</v>
      </c>
      <c r="F85" s="641">
        <f>SUM(F10:F84)</f>
        <v>0</v>
      </c>
      <c r="G85" s="641">
        <f>SUM(G10:G84)</f>
        <v>0</v>
      </c>
      <c r="H85" s="641">
        <f>SUM(H10:H84)</f>
        <v>0</v>
      </c>
      <c r="I85" s="641">
        <f>SUM(I10:I84)</f>
        <v>0</v>
      </c>
      <c r="J85" s="642" t="s">
        <v>628</v>
      </c>
      <c r="K85" s="643"/>
      <c r="L85" s="307"/>
      <c r="M85" s="644"/>
    </row>
    <row r="86" spans="1:32" ht="13" customHeight="1">
      <c r="B86" s="1089" t="s">
        <v>420</v>
      </c>
      <c r="C86" s="1090"/>
      <c r="D86" s="1091"/>
      <c r="E86" s="795">
        <f>E9</f>
        <v>0</v>
      </c>
      <c r="F86" s="795">
        <f>F9</f>
        <v>0</v>
      </c>
      <c r="G86" s="795">
        <f>G9</f>
        <v>0</v>
      </c>
      <c r="H86" s="795">
        <f>H9</f>
        <v>0</v>
      </c>
      <c r="I86" s="795">
        <f>I9</f>
        <v>0</v>
      </c>
      <c r="J86" s="645" t="s">
        <v>629</v>
      </c>
      <c r="K86" s="643"/>
      <c r="L86" s="307"/>
      <c r="M86" s="646"/>
    </row>
    <row r="87" spans="1:32" ht="26.25" customHeight="1">
      <c r="B87" s="1092" t="s">
        <v>707</v>
      </c>
      <c r="C87" s="1093"/>
      <c r="D87" s="1094"/>
      <c r="E87" s="641">
        <f>E86-E85</f>
        <v>0</v>
      </c>
      <c r="F87" s="641">
        <f>F86-F85</f>
        <v>0</v>
      </c>
      <c r="G87" s="641">
        <f>G86-G85</f>
        <v>0</v>
      </c>
      <c r="H87" s="641">
        <f>H86-H85</f>
        <v>0</v>
      </c>
      <c r="I87" s="641">
        <f>I86-I85</f>
        <v>0</v>
      </c>
      <c r="J87" s="793">
        <f>SUM(E87:I87)</f>
        <v>0</v>
      </c>
      <c r="K87" s="647"/>
      <c r="L87" s="307"/>
      <c r="M87" s="646"/>
    </row>
    <row r="88" spans="1:32" ht="24" customHeight="1">
      <c r="B88" s="1074" t="str">
        <f>'Tab-03_AD-M01'!B5</f>
        <v>Checking 1</v>
      </c>
      <c r="C88" s="1075"/>
      <c r="D88" s="936" t="s">
        <v>783</v>
      </c>
      <c r="E88" s="641">
        <f t="shared" ref="E88:E94" si="7">SUMIF(IASelection,$B88,IAPay1)</f>
        <v>0</v>
      </c>
      <c r="F88" s="641">
        <f t="shared" ref="F88:F94" si="8">SUMIF(IASelection,$B88,IAPay2)</f>
        <v>0</v>
      </c>
      <c r="G88" s="641">
        <f t="shared" ref="G88:G94" si="9">SUMIF(IASelection,$B88,IAPay3)</f>
        <v>0</v>
      </c>
      <c r="H88" s="641">
        <f t="shared" ref="H88:H94" si="10">SUMIF(IASelection,$B88,IAPay4)</f>
        <v>0</v>
      </c>
      <c r="I88" s="641">
        <f t="shared" ref="I88:I94" si="11">SUMIF(IASelection,$B88,IAPay5)</f>
        <v>0</v>
      </c>
      <c r="J88" s="648"/>
      <c r="K88" s="643"/>
      <c r="L88" s="307"/>
      <c r="M88" s="646"/>
    </row>
    <row r="89" spans="1:32" ht="24" customHeight="1">
      <c r="B89" s="1076" t="str">
        <f>'Tab-03_AD-M01'!B6</f>
        <v>Checking 2</v>
      </c>
      <c r="C89" s="1077"/>
      <c r="D89" s="936" t="s">
        <v>783</v>
      </c>
      <c r="E89" s="641">
        <f t="shared" si="7"/>
        <v>0</v>
      </c>
      <c r="F89" s="641">
        <f t="shared" si="8"/>
        <v>0</v>
      </c>
      <c r="G89" s="641">
        <f t="shared" si="9"/>
        <v>0</v>
      </c>
      <c r="H89" s="641">
        <f t="shared" si="10"/>
        <v>0</v>
      </c>
      <c r="I89" s="641">
        <f t="shared" si="11"/>
        <v>0</v>
      </c>
      <c r="J89" s="648"/>
      <c r="K89" s="643"/>
      <c r="L89" s="307"/>
      <c r="M89" s="646"/>
    </row>
    <row r="90" spans="1:32" ht="24" customHeight="1">
      <c r="B90" s="1078" t="str">
        <f>'Tab-03_AD-M01'!B7</f>
        <v>Emergency Fund</v>
      </c>
      <c r="C90" s="1079"/>
      <c r="D90" s="936" t="s">
        <v>783</v>
      </c>
      <c r="E90" s="641">
        <f t="shared" si="7"/>
        <v>0</v>
      </c>
      <c r="F90" s="641">
        <f t="shared" si="8"/>
        <v>0</v>
      </c>
      <c r="G90" s="641">
        <f t="shared" si="9"/>
        <v>0</v>
      </c>
      <c r="H90" s="641">
        <f t="shared" si="10"/>
        <v>0</v>
      </c>
      <c r="I90" s="641">
        <f t="shared" si="11"/>
        <v>0</v>
      </c>
      <c r="J90" s="648"/>
      <c r="K90" s="643"/>
      <c r="L90" s="307"/>
      <c r="M90" s="646"/>
    </row>
    <row r="91" spans="1:32" ht="24" customHeight="1">
      <c r="B91" s="1080" t="str">
        <f>'Tab-03_AD-M01'!B8</f>
        <v>Grocery Envelope</v>
      </c>
      <c r="C91" s="1081"/>
      <c r="D91" s="936" t="s">
        <v>783</v>
      </c>
      <c r="E91" s="641">
        <f t="shared" si="7"/>
        <v>0</v>
      </c>
      <c r="F91" s="641">
        <f t="shared" si="8"/>
        <v>0</v>
      </c>
      <c r="G91" s="641">
        <f t="shared" si="9"/>
        <v>0</v>
      </c>
      <c r="H91" s="641">
        <f t="shared" si="10"/>
        <v>0</v>
      </c>
      <c r="I91" s="641">
        <f t="shared" si="11"/>
        <v>0</v>
      </c>
      <c r="J91" s="648"/>
      <c r="K91" s="643"/>
      <c r="L91" s="307"/>
      <c r="M91" s="646"/>
    </row>
    <row r="92" spans="1:32" ht="24" customHeight="1">
      <c r="B92" s="1082" t="str">
        <f>'Tab-03_AD-M01'!B9</f>
        <v>Dining-Out Envelope</v>
      </c>
      <c r="C92" s="1083"/>
      <c r="D92" s="936" t="s">
        <v>783</v>
      </c>
      <c r="E92" s="641">
        <f t="shared" si="7"/>
        <v>0</v>
      </c>
      <c r="F92" s="641">
        <f t="shared" si="8"/>
        <v>0</v>
      </c>
      <c r="G92" s="641">
        <f t="shared" si="9"/>
        <v>0</v>
      </c>
      <c r="H92" s="641">
        <f t="shared" si="10"/>
        <v>0</v>
      </c>
      <c r="I92" s="641">
        <f t="shared" si="11"/>
        <v>0</v>
      </c>
      <c r="J92" s="648"/>
      <c r="K92" s="643"/>
      <c r="L92" s="307"/>
      <c r="M92" s="646"/>
    </row>
    <row r="93" spans="1:32" ht="24" customHeight="1">
      <c r="B93" s="1084" t="str">
        <f>'Tab-03_AD-M01'!B10</f>
        <v>Entertainment Envelope</v>
      </c>
      <c r="C93" s="1085"/>
      <c r="D93" s="936" t="s">
        <v>783</v>
      </c>
      <c r="E93" s="641">
        <f t="shared" si="7"/>
        <v>0</v>
      </c>
      <c r="F93" s="641">
        <f t="shared" si="8"/>
        <v>0</v>
      </c>
      <c r="G93" s="641">
        <f t="shared" si="9"/>
        <v>0</v>
      </c>
      <c r="H93" s="641">
        <f t="shared" si="10"/>
        <v>0</v>
      </c>
      <c r="I93" s="641">
        <f t="shared" si="11"/>
        <v>0</v>
      </c>
      <c r="J93" s="648"/>
      <c r="K93" s="643"/>
      <c r="L93" s="307"/>
      <c r="M93" s="646"/>
    </row>
    <row r="94" spans="1:32" ht="24" customHeight="1">
      <c r="B94" s="1072" t="str">
        <f>'Tab-03_AD-M01'!B11</f>
        <v>Other account</v>
      </c>
      <c r="C94" s="1073"/>
      <c r="D94" s="937" t="s">
        <v>783</v>
      </c>
      <c r="E94" s="641">
        <f t="shared" si="7"/>
        <v>0</v>
      </c>
      <c r="F94" s="641">
        <f t="shared" si="8"/>
        <v>0</v>
      </c>
      <c r="G94" s="641">
        <f t="shared" si="9"/>
        <v>0</v>
      </c>
      <c r="H94" s="641">
        <f t="shared" si="10"/>
        <v>0</v>
      </c>
      <c r="I94" s="641">
        <f t="shared" si="11"/>
        <v>0</v>
      </c>
      <c r="J94" s="648"/>
      <c r="K94" s="643"/>
      <c r="L94" s="307"/>
      <c r="M94" s="646"/>
    </row>
    <row r="95" spans="1:32" ht="15" thickBot="1">
      <c r="B95" s="649"/>
      <c r="C95" s="479"/>
      <c r="D95" s="479"/>
      <c r="E95" s="1071" t="s">
        <v>218</v>
      </c>
      <c r="F95" s="1071"/>
      <c r="G95" s="1071"/>
      <c r="H95" s="1071"/>
      <c r="I95" s="1071"/>
      <c r="J95" s="479"/>
      <c r="K95" s="650"/>
      <c r="L95" s="479"/>
      <c r="M95" s="650"/>
    </row>
    <row r="96" spans="1:32">
      <c r="B96" s="183"/>
    </row>
    <row r="97" spans="2:2">
      <c r="B97" s="183"/>
    </row>
    <row r="98" spans="2:2">
      <c r="B98" s="183"/>
    </row>
    <row r="99" spans="2:2">
      <c r="B99" s="183"/>
    </row>
    <row r="100" spans="2:2">
      <c r="B100" s="183"/>
    </row>
    <row r="101" spans="2:2">
      <c r="B101" s="183"/>
    </row>
    <row r="102" spans="2:2">
      <c r="B102" s="183"/>
    </row>
    <row r="103" spans="2:2">
      <c r="B103" s="183"/>
    </row>
    <row r="104" spans="2:2">
      <c r="B104" s="183"/>
    </row>
    <row r="105" spans="2:2">
      <c r="B105" s="183"/>
    </row>
    <row r="106" spans="2:2">
      <c r="B106" s="183"/>
    </row>
    <row r="107" spans="2:2">
      <c r="B107" s="183"/>
    </row>
    <row r="108" spans="2:2">
      <c r="B108" s="183"/>
    </row>
    <row r="109" spans="2:2">
      <c r="B109" s="183"/>
    </row>
    <row r="110" spans="2:2">
      <c r="B110" s="183"/>
    </row>
    <row r="111" spans="2:2">
      <c r="B111" s="183"/>
    </row>
    <row r="112" spans="2:2">
      <c r="B112" s="183"/>
    </row>
    <row r="113" spans="2:2">
      <c r="B113" s="183"/>
    </row>
    <row r="114" spans="2:2">
      <c r="B114" s="183"/>
    </row>
    <row r="115" spans="2:2">
      <c r="B115" s="183"/>
    </row>
    <row r="116" spans="2:2">
      <c r="B116" s="183"/>
    </row>
    <row r="117" spans="2:2">
      <c r="B117" s="183"/>
    </row>
    <row r="118" spans="2:2">
      <c r="B118" s="183"/>
    </row>
    <row r="119" spans="2:2">
      <c r="B119" s="183"/>
    </row>
    <row r="120" spans="2:2">
      <c r="B120" s="183"/>
    </row>
    <row r="121" spans="2:2">
      <c r="B121" s="183"/>
    </row>
    <row r="122" spans="2:2">
      <c r="B122" s="183"/>
    </row>
    <row r="123" spans="2:2">
      <c r="B123" s="183"/>
    </row>
    <row r="124" spans="2:2">
      <c r="B124" s="183"/>
    </row>
    <row r="125" spans="2:2">
      <c r="B125" s="183"/>
    </row>
    <row r="126" spans="2:2">
      <c r="B126" s="183"/>
    </row>
    <row r="127" spans="2:2">
      <c r="B127" s="183"/>
    </row>
    <row r="128" spans="2:2">
      <c r="B128" s="183"/>
    </row>
    <row r="129" spans="2:2">
      <c r="B129" s="183"/>
    </row>
    <row r="130" spans="2:2">
      <c r="B130" s="183"/>
    </row>
    <row r="131" spans="2:2">
      <c r="B131" s="183"/>
    </row>
    <row r="132" spans="2:2">
      <c r="B132" s="183"/>
    </row>
    <row r="133" spans="2:2">
      <c r="B133" s="183"/>
    </row>
    <row r="134" spans="2:2">
      <c r="B134" s="183"/>
    </row>
    <row r="135" spans="2:2">
      <c r="B135" s="183"/>
    </row>
    <row r="136" spans="2:2">
      <c r="B136" s="183"/>
    </row>
    <row r="137" spans="2:2">
      <c r="B137" s="183"/>
    </row>
    <row r="138" spans="2:2">
      <c r="B138" s="183"/>
    </row>
    <row r="139" spans="2:2">
      <c r="B139" s="183"/>
    </row>
    <row r="140" spans="2:2">
      <c r="B140" s="183"/>
    </row>
    <row r="141" spans="2:2">
      <c r="B141" s="183"/>
    </row>
    <row r="142" spans="2:2">
      <c r="B142" s="183"/>
    </row>
    <row r="143" spans="2:2">
      <c r="B143" s="183"/>
    </row>
    <row r="144" spans="2:2">
      <c r="B144" s="183"/>
    </row>
    <row r="145" spans="2:2">
      <c r="B145" s="183"/>
    </row>
    <row r="146" spans="2:2">
      <c r="B146" s="183"/>
    </row>
    <row r="147" spans="2:2">
      <c r="B147" s="183"/>
    </row>
    <row r="148" spans="2:2">
      <c r="B148" s="183"/>
    </row>
    <row r="149" spans="2:2">
      <c r="B149" s="183"/>
    </row>
    <row r="150" spans="2:2">
      <c r="B150" s="183"/>
    </row>
    <row r="151" spans="2:2">
      <c r="B151" s="183"/>
    </row>
    <row r="152" spans="2:2">
      <c r="B152" s="183"/>
    </row>
    <row r="153" spans="2:2">
      <c r="B153" s="183"/>
    </row>
    <row r="154" spans="2:2">
      <c r="B154" s="183"/>
    </row>
    <row r="155" spans="2:2">
      <c r="B155" s="183"/>
    </row>
    <row r="156" spans="2:2">
      <c r="B156" s="183"/>
    </row>
    <row r="157" spans="2:2">
      <c r="B157" s="183"/>
    </row>
    <row r="158" spans="2:2">
      <c r="B158" s="183"/>
    </row>
    <row r="159" spans="2:2">
      <c r="B159" s="183"/>
    </row>
    <row r="160" spans="2:2">
      <c r="B160" s="183"/>
    </row>
    <row r="161" spans="2:2">
      <c r="B161" s="183"/>
    </row>
    <row r="162" spans="2:2">
      <c r="B162" s="183"/>
    </row>
    <row r="163" spans="2:2">
      <c r="B163" s="183"/>
    </row>
    <row r="164" spans="2:2">
      <c r="B164" s="183"/>
    </row>
    <row r="165" spans="2:2">
      <c r="B165" s="183"/>
    </row>
    <row r="166" spans="2:2">
      <c r="B166" s="183"/>
    </row>
    <row r="167" spans="2:2">
      <c r="B167" s="183"/>
    </row>
    <row r="168" spans="2:2">
      <c r="B168" s="183"/>
    </row>
    <row r="169" spans="2:2">
      <c r="B169" s="183"/>
    </row>
    <row r="170" spans="2:2">
      <c r="B170" s="183"/>
    </row>
    <row r="171" spans="2:2">
      <c r="B171" s="183"/>
    </row>
    <row r="172" spans="2:2">
      <c r="B172" s="183"/>
    </row>
    <row r="173" spans="2:2">
      <c r="B173" s="183"/>
    </row>
    <row r="174" spans="2:2">
      <c r="B174" s="183"/>
    </row>
    <row r="175" spans="2:2">
      <c r="B175" s="183"/>
    </row>
    <row r="176" spans="2:2">
      <c r="B176" s="183"/>
    </row>
    <row r="177" spans="2:2">
      <c r="B177" s="183"/>
    </row>
    <row r="178" spans="2:2">
      <c r="B178" s="183"/>
    </row>
    <row r="179" spans="2:2">
      <c r="B179" s="183"/>
    </row>
    <row r="180" spans="2:2">
      <c r="B180" s="183"/>
    </row>
    <row r="181" spans="2:2">
      <c r="B181" s="183"/>
    </row>
    <row r="182" spans="2:2">
      <c r="B182" s="183"/>
    </row>
    <row r="183" spans="2:2">
      <c r="B183" s="183"/>
    </row>
  </sheetData>
  <sheetProtection password="D20A" sheet="1" objects="1" scenarios="1" formatRows="0"/>
  <customSheetViews>
    <customSheetView guid="{43ADE452-16C1-48AF-BAAE-CBF08858B664}" scale="83" showPageBreaks="1" showGridLines="0" printArea="1" hiddenColumns="1">
      <pane xSplit="1" ySplit="6" topLeftCell="B7" activePane="bottomRight" state="frozenSplit"/>
      <selection pane="bottomRight" activeCell="D8" sqref="D8"/>
      <rowBreaks count="1" manualBreakCount="1">
        <brk id="47" max="9" man="1"/>
      </rowBreaks>
      <pageMargins left="0.28999999999999998" right="0.19" top="0.2" bottom="0.17" header="0.1" footer="0.1"/>
      <pageSetup scale="94" orientation="landscape" verticalDpi="2400" r:id="rId1"/>
      <headerFooter alignWithMargins="0"/>
    </customSheetView>
    <customSheetView guid="{3D49E59F-0664-4008-BC41-60EB5048CD87}" scale="60" showPageBreaks="1" showGridLines="0" showRowCol="0" printArea="1" hiddenColumns="1" view="pageBreakPreview">
      <pane ySplit="9" topLeftCell="A10" activePane="bottomLeft" state="frozenSplit"/>
      <selection pane="bottomLeft" activeCell="B4" sqref="B4"/>
      <rowBreaks count="2" manualBreakCount="2">
        <brk id="40" max="11" man="1"/>
        <brk id="71" max="11" man="1"/>
      </rowBreaks>
      <pageMargins left="0.04" right="0.04" top="0.2" bottom="0.12" header="0.1" footer="0.1"/>
      <pageSetup scale="95" orientation="landscape" verticalDpi="2400" r:id="rId2"/>
      <headerFooter alignWithMargins="0">
        <oddFooter>&amp;CPage &amp;P</oddFooter>
      </headerFooter>
    </customSheetView>
    <customSheetView guid="{9611838A-1C53-47F1-8140-A6F69DDCF4B6}" showPageBreaks="1" showGridLines="0" showRowCol="0" printArea="1" hiddenColumns="1">
      <pane ySplit="9" topLeftCell="A85" activePane="bottomLeft" state="frozenSplit"/>
      <selection pane="bottomLeft" activeCell="B4" sqref="B4"/>
      <rowBreaks count="2" manualBreakCount="2">
        <brk id="40" max="11" man="1"/>
        <brk id="71" max="11" man="1"/>
      </rowBreaks>
      <pageMargins left="0.04" right="0.04" top="0.2" bottom="0.12" header="0.1" footer="0.1"/>
      <pageSetup scale="95" orientation="landscape" verticalDpi="2400" r:id="rId3"/>
      <headerFooter alignWithMargins="0">
        <oddFooter>&amp;CPage &amp;P</oddFooter>
      </headerFooter>
    </customSheetView>
  </customSheetViews>
  <mergeCells count="18">
    <mergeCell ref="B6:B9"/>
    <mergeCell ref="E95:I95"/>
    <mergeCell ref="B94:C94"/>
    <mergeCell ref="B88:C88"/>
    <mergeCell ref="B89:C89"/>
    <mergeCell ref="B90:C90"/>
    <mergeCell ref="B91:C91"/>
    <mergeCell ref="B92:C92"/>
    <mergeCell ref="B93:C93"/>
    <mergeCell ref="B85:D85"/>
    <mergeCell ref="B86:D86"/>
    <mergeCell ref="B87:D87"/>
    <mergeCell ref="I3:M3"/>
    <mergeCell ref="M6:M9"/>
    <mergeCell ref="J6:J9"/>
    <mergeCell ref="K6:K9"/>
    <mergeCell ref="C6:C9"/>
    <mergeCell ref="L6:L9"/>
  </mergeCells>
  <phoneticPr fontId="2" type="noConversion"/>
  <conditionalFormatting sqref="L10:L50 L53:L84">
    <cfRule type="cellIs" dxfId="34" priority="79" stopIfTrue="1" operator="equal">
      <formula>0</formula>
    </cfRule>
    <cfRule type="cellIs" dxfId="33" priority="80" stopIfTrue="1" operator="greaterThan">
      <formula>0</formula>
    </cfRule>
  </conditionalFormatting>
  <conditionalFormatting sqref="E87:I94 K88:K92 J87">
    <cfRule type="cellIs" dxfId="32" priority="81" stopIfTrue="1" operator="lessThan">
      <formula>0</formula>
    </cfRule>
  </conditionalFormatting>
  <conditionalFormatting sqref="M10:M84 B10:C84 E10:J84">
    <cfRule type="expression" dxfId="31" priority="22">
      <formula>$M10=$N$16</formula>
    </cfRule>
    <cfRule type="expression" dxfId="30" priority="23">
      <formula>$M10=$N$10</formula>
    </cfRule>
    <cfRule type="expression" dxfId="29" priority="24">
      <formula>$M10=$N$14</formula>
    </cfRule>
    <cfRule type="expression" dxfId="28" priority="25">
      <formula>$M10=$N$13</formula>
    </cfRule>
    <cfRule type="expression" dxfId="27" priority="27">
      <formula>$M10=$N$11</formula>
    </cfRule>
    <cfRule type="expression" dxfId="26" priority="29">
      <formula>$M10=$N$15</formula>
    </cfRule>
  </conditionalFormatting>
  <conditionalFormatting sqref="M10:M84 B10:C84 E10:J84">
    <cfRule type="expression" dxfId="25" priority="26">
      <formula>$M10=$N$12</formula>
    </cfRule>
  </conditionalFormatting>
  <conditionalFormatting sqref="D10:D11">
    <cfRule type="expression" dxfId="24" priority="15">
      <formula>$M10=$N$16</formula>
    </cfRule>
    <cfRule type="expression" dxfId="23" priority="16">
      <formula>$M10=$N$10</formula>
    </cfRule>
    <cfRule type="expression" dxfId="22" priority="17">
      <formula>$M10=$N$14</formula>
    </cfRule>
    <cfRule type="expression" dxfId="21" priority="18">
      <formula>$M10=$N$13</formula>
    </cfRule>
    <cfRule type="expression" dxfId="20" priority="20">
      <formula>$M10=$N$11</formula>
    </cfRule>
    <cfRule type="expression" dxfId="19" priority="21">
      <formula>$M10=$N$15</formula>
    </cfRule>
  </conditionalFormatting>
  <conditionalFormatting sqref="D10:D11">
    <cfRule type="expression" dxfId="18" priority="19">
      <formula>$M10=$N$12</formula>
    </cfRule>
  </conditionalFormatting>
  <conditionalFormatting sqref="D12:D84">
    <cfRule type="expression" dxfId="17" priority="8">
      <formula>$M12=$N$16</formula>
    </cfRule>
    <cfRule type="expression" dxfId="16" priority="9">
      <formula>$M12=$N$10</formula>
    </cfRule>
    <cfRule type="expression" dxfId="15" priority="10">
      <formula>$M12=$N$14</formula>
    </cfRule>
    <cfRule type="expression" dxfId="14" priority="11">
      <formula>$M12=$N$13</formula>
    </cfRule>
    <cfRule type="expression" dxfId="13" priority="13">
      <formula>$M12=$N$11</formula>
    </cfRule>
    <cfRule type="expression" dxfId="12" priority="14">
      <formula>$M12=$N$15</formula>
    </cfRule>
  </conditionalFormatting>
  <conditionalFormatting sqref="D12:D84">
    <cfRule type="expression" dxfId="11" priority="12">
      <formula>$M12=$N$12</formula>
    </cfRule>
  </conditionalFormatting>
  <conditionalFormatting sqref="E88:I88">
    <cfRule type="cellIs" dxfId="10" priority="7" operator="greaterThan">
      <formula>0</formula>
    </cfRule>
  </conditionalFormatting>
  <conditionalFormatting sqref="E89:I89">
    <cfRule type="cellIs" dxfId="9" priority="6" operator="greaterThan">
      <formula>0</formula>
    </cfRule>
  </conditionalFormatting>
  <conditionalFormatting sqref="E90:I90">
    <cfRule type="cellIs" dxfId="8" priority="5" operator="greaterThan">
      <formula>0</formula>
    </cfRule>
  </conditionalFormatting>
  <conditionalFormatting sqref="E91:I91">
    <cfRule type="cellIs" dxfId="7" priority="4" operator="greaterThan">
      <formula>0</formula>
    </cfRule>
  </conditionalFormatting>
  <conditionalFormatting sqref="E92:I92">
    <cfRule type="cellIs" dxfId="6" priority="3" operator="greaterThan">
      <formula>0</formula>
    </cfRule>
  </conditionalFormatting>
  <conditionalFormatting sqref="E93:I93">
    <cfRule type="cellIs" dxfId="5" priority="2" operator="greaterThan">
      <formula>0</formula>
    </cfRule>
  </conditionalFormatting>
  <conditionalFormatting sqref="E94:I94">
    <cfRule type="cellIs" dxfId="4" priority="1" operator="greaterThan">
      <formula>0</formula>
    </cfRule>
  </conditionalFormatting>
  <dataValidations count="2">
    <dataValidation type="list" allowBlank="1" showInputMessage="1" showErrorMessage="1" sqref="H3" xr:uid="{00000000-0002-0000-3A00-000000000000}">
      <formula1>$O$7:$O$19</formula1>
    </dataValidation>
    <dataValidation type="list" allowBlank="1" showInputMessage="1" showErrorMessage="1" sqref="M10:M84" xr:uid="{00000000-0002-0000-3A00-000001000000}">
      <formula1>$N$9:$N$16</formula1>
    </dataValidation>
  </dataValidations>
  <pageMargins left="0.28999999999999998" right="0.19" top="0.2" bottom="0.17" header="0.1" footer="0.1"/>
  <pageSetup scale="86" orientation="landscape" verticalDpi="2400" r:id="rId4"/>
  <headerFooter alignWithMargins="0"/>
  <drawing r:id="rId5"/>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1:N48"/>
  <sheetViews>
    <sheetView showGridLines="0" zoomScale="120" zoomScaleNormal="120" zoomScalePageLayoutView="120" workbookViewId="0">
      <selection activeCell="B4" sqref="B4"/>
    </sheetView>
  </sheetViews>
  <sheetFormatPr baseColWidth="10" defaultColWidth="8.83203125" defaultRowHeight="13"/>
  <cols>
    <col min="1" max="1" width="3.33203125" customWidth="1"/>
    <col min="2" max="2" width="14.1640625" customWidth="1"/>
    <col min="3" max="3" width="25.6640625" customWidth="1"/>
    <col min="4" max="4" width="14.1640625" customWidth="1"/>
    <col min="5" max="5" width="25.6640625" customWidth="1"/>
    <col min="7" max="7" width="20.6640625" customWidth="1"/>
  </cols>
  <sheetData>
    <row r="1" spans="2:14" ht="28.5" customHeight="1" thickBot="1"/>
    <row r="2" spans="2:14" ht="30" customHeight="1">
      <c r="B2" s="21" t="s">
        <v>740</v>
      </c>
      <c r="F2" s="7"/>
      <c r="G2" s="760"/>
      <c r="H2" s="761"/>
      <c r="I2" s="762"/>
      <c r="J2" s="762"/>
      <c r="K2" s="763" t="s">
        <v>206</v>
      </c>
      <c r="L2" s="764" t="str">
        <f>C6&amp;" "&amp;C8</f>
        <v xml:space="preserve"> </v>
      </c>
      <c r="M2" s="762"/>
      <c r="N2" s="765"/>
    </row>
    <row r="3" spans="2:14" ht="20.25" customHeight="1">
      <c r="B3" s="294" t="s">
        <v>0</v>
      </c>
      <c r="E3" s="7" t="str">
        <f>Intro!L3</f>
        <v>Version 4.0.9 Revised 2015-0128</v>
      </c>
      <c r="G3" s="766" t="s">
        <v>205</v>
      </c>
      <c r="H3" s="79"/>
      <c r="I3" s="79"/>
      <c r="J3" s="79"/>
      <c r="K3" s="79"/>
      <c r="L3" s="79"/>
      <c r="M3" s="79"/>
      <c r="N3" s="767"/>
    </row>
    <row r="4" spans="2:14" ht="6.75" customHeight="1">
      <c r="G4" s="768"/>
      <c r="H4" s="79"/>
      <c r="I4" s="79"/>
      <c r="J4" s="79"/>
      <c r="K4" s="79"/>
      <c r="L4" s="79"/>
      <c r="M4" s="79"/>
      <c r="N4" s="767"/>
    </row>
    <row r="5" spans="2:14" ht="6" customHeight="1">
      <c r="D5" s="4"/>
      <c r="G5" s="768"/>
      <c r="H5" s="79"/>
      <c r="I5" s="79"/>
      <c r="J5" s="79"/>
      <c r="K5" s="79"/>
      <c r="L5" s="79"/>
      <c r="M5" s="79"/>
      <c r="N5" s="767"/>
    </row>
    <row r="6" spans="2:14" ht="26" customHeight="1">
      <c r="B6" s="368" t="s">
        <v>1</v>
      </c>
      <c r="C6" s="820"/>
      <c r="D6" s="369" t="s">
        <v>68</v>
      </c>
      <c r="E6" s="833"/>
      <c r="F6" s="3"/>
      <c r="G6" s="769"/>
      <c r="H6" s="770"/>
      <c r="I6" s="770"/>
      <c r="J6" s="770"/>
      <c r="K6" s="770"/>
      <c r="L6" s="770"/>
      <c r="M6" s="770"/>
      <c r="N6" s="771"/>
    </row>
    <row r="7" spans="2:14" ht="26" customHeight="1">
      <c r="B7" s="368" t="s">
        <v>5</v>
      </c>
      <c r="C7" s="820"/>
      <c r="D7" s="369" t="s">
        <v>68</v>
      </c>
      <c r="E7" s="833"/>
      <c r="F7" s="3"/>
      <c r="G7" s="769"/>
      <c r="H7" s="770"/>
      <c r="I7" s="770"/>
      <c r="J7" s="770"/>
      <c r="K7" s="770"/>
      <c r="L7" s="770"/>
      <c r="M7" s="770"/>
      <c r="N7" s="771"/>
    </row>
    <row r="8" spans="2:14" ht="26" customHeight="1">
      <c r="B8" s="368" t="s">
        <v>2</v>
      </c>
      <c r="C8" s="833"/>
      <c r="D8" s="369" t="s">
        <v>68</v>
      </c>
      <c r="E8" s="833"/>
      <c r="G8" s="769"/>
      <c r="H8" s="770"/>
      <c r="I8" s="770"/>
      <c r="J8" s="770"/>
      <c r="K8" s="770"/>
      <c r="L8" s="770"/>
      <c r="M8" s="770"/>
      <c r="N8" s="771"/>
    </row>
    <row r="9" spans="2:14" ht="26" customHeight="1">
      <c r="B9" s="368" t="s">
        <v>3</v>
      </c>
      <c r="C9" s="833"/>
      <c r="D9" s="369" t="s">
        <v>68</v>
      </c>
      <c r="E9" s="833"/>
      <c r="G9" s="769"/>
      <c r="H9" s="770"/>
      <c r="I9" s="770"/>
      <c r="J9" s="770"/>
      <c r="K9" s="770"/>
      <c r="L9" s="770"/>
      <c r="M9" s="770"/>
      <c r="N9" s="771"/>
    </row>
    <row r="10" spans="2:14" ht="26" customHeight="1">
      <c r="B10" s="368" t="s">
        <v>3</v>
      </c>
      <c r="C10" s="833"/>
      <c r="D10" s="369" t="s">
        <v>68</v>
      </c>
      <c r="E10" s="833"/>
      <c r="G10" s="769"/>
      <c r="H10" s="770"/>
      <c r="I10" s="770"/>
      <c r="J10" s="770"/>
      <c r="K10" s="770"/>
      <c r="L10" s="770"/>
      <c r="M10" s="770"/>
      <c r="N10" s="771"/>
    </row>
    <row r="11" spans="2:14" ht="26" customHeight="1">
      <c r="B11" s="368" t="s">
        <v>4</v>
      </c>
      <c r="C11" s="833"/>
      <c r="D11" s="369" t="s">
        <v>68</v>
      </c>
      <c r="E11" s="833"/>
      <c r="G11" s="769"/>
      <c r="H11" s="770"/>
      <c r="I11" s="770"/>
      <c r="J11" s="770"/>
      <c r="K11" s="770"/>
      <c r="L11" s="770"/>
      <c r="M11" s="770"/>
      <c r="N11" s="771"/>
    </row>
    <row r="12" spans="2:14" ht="26" customHeight="1">
      <c r="B12" s="368" t="s">
        <v>103</v>
      </c>
      <c r="C12" s="833"/>
      <c r="D12" s="369" t="s">
        <v>102</v>
      </c>
      <c r="E12" s="821"/>
      <c r="G12" s="769"/>
      <c r="H12" s="770"/>
      <c r="I12" s="770"/>
      <c r="J12" s="770"/>
      <c r="K12" s="770"/>
      <c r="L12" s="770"/>
      <c r="M12" s="770"/>
      <c r="N12" s="771"/>
    </row>
    <row r="13" spans="2:14" ht="26" customHeight="1">
      <c r="B13" s="368" t="s">
        <v>78</v>
      </c>
      <c r="C13" s="833"/>
      <c r="D13" s="371" t="s">
        <v>79</v>
      </c>
      <c r="E13" s="370"/>
      <c r="G13" s="769"/>
      <c r="H13" s="770"/>
      <c r="I13" s="770"/>
      <c r="J13" s="770"/>
      <c r="K13" s="770"/>
      <c r="L13" s="770"/>
      <c r="M13" s="770"/>
      <c r="N13" s="771"/>
    </row>
    <row r="14" spans="2:14" ht="29.25" customHeight="1">
      <c r="B14" s="368" t="s">
        <v>67</v>
      </c>
      <c r="C14" s="822"/>
      <c r="D14" s="371" t="s">
        <v>80</v>
      </c>
      <c r="E14" s="370"/>
      <c r="G14" s="769"/>
      <c r="H14" s="770"/>
      <c r="I14" s="770"/>
      <c r="J14" s="770"/>
      <c r="K14" s="770"/>
      <c r="L14" s="770"/>
      <c r="M14" s="770"/>
      <c r="N14" s="771"/>
    </row>
    <row r="15" spans="2:14" ht="7.5" customHeight="1">
      <c r="B15" s="372"/>
      <c r="C15" s="372"/>
      <c r="D15" s="372"/>
      <c r="E15" s="372"/>
      <c r="G15" s="769"/>
      <c r="H15" s="770"/>
      <c r="I15" s="770"/>
      <c r="J15" s="770"/>
      <c r="K15" s="770"/>
      <c r="L15" s="770"/>
      <c r="M15" s="770"/>
      <c r="N15" s="771"/>
    </row>
    <row r="16" spans="2:14" ht="14">
      <c r="B16" s="368" t="s">
        <v>792</v>
      </c>
      <c r="C16" s="368"/>
      <c r="D16" s="949"/>
      <c r="E16" s="950"/>
      <c r="G16" s="769"/>
      <c r="H16" s="770"/>
      <c r="I16" s="770"/>
      <c r="J16" s="770"/>
      <c r="K16" s="770"/>
      <c r="L16" s="770"/>
      <c r="M16" s="770"/>
      <c r="N16" s="771"/>
    </row>
    <row r="17" spans="2:14">
      <c r="B17" s="977"/>
      <c r="C17" s="978"/>
      <c r="D17" s="978"/>
      <c r="E17" s="979"/>
      <c r="G17" s="769"/>
      <c r="H17" s="770"/>
      <c r="I17" s="770"/>
      <c r="J17" s="770"/>
      <c r="K17" s="770"/>
      <c r="L17" s="770"/>
      <c r="M17" s="770"/>
      <c r="N17" s="771"/>
    </row>
    <row r="18" spans="2:14">
      <c r="B18" s="980"/>
      <c r="C18" s="981"/>
      <c r="D18" s="981"/>
      <c r="E18" s="982"/>
      <c r="G18" s="769"/>
      <c r="H18" s="770"/>
      <c r="I18" s="770"/>
      <c r="J18" s="770"/>
      <c r="K18" s="770"/>
      <c r="L18" s="770"/>
      <c r="M18" s="770"/>
      <c r="N18" s="771"/>
    </row>
    <row r="19" spans="2:14">
      <c r="B19" s="980"/>
      <c r="C19" s="981"/>
      <c r="D19" s="981"/>
      <c r="E19" s="982"/>
      <c r="G19" s="769"/>
      <c r="H19" s="770"/>
      <c r="I19" s="770"/>
      <c r="J19" s="770"/>
      <c r="K19" s="770"/>
      <c r="L19" s="770"/>
      <c r="M19" s="770"/>
      <c r="N19" s="771"/>
    </row>
    <row r="20" spans="2:14">
      <c r="B20" s="980"/>
      <c r="C20" s="981"/>
      <c r="D20" s="981"/>
      <c r="E20" s="982"/>
      <c r="G20" s="769"/>
      <c r="H20" s="770"/>
      <c r="I20" s="770"/>
      <c r="J20" s="770"/>
      <c r="K20" s="770"/>
      <c r="L20" s="770"/>
      <c r="M20" s="770"/>
      <c r="N20" s="771"/>
    </row>
    <row r="21" spans="2:14">
      <c r="B21" s="980"/>
      <c r="C21" s="981"/>
      <c r="D21" s="981"/>
      <c r="E21" s="982"/>
      <c r="G21" s="769"/>
      <c r="H21" s="770"/>
      <c r="I21" s="770"/>
      <c r="J21" s="770"/>
      <c r="K21" s="770"/>
      <c r="L21" s="770"/>
      <c r="M21" s="770"/>
      <c r="N21" s="771"/>
    </row>
    <row r="22" spans="2:14">
      <c r="B22" s="980"/>
      <c r="C22" s="981"/>
      <c r="D22" s="981"/>
      <c r="E22" s="982"/>
      <c r="G22" s="769"/>
      <c r="H22" s="770"/>
      <c r="I22" s="770"/>
      <c r="J22" s="770"/>
      <c r="K22" s="770"/>
      <c r="L22" s="770"/>
      <c r="M22" s="770"/>
      <c r="N22" s="771"/>
    </row>
    <row r="23" spans="2:14">
      <c r="B23" s="980"/>
      <c r="C23" s="981"/>
      <c r="D23" s="981"/>
      <c r="E23" s="982"/>
      <c r="G23" s="769"/>
      <c r="H23" s="770"/>
      <c r="I23" s="770"/>
      <c r="J23" s="770"/>
      <c r="K23" s="770"/>
      <c r="L23" s="770"/>
      <c r="M23" s="770"/>
      <c r="N23" s="771"/>
    </row>
    <row r="24" spans="2:14">
      <c r="B24" s="980"/>
      <c r="C24" s="981"/>
      <c r="D24" s="981"/>
      <c r="E24" s="982"/>
      <c r="G24" s="769"/>
      <c r="H24" s="770"/>
      <c r="I24" s="770"/>
      <c r="J24" s="770"/>
      <c r="K24" s="770"/>
      <c r="L24" s="770"/>
      <c r="M24" s="770"/>
      <c r="N24" s="771"/>
    </row>
    <row r="25" spans="2:14">
      <c r="B25" s="980"/>
      <c r="C25" s="981"/>
      <c r="D25" s="981"/>
      <c r="E25" s="982"/>
      <c r="G25" s="769"/>
      <c r="H25" s="770"/>
      <c r="I25" s="770"/>
      <c r="J25" s="770"/>
      <c r="K25" s="770"/>
      <c r="L25" s="770"/>
      <c r="M25" s="770"/>
      <c r="N25" s="771"/>
    </row>
    <row r="26" spans="2:14">
      <c r="B26" s="980"/>
      <c r="C26" s="981"/>
      <c r="D26" s="981"/>
      <c r="E26" s="982"/>
      <c r="G26" s="769"/>
      <c r="H26" s="770"/>
      <c r="I26" s="770"/>
      <c r="J26" s="770"/>
      <c r="K26" s="770"/>
      <c r="L26" s="770"/>
      <c r="M26" s="770"/>
      <c r="N26" s="771"/>
    </row>
    <row r="27" spans="2:14">
      <c r="B27" s="983"/>
      <c r="C27" s="984"/>
      <c r="D27" s="984"/>
      <c r="E27" s="985"/>
      <c r="G27" s="769"/>
      <c r="H27" s="770"/>
      <c r="I27" s="770"/>
      <c r="J27" s="770"/>
      <c r="K27" s="770"/>
      <c r="L27" s="770"/>
      <c r="M27" s="770"/>
      <c r="N27" s="771"/>
    </row>
    <row r="28" spans="2:14" ht="14">
      <c r="B28" s="368" t="s">
        <v>793</v>
      </c>
      <c r="C28" s="949"/>
      <c r="D28" s="951"/>
      <c r="E28" s="950"/>
      <c r="G28" s="769"/>
      <c r="H28" s="770"/>
      <c r="I28" s="770"/>
      <c r="J28" s="770"/>
      <c r="K28" s="770"/>
      <c r="L28" s="770"/>
      <c r="M28" s="770"/>
      <c r="N28" s="771"/>
    </row>
    <row r="29" spans="2:14" ht="14">
      <c r="B29" s="943"/>
      <c r="C29" s="944"/>
      <c r="D29" s="944"/>
      <c r="E29" s="945"/>
      <c r="G29" s="769"/>
      <c r="H29" s="770"/>
      <c r="I29" s="770"/>
      <c r="J29" s="770"/>
      <c r="K29" s="770"/>
      <c r="L29" s="770"/>
      <c r="M29" s="770"/>
      <c r="N29" s="771"/>
    </row>
    <row r="30" spans="2:14" ht="14">
      <c r="B30" s="943"/>
      <c r="C30" s="944"/>
      <c r="D30" s="944"/>
      <c r="E30" s="945"/>
      <c r="G30" s="769"/>
      <c r="H30" s="770"/>
      <c r="I30" s="770"/>
      <c r="J30" s="770"/>
      <c r="K30" s="770"/>
      <c r="L30" s="770"/>
      <c r="M30" s="770"/>
      <c r="N30" s="771"/>
    </row>
    <row r="31" spans="2:14" ht="14">
      <c r="B31" s="943"/>
      <c r="C31" s="944"/>
      <c r="D31" s="944"/>
      <c r="E31" s="945"/>
      <c r="G31" s="769"/>
      <c r="H31" s="770"/>
      <c r="I31" s="770"/>
      <c r="J31" s="770"/>
      <c r="K31" s="770"/>
      <c r="L31" s="770"/>
      <c r="M31" s="770"/>
      <c r="N31" s="771"/>
    </row>
    <row r="32" spans="2:14" ht="14">
      <c r="B32" s="943"/>
      <c r="C32" s="944"/>
      <c r="D32" s="944"/>
      <c r="E32" s="945"/>
      <c r="G32" s="769"/>
      <c r="H32" s="770"/>
      <c r="I32" s="770"/>
      <c r="J32" s="770"/>
      <c r="K32" s="770"/>
      <c r="L32" s="770"/>
      <c r="M32" s="770"/>
      <c r="N32" s="771"/>
    </row>
    <row r="33" spans="2:14" ht="14">
      <c r="B33" s="943"/>
      <c r="C33" s="944"/>
      <c r="D33" s="944"/>
      <c r="E33" s="945"/>
      <c r="G33" s="769"/>
      <c r="H33" s="770"/>
      <c r="I33" s="770"/>
      <c r="J33" s="770"/>
      <c r="K33" s="770"/>
      <c r="L33" s="770"/>
      <c r="M33" s="770"/>
      <c r="N33" s="771"/>
    </row>
    <row r="34" spans="2:14" ht="14">
      <c r="B34" s="943"/>
      <c r="C34" s="944"/>
      <c r="D34" s="944"/>
      <c r="E34" s="945"/>
      <c r="G34" s="769"/>
      <c r="H34" s="770"/>
      <c r="I34" s="770"/>
      <c r="J34" s="770"/>
      <c r="K34" s="770"/>
      <c r="L34" s="770"/>
      <c r="M34" s="770"/>
      <c r="N34" s="771"/>
    </row>
    <row r="35" spans="2:14" ht="14">
      <c r="B35" s="943"/>
      <c r="C35" s="944"/>
      <c r="D35" s="944"/>
      <c r="E35" s="945"/>
      <c r="G35" s="769"/>
      <c r="H35" s="770"/>
      <c r="I35" s="770"/>
      <c r="J35" s="770"/>
      <c r="K35" s="770"/>
      <c r="L35" s="770"/>
      <c r="M35" s="770"/>
      <c r="N35" s="771"/>
    </row>
    <row r="36" spans="2:14" ht="49.5" customHeight="1">
      <c r="B36" s="946"/>
      <c r="C36" s="947"/>
      <c r="D36" s="947"/>
      <c r="E36" s="948"/>
      <c r="G36" s="769"/>
      <c r="H36" s="770"/>
      <c r="I36" s="770"/>
      <c r="J36" s="770"/>
      <c r="K36" s="770"/>
      <c r="L36" s="770"/>
      <c r="M36" s="770"/>
      <c r="N36" s="771"/>
    </row>
    <row r="37" spans="2:14" ht="15" thickBot="1">
      <c r="B37" s="374" t="s">
        <v>81</v>
      </c>
      <c r="C37" s="375"/>
      <c r="D37" s="375"/>
      <c r="E37" s="376"/>
      <c r="G37" s="772"/>
      <c r="H37" s="773"/>
      <c r="I37" s="773"/>
      <c r="J37" s="773"/>
      <c r="K37" s="773"/>
      <c r="L37" s="773"/>
      <c r="M37" s="773"/>
      <c r="N37" s="774"/>
    </row>
    <row r="38" spans="2:14">
      <c r="B38" s="973"/>
      <c r="C38" s="973"/>
      <c r="D38" s="973"/>
      <c r="E38" s="973"/>
      <c r="G38" s="27"/>
      <c r="H38" s="27"/>
      <c r="I38" s="27"/>
      <c r="J38" s="27"/>
      <c r="K38" s="27"/>
      <c r="L38" s="27"/>
      <c r="M38" s="27"/>
      <c r="N38" s="27"/>
    </row>
    <row r="39" spans="2:14">
      <c r="B39" s="973"/>
      <c r="C39" s="973"/>
      <c r="D39" s="973"/>
      <c r="E39" s="973"/>
      <c r="G39" s="27"/>
      <c r="H39" s="27"/>
      <c r="I39" s="27"/>
      <c r="J39" s="27"/>
      <c r="K39" s="27"/>
      <c r="L39" s="27"/>
      <c r="M39" s="27"/>
      <c r="N39" s="27"/>
    </row>
    <row r="40" spans="2:14" ht="6" customHeight="1" thickBot="1">
      <c r="B40" s="377"/>
      <c r="C40" s="378"/>
      <c r="D40" s="378"/>
      <c r="E40" s="379"/>
      <c r="G40" s="27"/>
      <c r="H40" s="27"/>
      <c r="I40" s="27"/>
      <c r="J40" s="27"/>
      <c r="K40" s="27"/>
      <c r="L40" s="27"/>
      <c r="M40" s="27"/>
      <c r="N40" s="27"/>
    </row>
    <row r="41" spans="2:14" ht="42.75" customHeight="1" thickBot="1">
      <c r="B41" s="974" t="s">
        <v>82</v>
      </c>
      <c r="C41" s="975"/>
      <c r="D41" s="975"/>
      <c r="E41" s="976"/>
      <c r="G41" s="27"/>
      <c r="H41" s="27"/>
      <c r="I41" s="27"/>
      <c r="J41" s="27"/>
      <c r="K41" s="27"/>
      <c r="L41" s="27"/>
      <c r="M41" s="27"/>
      <c r="N41" s="27"/>
    </row>
    <row r="42" spans="2:14">
      <c r="G42" s="27"/>
      <c r="H42" s="27"/>
      <c r="I42" s="27"/>
      <c r="J42" s="27"/>
      <c r="K42" s="27"/>
      <c r="L42" s="27"/>
      <c r="M42" s="27"/>
      <c r="N42" s="27"/>
    </row>
    <row r="43" spans="2:14">
      <c r="G43" s="27"/>
      <c r="H43" s="27"/>
      <c r="I43" s="27"/>
      <c r="J43" s="27"/>
      <c r="K43" s="27"/>
      <c r="L43" s="27"/>
      <c r="M43" s="27"/>
      <c r="N43" s="27"/>
    </row>
    <row r="44" spans="2:14">
      <c r="G44" s="27"/>
      <c r="H44" s="27"/>
      <c r="I44" s="27"/>
      <c r="J44" s="27"/>
      <c r="K44" s="27"/>
      <c r="L44" s="27"/>
      <c r="M44" s="27"/>
      <c r="N44" s="27"/>
    </row>
    <row r="45" spans="2:14">
      <c r="G45" s="27"/>
      <c r="H45" s="27"/>
      <c r="I45" s="27"/>
      <c r="J45" s="27"/>
      <c r="K45" s="27"/>
      <c r="L45" s="27"/>
      <c r="M45" s="27"/>
      <c r="N45" s="27"/>
    </row>
    <row r="46" spans="2:14">
      <c r="G46" s="27"/>
      <c r="H46" s="27"/>
      <c r="I46" s="27"/>
      <c r="J46" s="27"/>
      <c r="K46" s="27"/>
      <c r="L46" s="27"/>
      <c r="M46" s="27"/>
      <c r="N46" s="27"/>
    </row>
    <row r="47" spans="2:14">
      <c r="G47" s="27"/>
      <c r="H47" s="27"/>
      <c r="I47" s="27"/>
      <c r="J47" s="27"/>
      <c r="K47" s="27"/>
      <c r="L47" s="27"/>
      <c r="M47" s="27"/>
      <c r="N47" s="27"/>
    </row>
    <row r="48" spans="2:14">
      <c r="G48" s="27"/>
      <c r="H48" s="27"/>
      <c r="I48" s="27"/>
      <c r="J48" s="27"/>
      <c r="K48" s="27"/>
      <c r="L48" s="27"/>
      <c r="M48" s="27"/>
      <c r="N48" s="27"/>
    </row>
  </sheetData>
  <sheetProtection sheet="1" objects="1" scenarios="1"/>
  <customSheetViews>
    <customSheetView guid="{43ADE452-16C1-48AF-BAAE-CBF08858B664}" showPageBreaks="1" showGridLines="0" showRowCol="0" printArea="1">
      <selection activeCell="B4" sqref="B4"/>
      <pageMargins left="0.75" right="0.75" top="0.38" bottom="1" header="0.17" footer="0.5"/>
      <pageSetup orientation="portrait" verticalDpi="2400" r:id="rId1"/>
      <headerFooter alignWithMargins="0"/>
    </customSheetView>
    <customSheetView guid="{3D49E59F-0664-4008-BC41-60EB5048CD87}" scale="130" showPageBreaks="1" showGridLines="0" showRowCol="0" printArea="1">
      <selection activeCell="E14" sqref="E14"/>
      <pageMargins left="0.75" right="0.75" top="0.38" bottom="1" header="0.17" footer="0.5"/>
      <pageSetup orientation="portrait" verticalDpi="2400" r:id="rId2"/>
      <headerFooter alignWithMargins="0"/>
    </customSheetView>
    <customSheetView guid="{9611838A-1C53-47F1-8140-A6F69DDCF4B6}" scale="130" showPageBreaks="1" showGridLines="0" showRowCol="0" printArea="1">
      <selection activeCell="B4" sqref="B4"/>
      <pageMargins left="0.75" right="0.75" top="0.38" bottom="1" header="0.17" footer="0.5"/>
      <pageSetup orientation="portrait" verticalDpi="2400" r:id="rId3"/>
      <headerFooter alignWithMargins="0"/>
    </customSheetView>
  </customSheetViews>
  <mergeCells count="3">
    <mergeCell ref="B38:E39"/>
    <mergeCell ref="B41:E41"/>
    <mergeCell ref="B17:E27"/>
  </mergeCells>
  <phoneticPr fontId="2" type="noConversion"/>
  <pageMargins left="0.75" right="0.75" top="0.38" bottom="1" header="0.17" footer="0.5"/>
  <pageSetup orientation="portrait" verticalDpi="2400" r:id="rId4"/>
  <headerFooter alignWithMargins="0"/>
  <drawing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4"/>
  <dimension ref="A1:K114"/>
  <sheetViews>
    <sheetView showGridLines="0" showRowColHeaders="0" zoomScaleSheetLayoutView="100" workbookViewId="0"/>
  </sheetViews>
  <sheetFormatPr baseColWidth="10" defaultColWidth="10.33203125" defaultRowHeight="14"/>
  <cols>
    <col min="1" max="1" width="3.33203125" style="8" customWidth="1"/>
    <col min="2" max="2" width="19.83203125" style="9" customWidth="1"/>
    <col min="3" max="3" width="12.6640625" style="9" customWidth="1"/>
    <col min="4" max="4" width="21.33203125" style="9" customWidth="1"/>
    <col min="5" max="5" width="12.6640625" style="9" customWidth="1"/>
    <col min="6" max="6" width="19.83203125" style="9" customWidth="1"/>
    <col min="7" max="7" width="12.6640625" style="9" customWidth="1"/>
    <col min="8" max="8" width="15.83203125" style="9" customWidth="1"/>
    <col min="9" max="10" width="12.6640625" style="9" customWidth="1"/>
    <col min="11" max="16384" width="10.33203125" style="9"/>
  </cols>
  <sheetData>
    <row r="1" spans="1:11" ht="30" customHeight="1"/>
    <row r="2" spans="1:11" s="17" customFormat="1" ht="24.75" customHeight="1">
      <c r="A2" s="18"/>
      <c r="B2" s="21" t="s">
        <v>740</v>
      </c>
      <c r="C2"/>
      <c r="D2"/>
      <c r="F2" s="131" t="str">
        <f>Intro!L3</f>
        <v>Version 4.0.9 Revised 2015-0128</v>
      </c>
      <c r="G2"/>
      <c r="H2" s="22"/>
      <c r="I2"/>
      <c r="J2"/>
      <c r="K2"/>
    </row>
    <row r="3" spans="1:11" ht="7.5" customHeight="1">
      <c r="C3"/>
      <c r="D3"/>
      <c r="E3"/>
      <c r="F3" s="7"/>
      <c r="G3"/>
      <c r="H3"/>
      <c r="I3"/>
      <c r="J3"/>
      <c r="K3"/>
    </row>
    <row r="4" spans="1:11" s="17" customFormat="1" ht="30.75" customHeight="1">
      <c r="A4" s="16"/>
      <c r="B4" s="292" t="s">
        <v>270</v>
      </c>
      <c r="C4" s="20"/>
      <c r="H4" s="98"/>
      <c r="I4" s="99"/>
      <c r="J4" s="99"/>
    </row>
    <row r="5" spans="1:11">
      <c r="B5"/>
      <c r="C5"/>
      <c r="D5"/>
      <c r="E5"/>
      <c r="F5"/>
      <c r="G5"/>
      <c r="H5"/>
      <c r="I5"/>
      <c r="J5"/>
      <c r="K5"/>
    </row>
    <row r="6" spans="1:11" ht="27.75" customHeight="1">
      <c r="B6" s="1095" t="s">
        <v>660</v>
      </c>
      <c r="C6" s="1095"/>
      <c r="D6" s="1095"/>
      <c r="E6" s="1095"/>
      <c r="F6" s="1095"/>
      <c r="G6" s="1095"/>
      <c r="H6" s="1095"/>
      <c r="I6" s="1095"/>
      <c r="J6" s="1095"/>
      <c r="K6"/>
    </row>
    <row r="7" spans="1:11">
      <c r="B7"/>
      <c r="C7"/>
      <c r="D7"/>
      <c r="E7"/>
      <c r="F7"/>
      <c r="G7"/>
      <c r="H7"/>
      <c r="I7"/>
      <c r="J7"/>
      <c r="K7"/>
    </row>
    <row r="8" spans="1:11">
      <c r="B8"/>
      <c r="C8"/>
      <c r="D8"/>
      <c r="E8"/>
      <c r="F8"/>
      <c r="G8"/>
      <c r="H8"/>
      <c r="I8"/>
      <c r="J8"/>
      <c r="K8"/>
    </row>
    <row r="9" spans="1:11">
      <c r="B9"/>
      <c r="C9"/>
      <c r="D9"/>
      <c r="E9"/>
      <c r="F9"/>
      <c r="G9"/>
      <c r="H9"/>
      <c r="I9"/>
      <c r="J9"/>
      <c r="K9"/>
    </row>
    <row r="10" spans="1:11">
      <c r="B10"/>
      <c r="C10"/>
      <c r="D10"/>
      <c r="E10"/>
      <c r="F10"/>
      <c r="G10"/>
      <c r="H10"/>
      <c r="I10"/>
      <c r="J10"/>
      <c r="K10"/>
    </row>
    <row r="11" spans="1:11">
      <c r="B11"/>
      <c r="C11"/>
      <c r="D11"/>
      <c r="E11"/>
      <c r="F11"/>
      <c r="G11"/>
      <c r="H11"/>
      <c r="I11" s="96"/>
      <c r="J11"/>
      <c r="K11"/>
    </row>
    <row r="12" spans="1:11">
      <c r="B12"/>
      <c r="C12"/>
      <c r="D12"/>
      <c r="E12"/>
      <c r="F12"/>
      <c r="G12"/>
      <c r="H12"/>
      <c r="I12"/>
      <c r="J12"/>
      <c r="K12"/>
    </row>
    <row r="13" spans="1:11">
      <c r="B13"/>
      <c r="C13"/>
      <c r="D13"/>
      <c r="E13"/>
      <c r="F13"/>
      <c r="G13"/>
      <c r="H13"/>
      <c r="I13"/>
      <c r="J13"/>
      <c r="K13"/>
    </row>
    <row r="14" spans="1:11">
      <c r="B14" s="4"/>
      <c r="C14" s="4"/>
      <c r="D14" s="4"/>
      <c r="E14" s="4"/>
      <c r="F14" s="4"/>
      <c r="G14" s="4"/>
      <c r="H14" s="4"/>
      <c r="I14" s="4"/>
      <c r="J14" s="4"/>
      <c r="K14"/>
    </row>
    <row r="15" spans="1:11">
      <c r="B15" s="4"/>
      <c r="C15" s="4"/>
      <c r="D15" s="4"/>
      <c r="E15" s="4"/>
      <c r="F15" s="4"/>
      <c r="G15" s="4"/>
      <c r="H15" s="4"/>
      <c r="I15" s="4"/>
      <c r="J15" s="4"/>
      <c r="K15"/>
    </row>
    <row r="16" spans="1:11">
      <c r="B16" s="4"/>
      <c r="C16" s="4"/>
      <c r="D16" s="4"/>
      <c r="E16" s="4"/>
      <c r="F16" s="4"/>
      <c r="G16" s="4"/>
      <c r="H16" s="4"/>
      <c r="I16" s="4"/>
      <c r="J16" s="4"/>
      <c r="K16"/>
    </row>
    <row r="17" spans="2:11">
      <c r="B17" s="4"/>
      <c r="C17" s="4"/>
      <c r="D17" s="4"/>
      <c r="E17" s="4"/>
      <c r="F17" s="4"/>
      <c r="G17" s="4"/>
      <c r="H17" s="4"/>
      <c r="I17" s="4"/>
      <c r="J17" s="4"/>
      <c r="K17"/>
    </row>
    <row r="18" spans="2:11">
      <c r="B18" s="4"/>
      <c r="C18" s="4"/>
      <c r="D18" s="4"/>
      <c r="E18" s="4"/>
      <c r="F18" s="4"/>
      <c r="G18" s="4"/>
      <c r="H18" s="4"/>
      <c r="I18" s="4"/>
      <c r="J18" s="4"/>
      <c r="K18"/>
    </row>
    <row r="19" spans="2:11">
      <c r="B19" s="4"/>
      <c r="C19" s="4"/>
      <c r="D19" s="4"/>
      <c r="E19" s="4"/>
      <c r="F19" s="4"/>
      <c r="G19" s="4"/>
      <c r="H19" s="4"/>
      <c r="I19" s="4"/>
      <c r="J19" s="4"/>
      <c r="K19"/>
    </row>
    <row r="20" spans="2:11">
      <c r="B20" s="4"/>
      <c r="C20" s="4"/>
      <c r="D20" s="4"/>
      <c r="E20" s="4"/>
      <c r="F20" s="4"/>
      <c r="G20" s="4"/>
      <c r="H20" s="4"/>
      <c r="I20" s="4"/>
      <c r="J20" s="4"/>
      <c r="K20"/>
    </row>
    <row r="21" spans="2:11">
      <c r="B21" s="4"/>
      <c r="C21" s="4"/>
      <c r="D21" s="4"/>
      <c r="E21" s="4"/>
      <c r="F21" s="4"/>
      <c r="G21" s="4"/>
      <c r="H21" s="4"/>
      <c r="I21" s="4"/>
      <c r="J21" s="4"/>
      <c r="K21"/>
    </row>
    <row r="22" spans="2:11">
      <c r="B22" s="4"/>
      <c r="C22" s="4"/>
      <c r="D22" s="4"/>
      <c r="E22" s="4"/>
      <c r="F22" s="4"/>
      <c r="G22" s="4"/>
      <c r="H22" s="4"/>
      <c r="I22" s="4"/>
      <c r="J22" s="4"/>
      <c r="K22"/>
    </row>
    <row r="23" spans="2:11">
      <c r="B23" s="4"/>
      <c r="C23" s="4"/>
      <c r="D23" s="4"/>
      <c r="E23" s="4"/>
      <c r="F23" s="4"/>
      <c r="G23" s="4"/>
      <c r="H23" s="4"/>
      <c r="I23" s="4"/>
      <c r="J23" s="4"/>
      <c r="K23"/>
    </row>
    <row r="24" spans="2:11">
      <c r="B24" s="4"/>
      <c r="C24" s="4"/>
      <c r="D24" s="4"/>
      <c r="E24" s="4"/>
      <c r="F24" s="4"/>
      <c r="G24" s="4"/>
      <c r="H24" s="4"/>
      <c r="I24" s="4"/>
      <c r="J24" s="4"/>
      <c r="K24"/>
    </row>
    <row r="25" spans="2:11">
      <c r="B25" s="4"/>
      <c r="C25" s="4"/>
      <c r="D25" s="4"/>
      <c r="E25" s="4"/>
      <c r="F25" s="4"/>
      <c r="G25" s="4"/>
      <c r="H25" s="4"/>
      <c r="I25" s="4"/>
      <c r="J25" s="4"/>
      <c r="K25"/>
    </row>
    <row r="36" spans="4:10">
      <c r="D36" s="11"/>
      <c r="H36" s="10"/>
      <c r="I36" s="10"/>
      <c r="J36" s="10"/>
    </row>
    <row r="37" spans="4:10">
      <c r="D37" s="11"/>
      <c r="H37" s="10"/>
      <c r="I37" s="10"/>
      <c r="J37" s="10"/>
    </row>
    <row r="38" spans="4:10">
      <c r="D38" s="11"/>
      <c r="H38" s="10"/>
      <c r="I38" s="10"/>
      <c r="J38" s="10"/>
    </row>
    <row r="39" spans="4:10">
      <c r="D39" s="11"/>
      <c r="H39" s="10"/>
      <c r="I39" s="10"/>
      <c r="J39" s="10"/>
    </row>
    <row r="40" spans="4:10">
      <c r="D40" s="11"/>
      <c r="H40" s="10"/>
      <c r="I40" s="10"/>
      <c r="J40" s="10"/>
    </row>
    <row r="41" spans="4:10">
      <c r="H41" s="10"/>
      <c r="I41" s="10"/>
      <c r="J41" s="10"/>
    </row>
    <row r="42" spans="4:10">
      <c r="H42" s="10"/>
      <c r="I42" s="10"/>
      <c r="J42" s="10"/>
    </row>
    <row r="43" spans="4:10">
      <c r="H43" s="10"/>
      <c r="I43" s="10"/>
      <c r="J43" s="10"/>
    </row>
    <row r="44" spans="4:10">
      <c r="H44" s="10"/>
      <c r="I44" s="10"/>
      <c r="J44" s="10"/>
    </row>
    <row r="45" spans="4:10">
      <c r="H45" s="10"/>
      <c r="I45" s="10"/>
      <c r="J45" s="10"/>
    </row>
    <row r="46" spans="4:10">
      <c r="H46" s="10"/>
      <c r="I46" s="10"/>
      <c r="J46" s="10"/>
    </row>
    <row r="47" spans="4:10">
      <c r="H47" s="10"/>
      <c r="I47" s="10"/>
      <c r="J47" s="10"/>
    </row>
    <row r="48" spans="4:10">
      <c r="H48" s="10"/>
      <c r="I48" s="10"/>
      <c r="J48" s="10"/>
    </row>
    <row r="49" spans="8:10">
      <c r="H49" s="10"/>
      <c r="I49" s="10"/>
      <c r="J49" s="10"/>
    </row>
    <row r="50" spans="8:10">
      <c r="H50" s="10"/>
      <c r="I50" s="10"/>
      <c r="J50" s="10"/>
    </row>
    <row r="51" spans="8:10">
      <c r="H51" s="10"/>
      <c r="I51" s="10"/>
      <c r="J51" s="10"/>
    </row>
    <row r="52" spans="8:10">
      <c r="H52" s="10"/>
      <c r="I52" s="10"/>
      <c r="J52" s="10"/>
    </row>
    <row r="53" spans="8:10">
      <c r="H53" s="10"/>
      <c r="I53" s="10"/>
      <c r="J53" s="10"/>
    </row>
    <row r="54" spans="8:10">
      <c r="H54" s="10"/>
      <c r="I54" s="10"/>
      <c r="J54" s="10"/>
    </row>
    <row r="55" spans="8:10">
      <c r="H55" s="10"/>
      <c r="I55" s="10"/>
      <c r="J55" s="10"/>
    </row>
    <row r="56" spans="8:10">
      <c r="H56" s="10"/>
      <c r="I56" s="10"/>
      <c r="J56" s="10"/>
    </row>
    <row r="57" spans="8:10">
      <c r="H57" s="10"/>
      <c r="I57" s="10"/>
      <c r="J57" s="10"/>
    </row>
    <row r="58" spans="8:10">
      <c r="H58" s="10"/>
      <c r="I58" s="10"/>
      <c r="J58" s="10"/>
    </row>
    <row r="59" spans="8:10">
      <c r="H59" s="10"/>
      <c r="I59" s="10"/>
      <c r="J59" s="10"/>
    </row>
    <row r="60" spans="8:10">
      <c r="H60" s="10"/>
      <c r="I60" s="10"/>
      <c r="J60" s="10"/>
    </row>
    <row r="61" spans="8:10">
      <c r="H61" s="10"/>
      <c r="I61" s="10"/>
      <c r="J61" s="10"/>
    </row>
    <row r="62" spans="8:10">
      <c r="H62" s="10"/>
      <c r="I62" s="10"/>
      <c r="J62" s="10"/>
    </row>
    <row r="63" spans="8:10">
      <c r="H63" s="10"/>
      <c r="I63" s="10"/>
      <c r="J63" s="10"/>
    </row>
    <row r="64" spans="8:10">
      <c r="H64" s="10"/>
      <c r="I64" s="10"/>
      <c r="J64" s="10"/>
    </row>
    <row r="65" spans="8:10">
      <c r="H65" s="10"/>
      <c r="I65" s="10"/>
      <c r="J65" s="10"/>
    </row>
    <row r="66" spans="8:10">
      <c r="H66" s="10"/>
      <c r="I66" s="10"/>
      <c r="J66" s="10"/>
    </row>
    <row r="67" spans="8:10">
      <c r="H67" s="10"/>
      <c r="I67" s="10"/>
      <c r="J67" s="10"/>
    </row>
    <row r="68" spans="8:10">
      <c r="H68" s="10"/>
      <c r="I68" s="10"/>
      <c r="J68" s="10"/>
    </row>
    <row r="69" spans="8:10">
      <c r="H69" s="10"/>
      <c r="I69" s="10"/>
      <c r="J69" s="10"/>
    </row>
    <row r="70" spans="8:10">
      <c r="H70" s="10"/>
      <c r="I70" s="10"/>
      <c r="J70" s="10"/>
    </row>
    <row r="71" spans="8:10">
      <c r="H71" s="10"/>
      <c r="I71" s="10"/>
      <c r="J71" s="10"/>
    </row>
    <row r="72" spans="8:10">
      <c r="H72" s="10"/>
      <c r="I72" s="10"/>
      <c r="J72" s="10"/>
    </row>
    <row r="73" spans="8:10">
      <c r="H73" s="10"/>
      <c r="I73" s="10"/>
      <c r="J73" s="10"/>
    </row>
    <row r="74" spans="8:10">
      <c r="H74" s="10"/>
      <c r="I74" s="10"/>
      <c r="J74" s="10"/>
    </row>
    <row r="75" spans="8:10">
      <c r="H75" s="10"/>
      <c r="I75" s="10"/>
      <c r="J75" s="10"/>
    </row>
    <row r="76" spans="8:10">
      <c r="H76" s="10"/>
      <c r="I76" s="10"/>
      <c r="J76" s="10"/>
    </row>
    <row r="77" spans="8:10">
      <c r="H77" s="10"/>
      <c r="I77" s="10"/>
      <c r="J77" s="10"/>
    </row>
    <row r="78" spans="8:10">
      <c r="H78" s="10"/>
      <c r="I78" s="10"/>
      <c r="J78" s="10"/>
    </row>
    <row r="79" spans="8:10">
      <c r="H79" s="10"/>
      <c r="I79" s="10"/>
      <c r="J79" s="10"/>
    </row>
    <row r="80" spans="8:10">
      <c r="H80" s="10"/>
      <c r="I80" s="10"/>
      <c r="J80" s="10"/>
    </row>
    <row r="81" spans="8:10">
      <c r="H81" s="10"/>
      <c r="I81" s="10"/>
      <c r="J81" s="10"/>
    </row>
    <row r="82" spans="8:10">
      <c r="H82" s="10"/>
      <c r="I82" s="10"/>
      <c r="J82" s="10"/>
    </row>
    <row r="83" spans="8:10">
      <c r="H83" s="10"/>
      <c r="I83" s="10"/>
      <c r="J83" s="10"/>
    </row>
    <row r="84" spans="8:10">
      <c r="H84" s="10"/>
      <c r="I84" s="10"/>
      <c r="J84" s="10"/>
    </row>
    <row r="85" spans="8:10">
      <c r="H85" s="10"/>
      <c r="I85" s="10"/>
      <c r="J85" s="10"/>
    </row>
    <row r="86" spans="8:10">
      <c r="H86" s="10"/>
      <c r="I86" s="10"/>
      <c r="J86" s="10"/>
    </row>
    <row r="87" spans="8:10">
      <c r="H87" s="10"/>
      <c r="I87" s="10"/>
      <c r="J87" s="10"/>
    </row>
    <row r="88" spans="8:10">
      <c r="H88" s="10"/>
      <c r="I88" s="10"/>
      <c r="J88" s="10"/>
    </row>
    <row r="89" spans="8:10">
      <c r="H89" s="10"/>
      <c r="I89" s="10"/>
      <c r="J89" s="10"/>
    </row>
    <row r="90" spans="8:10">
      <c r="H90" s="10"/>
      <c r="I90" s="10"/>
      <c r="J90" s="10"/>
    </row>
    <row r="91" spans="8:10">
      <c r="H91" s="10"/>
      <c r="I91" s="10"/>
      <c r="J91" s="10"/>
    </row>
    <row r="92" spans="8:10">
      <c r="H92" s="10"/>
      <c r="I92" s="10"/>
      <c r="J92" s="10"/>
    </row>
    <row r="93" spans="8:10">
      <c r="H93" s="10"/>
      <c r="I93" s="10"/>
      <c r="J93" s="10"/>
    </row>
    <row r="94" spans="8:10">
      <c r="H94" s="10"/>
      <c r="I94" s="10"/>
      <c r="J94" s="10"/>
    </row>
    <row r="95" spans="8:10">
      <c r="H95" s="10"/>
      <c r="I95" s="10"/>
      <c r="J95" s="10"/>
    </row>
    <row r="96" spans="8:10">
      <c r="H96" s="10"/>
      <c r="I96" s="10"/>
      <c r="J96" s="10"/>
    </row>
    <row r="97" spans="8:10">
      <c r="H97" s="10"/>
      <c r="I97" s="10"/>
      <c r="J97" s="10"/>
    </row>
    <row r="98" spans="8:10">
      <c r="H98" s="10"/>
      <c r="I98" s="10"/>
      <c r="J98" s="10"/>
    </row>
    <row r="99" spans="8:10">
      <c r="H99" s="10"/>
      <c r="I99" s="10"/>
      <c r="J99" s="10"/>
    </row>
    <row r="100" spans="8:10">
      <c r="H100" s="10"/>
      <c r="I100" s="10"/>
      <c r="J100" s="10"/>
    </row>
    <row r="101" spans="8:10">
      <c r="H101" s="10"/>
      <c r="I101" s="10"/>
      <c r="J101" s="10"/>
    </row>
    <row r="102" spans="8:10">
      <c r="H102" s="10"/>
      <c r="I102" s="10"/>
      <c r="J102" s="10"/>
    </row>
    <row r="103" spans="8:10">
      <c r="H103" s="10"/>
      <c r="I103" s="10"/>
      <c r="J103" s="10"/>
    </row>
    <row r="104" spans="8:10">
      <c r="H104" s="10"/>
      <c r="I104" s="10"/>
      <c r="J104" s="10"/>
    </row>
    <row r="105" spans="8:10">
      <c r="H105" s="10"/>
      <c r="I105" s="10"/>
      <c r="J105" s="10"/>
    </row>
    <row r="106" spans="8:10">
      <c r="H106" s="10"/>
      <c r="I106" s="10"/>
      <c r="J106" s="10"/>
    </row>
    <row r="107" spans="8:10">
      <c r="H107" s="10"/>
      <c r="I107" s="10"/>
      <c r="J107" s="10"/>
    </row>
    <row r="108" spans="8:10">
      <c r="H108" s="10"/>
      <c r="I108" s="10"/>
      <c r="J108" s="10"/>
    </row>
    <row r="109" spans="8:10">
      <c r="H109" s="10"/>
      <c r="I109" s="10"/>
      <c r="J109" s="10"/>
    </row>
    <row r="110" spans="8:10">
      <c r="H110" s="10"/>
      <c r="I110" s="10"/>
      <c r="J110" s="10"/>
    </row>
    <row r="111" spans="8:10">
      <c r="H111" s="10"/>
      <c r="I111" s="10"/>
      <c r="J111" s="10"/>
    </row>
    <row r="112" spans="8:10">
      <c r="H112" s="10"/>
      <c r="I112" s="10"/>
      <c r="J112" s="10"/>
    </row>
    <row r="113" spans="8:10">
      <c r="H113" s="10"/>
      <c r="I113" s="10"/>
      <c r="J113" s="10"/>
    </row>
    <row r="114" spans="8:10">
      <c r="H114" s="10"/>
      <c r="I114" s="10"/>
      <c r="J114" s="10"/>
    </row>
  </sheetData>
  <sheetProtection password="D20A" sheet="1" objects="1" scenarios="1" selectLockedCells="1"/>
  <customSheetViews>
    <customSheetView guid="{43ADE452-16C1-48AF-BAAE-CBF08858B664}" showPageBreaks="1" showGridLines="0" printArea="1">
      <pageMargins left="0.19" right="0.05" top="0.42" bottom="0.03" header="0.18" footer="0"/>
      <pageSetup scale="95" orientation="landscape" horizontalDpi="4294967293" r:id="rId1"/>
      <headerFooter alignWithMargins="0">
        <oddHeader>&amp;L&amp;12Stewardship Information Pages  [S.I.P.]</oddHeader>
      </headerFooter>
    </customSheetView>
    <customSheetView guid="{3D49E59F-0664-4008-BC41-60EB5048CD87}" showPageBreaks="1" showGridLines="0" showRowCol="0" printArea="1">
      <pageMargins left="0.19" right="0.05" top="0.42" bottom="0.03" header="0.18" footer="0"/>
      <pageSetup scale="95" orientation="landscape" horizontalDpi="4294967293" r:id="rId2"/>
      <headerFooter alignWithMargins="0"/>
    </customSheetView>
    <customSheetView guid="{9611838A-1C53-47F1-8140-A6F69DDCF4B6}" showPageBreaks="1" showGridLines="0" showRowCol="0" printArea="1">
      <pageMargins left="0.19" right="0.05" top="0.42" bottom="0.03" header="0.18" footer="0"/>
      <pageSetup scale="95" orientation="landscape" horizontalDpi="4294967293" r:id="rId3"/>
      <headerFooter alignWithMargins="0"/>
    </customSheetView>
  </customSheetViews>
  <mergeCells count="1">
    <mergeCell ref="B6:J6"/>
  </mergeCells>
  <phoneticPr fontId="8" type="noConversion"/>
  <pageMargins left="0.19" right="0.05" top="0.42" bottom="0.03" header="0.18" footer="0"/>
  <pageSetup scale="95" orientation="landscape" horizontalDpi="4294967293" r:id="rId4"/>
  <headerFooter alignWithMargins="0">
    <oddHeader>&amp;L&amp;12Stewardship Information Pages  [S.I.P.]</oddHeader>
  </headerFooter>
  <drawing r:id="rId5"/>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5"/>
  <dimension ref="A1:AC17"/>
  <sheetViews>
    <sheetView showGridLines="0" showRowColHeaders="0" workbookViewId="0">
      <selection activeCell="D15" sqref="D15"/>
    </sheetView>
  </sheetViews>
  <sheetFormatPr baseColWidth="10" defaultColWidth="10.33203125" defaultRowHeight="14"/>
  <cols>
    <col min="1" max="1" width="4.33203125" style="8" customWidth="1"/>
    <col min="2" max="2" width="19.83203125" style="9" customWidth="1"/>
    <col min="3" max="3" width="12.6640625" style="9" customWidth="1"/>
    <col min="4" max="4" width="20.33203125" style="9" customWidth="1"/>
    <col min="5" max="5" width="12.6640625" style="9" customWidth="1"/>
    <col min="6" max="6" width="19.83203125" style="9" customWidth="1"/>
    <col min="7" max="7" width="21.1640625" style="9" customWidth="1"/>
    <col min="8" max="8" width="4.33203125" style="9" customWidth="1"/>
    <col min="9" max="9" width="15.83203125" style="9" customWidth="1"/>
    <col min="10" max="10" width="12.6640625" style="9" customWidth="1"/>
    <col min="11" max="11" width="12.6640625" style="9" hidden="1" customWidth="1"/>
    <col min="12" max="12" width="7.5" style="9" hidden="1" customWidth="1"/>
    <col min="13" max="13" width="15.6640625" style="10" hidden="1" customWidth="1"/>
    <col min="14" max="15" width="15.6640625" style="9" hidden="1" customWidth="1"/>
    <col min="16" max="16" width="17.33203125" style="9" hidden="1" customWidth="1"/>
    <col min="17" max="21" width="15.6640625" style="9" hidden="1" customWidth="1"/>
    <col min="22" max="27" width="10.33203125" style="9" hidden="1" customWidth="1"/>
    <col min="28" max="28" width="21.5" style="9" hidden="1" customWidth="1"/>
    <col min="29" max="29" width="14.5" style="9" hidden="1" customWidth="1"/>
    <col min="30" max="16384" width="10.33203125" style="9"/>
  </cols>
  <sheetData>
    <row r="1" spans="1:29" ht="30" customHeight="1"/>
    <row r="2" spans="1:29" s="17" customFormat="1" ht="32" customHeight="1">
      <c r="A2" s="16"/>
      <c r="B2" s="21" t="s">
        <v>740</v>
      </c>
      <c r="C2" s="20"/>
      <c r="I2" s="98"/>
      <c r="J2" s="99"/>
      <c r="K2" s="99"/>
      <c r="L2" s="85"/>
      <c r="M2" s="100"/>
      <c r="N2" s="85"/>
      <c r="O2" s="85"/>
      <c r="P2" s="85"/>
      <c r="Q2" s="85"/>
      <c r="R2" s="85"/>
      <c r="S2" s="85"/>
      <c r="T2" s="85"/>
      <c r="U2" s="85"/>
      <c r="V2" s="85"/>
      <c r="W2" s="85"/>
      <c r="X2" s="85"/>
    </row>
    <row r="3" spans="1:29" ht="19">
      <c r="A3" s="693"/>
      <c r="B3" s="694" t="s">
        <v>479</v>
      </c>
      <c r="C3" s="695"/>
      <c r="D3" s="696"/>
      <c r="E3" s="747" t="str">
        <f>Intro!L3</f>
        <v>Version 4.0.9 Revised 2015-0128</v>
      </c>
      <c r="F3" s="695"/>
      <c r="G3" s="695"/>
      <c r="H3" s="695"/>
      <c r="I3" s="697"/>
      <c r="J3" s="87"/>
      <c r="K3" s="87"/>
      <c r="L3" s="12"/>
      <c r="M3" s="87"/>
      <c r="N3" s="12"/>
      <c r="O3" s="12"/>
      <c r="P3" s="12"/>
      <c r="Q3" s="12"/>
      <c r="R3" s="12"/>
      <c r="S3" s="12"/>
      <c r="T3" s="12"/>
      <c r="U3" s="12"/>
      <c r="V3" s="12"/>
      <c r="W3" s="12"/>
      <c r="X3" s="12"/>
      <c r="AB3" s="108" t="s">
        <v>326</v>
      </c>
      <c r="AC3" s="109">
        <f>D6*I6</f>
        <v>0</v>
      </c>
    </row>
    <row r="4" spans="1:29" customFormat="1" ht="19">
      <c r="A4" s="174"/>
      <c r="B4" s="698"/>
      <c r="C4" s="698"/>
      <c r="D4" s="698" t="s">
        <v>310</v>
      </c>
      <c r="E4" s="698"/>
      <c r="F4" s="698"/>
      <c r="G4" s="698"/>
      <c r="H4" s="698"/>
      <c r="I4" s="698"/>
      <c r="L4" s="4"/>
      <c r="M4" s="4"/>
      <c r="N4" s="4"/>
      <c r="O4" s="4"/>
      <c r="P4" s="4"/>
      <c r="Q4" s="4"/>
      <c r="R4" s="4"/>
      <c r="S4" s="4"/>
      <c r="AB4" s="117" t="s">
        <v>327</v>
      </c>
      <c r="AC4" s="110">
        <f>I13</f>
        <v>0</v>
      </c>
    </row>
    <row r="5" spans="1:29" s="101" customFormat="1" ht="32.25" customHeight="1" thickBot="1">
      <c r="A5" s="1100" t="s">
        <v>346</v>
      </c>
      <c r="B5" s="1100"/>
      <c r="C5" s="1100"/>
      <c r="D5" s="1100"/>
      <c r="E5" s="1100"/>
      <c r="F5" s="1100"/>
      <c r="G5" s="1100"/>
      <c r="H5" s="1100"/>
      <c r="I5" s="1100"/>
      <c r="J5" s="105"/>
      <c r="L5" s="1096" t="s">
        <v>317</v>
      </c>
      <c r="M5" s="1097"/>
      <c r="AB5" s="117" t="s">
        <v>328</v>
      </c>
      <c r="AC5" s="111">
        <f>D10</f>
        <v>0</v>
      </c>
    </row>
    <row r="6" spans="1:29" s="101" customFormat="1" ht="32.25" customHeight="1" thickBot="1">
      <c r="A6" s="1103" t="s">
        <v>338</v>
      </c>
      <c r="B6" s="1103"/>
      <c r="C6" s="1104"/>
      <c r="D6" s="658"/>
      <c r="F6" s="1102" t="s">
        <v>320</v>
      </c>
      <c r="G6" s="1102"/>
      <c r="H6" s="675"/>
      <c r="I6" s="676"/>
      <c r="J6" s="105"/>
      <c r="L6" s="106"/>
      <c r="M6" s="1098">
        <v>0.1</v>
      </c>
      <c r="N6" s="1098"/>
      <c r="AB6" s="117" t="s">
        <v>329</v>
      </c>
      <c r="AC6" s="111">
        <f>D11</f>
        <v>0</v>
      </c>
    </row>
    <row r="7" spans="1:29" customFormat="1" ht="34" customHeight="1" thickBot="1">
      <c r="A7" s="659" t="s">
        <v>311</v>
      </c>
      <c r="B7" s="660"/>
      <c r="C7" s="660"/>
      <c r="D7" s="661"/>
      <c r="E7" s="9"/>
      <c r="F7" s="677" t="s">
        <v>323</v>
      </c>
      <c r="G7" s="678" t="s">
        <v>321</v>
      </c>
      <c r="H7" s="679"/>
      <c r="I7" s="680"/>
      <c r="J7" s="9"/>
      <c r="L7" s="9"/>
      <c r="M7" s="10"/>
      <c r="N7" s="9"/>
      <c r="O7" s="9"/>
      <c r="P7" s="9"/>
      <c r="Q7" s="9"/>
      <c r="R7" s="9"/>
      <c r="S7" s="9"/>
      <c r="AB7" s="117" t="s">
        <v>330</v>
      </c>
      <c r="AC7" s="112">
        <f>F10</f>
        <v>3.9E-2</v>
      </c>
    </row>
    <row r="8" spans="1:29" customFormat="1" ht="34" customHeight="1" thickBot="1">
      <c r="A8" s="662" t="s">
        <v>312</v>
      </c>
      <c r="B8" s="663"/>
      <c r="C8" s="663"/>
      <c r="D8" s="664"/>
      <c r="E8" s="9"/>
      <c r="F8" s="681" t="s">
        <v>324</v>
      </c>
      <c r="G8" s="682" t="s">
        <v>322</v>
      </c>
      <c r="H8" s="679"/>
      <c r="I8" s="683"/>
      <c r="L8" s="103" t="s">
        <v>315</v>
      </c>
      <c r="M8" s="104"/>
      <c r="N8" s="104"/>
      <c r="O8" s="97">
        <v>40000</v>
      </c>
      <c r="P8" s="9"/>
      <c r="Q8" s="9"/>
      <c r="R8" s="9"/>
      <c r="S8" s="9"/>
      <c r="AB8" s="117" t="s">
        <v>331</v>
      </c>
      <c r="AC8" s="112">
        <f>G10</f>
        <v>0.08</v>
      </c>
    </row>
    <row r="9" spans="1:29" customFormat="1" ht="30" customHeight="1" thickBot="1">
      <c r="A9" s="659" t="s">
        <v>314</v>
      </c>
      <c r="B9" s="660"/>
      <c r="C9" s="660"/>
      <c r="D9" s="661"/>
      <c r="E9" s="9"/>
      <c r="F9" s="684" t="s">
        <v>318</v>
      </c>
      <c r="G9" s="685" t="s">
        <v>493</v>
      </c>
      <c r="H9" s="686"/>
      <c r="I9" s="687"/>
      <c r="L9" s="9"/>
      <c r="M9" s="10"/>
      <c r="N9" s="9"/>
      <c r="O9" s="9"/>
      <c r="P9" s="9"/>
      <c r="Q9" s="9"/>
      <c r="R9" s="9"/>
      <c r="S9" s="9"/>
      <c r="AB9" s="117" t="s">
        <v>332</v>
      </c>
      <c r="AC9" s="112">
        <f>I11</f>
        <v>0.08</v>
      </c>
    </row>
    <row r="10" spans="1:29" customFormat="1" ht="31" customHeight="1" thickBot="1">
      <c r="A10" s="662" t="s">
        <v>313</v>
      </c>
      <c r="B10" s="665"/>
      <c r="C10" s="663"/>
      <c r="D10" s="666">
        <f>D8-D7</f>
        <v>0</v>
      </c>
      <c r="E10" s="9"/>
      <c r="F10" s="688">
        <v>3.9E-2</v>
      </c>
      <c r="G10" s="688">
        <v>0.08</v>
      </c>
      <c r="H10" s="672"/>
      <c r="I10" s="672"/>
      <c r="L10" s="9"/>
      <c r="M10" s="10"/>
      <c r="N10" s="9"/>
      <c r="O10" s="9"/>
      <c r="P10" s="9"/>
      <c r="Q10" s="9"/>
      <c r="R10" s="9"/>
      <c r="S10" s="9"/>
      <c r="AB10" s="117" t="s">
        <v>333</v>
      </c>
      <c r="AC10" s="113">
        <f>I12</f>
        <v>0.08</v>
      </c>
    </row>
    <row r="11" spans="1:29" customFormat="1" ht="33.75" customHeight="1" thickBot="1">
      <c r="A11" s="667" t="s">
        <v>316</v>
      </c>
      <c r="B11" s="668"/>
      <c r="C11" s="663"/>
      <c r="D11" s="669">
        <f>D9-D8</f>
        <v>0</v>
      </c>
      <c r="E11" s="9"/>
      <c r="F11" s="689" t="s">
        <v>325</v>
      </c>
      <c r="G11" s="682" t="s">
        <v>321</v>
      </c>
      <c r="H11" s="690"/>
      <c r="I11" s="691">
        <f>AC8*(1-AC11)</f>
        <v>0.08</v>
      </c>
      <c r="L11" s="9"/>
      <c r="M11" s="10"/>
      <c r="N11" s="9"/>
      <c r="O11" s="9"/>
      <c r="P11" s="9"/>
      <c r="Q11" s="9"/>
      <c r="R11" s="9"/>
      <c r="S11" s="9"/>
      <c r="AB11" s="117" t="s">
        <v>334</v>
      </c>
      <c r="AC11" s="112">
        <f>I7</f>
        <v>0</v>
      </c>
    </row>
    <row r="12" spans="1:29" customFormat="1" ht="32.25" customHeight="1" thickBot="1">
      <c r="A12" s="1101" t="str">
        <f xml:space="preserve"> CONCATENATE("Nest Egg required at start of retirement (in ",D10, "  years):")</f>
        <v>Nest Egg required at start of retirement (in 0  years):</v>
      </c>
      <c r="B12" s="1101"/>
      <c r="C12" s="1101"/>
      <c r="D12" s="670">
        <f>AC14</f>
        <v>0</v>
      </c>
      <c r="E12" s="9"/>
      <c r="F12" s="689" t="s">
        <v>325</v>
      </c>
      <c r="G12" s="682" t="s">
        <v>322</v>
      </c>
      <c r="H12" s="690"/>
      <c r="I12" s="692">
        <f>AC8*(1-AC12)</f>
        <v>0.08</v>
      </c>
      <c r="L12" s="9"/>
      <c r="M12" s="10"/>
      <c r="N12" s="9"/>
      <c r="O12" s="9"/>
      <c r="P12" s="9"/>
      <c r="Q12" s="9"/>
      <c r="R12" s="9"/>
      <c r="S12" s="9"/>
      <c r="AB12" s="118" t="s">
        <v>335</v>
      </c>
      <c r="AC12" s="115">
        <f>I8</f>
        <v>0</v>
      </c>
    </row>
    <row r="13" spans="1:29" customFormat="1" ht="34" customHeight="1" thickBot="1">
      <c r="A13" s="671"/>
      <c r="B13" s="671"/>
      <c r="C13" s="671"/>
      <c r="D13" s="672"/>
      <c r="E13" s="9"/>
      <c r="F13" s="1102" t="s">
        <v>339</v>
      </c>
      <c r="G13" s="1102"/>
      <c r="H13" s="672"/>
      <c r="I13" s="680">
        <v>0</v>
      </c>
      <c r="L13" s="9"/>
      <c r="M13" s="10"/>
      <c r="N13" s="9"/>
      <c r="O13" s="9"/>
      <c r="P13" s="9"/>
      <c r="Q13" s="9"/>
      <c r="R13" s="9"/>
      <c r="S13" s="9"/>
      <c r="AB13" s="118" t="s">
        <v>336</v>
      </c>
      <c r="AC13" s="116">
        <f>(AC3*(1-AC4))*(1+AC7)^AC5</f>
        <v>0</v>
      </c>
    </row>
    <row r="14" spans="1:29" customFormat="1" ht="36" customHeight="1" thickBot="1">
      <c r="A14" s="1101" t="s">
        <v>340</v>
      </c>
      <c r="B14" s="1101"/>
      <c r="C14" s="1101"/>
      <c r="D14" s="673"/>
      <c r="E14" s="9"/>
      <c r="F14" s="9"/>
      <c r="G14" s="9"/>
      <c r="H14" s="9"/>
      <c r="I14" s="9"/>
      <c r="L14" s="1099" t="s">
        <v>319</v>
      </c>
      <c r="M14" s="1099"/>
      <c r="N14" s="1099"/>
      <c r="O14" s="102">
        <v>100000</v>
      </c>
      <c r="P14" s="4"/>
      <c r="Q14" s="4"/>
      <c r="R14" s="4"/>
      <c r="S14" s="4"/>
      <c r="AB14" s="119" t="s">
        <v>337</v>
      </c>
      <c r="AC14" s="114">
        <f>AC13*(1-(((1+AC7)/(1+AC10))^AC6))/(AC10-AC7)</f>
        <v>0</v>
      </c>
    </row>
    <row r="15" spans="1:29" customFormat="1" ht="36" customHeight="1" thickBot="1">
      <c r="A15" s="1101" t="s">
        <v>341</v>
      </c>
      <c r="B15" s="1101"/>
      <c r="C15" s="1101"/>
      <c r="D15" s="674" t="str">
        <f>IF(AC5=0,"Retired",(AC14-AC17)/(((1+AC9)^AC5-1)/AC9))</f>
        <v>Retired</v>
      </c>
      <c r="E15" s="9"/>
      <c r="F15" s="9"/>
      <c r="G15" s="9"/>
      <c r="H15" s="9"/>
      <c r="I15" s="9"/>
      <c r="L15" s="4"/>
      <c r="M15" s="4"/>
      <c r="N15" s="4"/>
      <c r="O15" s="4"/>
      <c r="P15" s="4"/>
      <c r="Q15" s="4"/>
      <c r="R15" s="4"/>
      <c r="S15" s="4"/>
      <c r="AB15" s="119" t="s">
        <v>345</v>
      </c>
      <c r="AC15" s="114">
        <f>AC13*(1-(1/(1+AC10)^AC6))/AC10</f>
        <v>0</v>
      </c>
    </row>
    <row r="16" spans="1:29" ht="36" customHeight="1" thickBot="1">
      <c r="A16" s="1101" t="s">
        <v>342</v>
      </c>
      <c r="B16" s="1101"/>
      <c r="C16" s="1101"/>
      <c r="D16" s="674" t="e">
        <f>D15/12</f>
        <v>#VALUE!</v>
      </c>
      <c r="I16" s="10"/>
      <c r="J16" s="10"/>
      <c r="K16" s="10"/>
      <c r="AB16" s="9" t="s">
        <v>343</v>
      </c>
      <c r="AC16" s="107">
        <f>D14</f>
        <v>0</v>
      </c>
    </row>
    <row r="17" spans="4:29">
      <c r="D17" s="11"/>
      <c r="I17" s="10"/>
      <c r="J17" s="10"/>
      <c r="K17" s="10"/>
      <c r="AB17" s="9" t="s">
        <v>344</v>
      </c>
      <c r="AC17" s="120">
        <f>AC16*(1+AC9)^AC5</f>
        <v>0</v>
      </c>
    </row>
  </sheetData>
  <sheetProtection password="D20A" sheet="1" objects="1" scenarios="1"/>
  <customSheetViews>
    <customSheetView guid="{43ADE452-16C1-48AF-BAAE-CBF08858B664}" scale="99" showPageBreaks="1" showGridLines="0" printArea="1" hiddenColumns="1">
      <pageMargins left="0.39" right="0.05" top="0.42" bottom="0.03" header="0.18" footer="0"/>
      <pageSetup scale="95" orientation="landscape" horizontalDpi="4294967293" r:id="rId1"/>
      <headerFooter alignWithMargins="0">
        <oddHeader>&amp;L&amp;12Stewardship Information Pages  [S.I.P.]</oddHeader>
      </headerFooter>
    </customSheetView>
    <customSheetView guid="{3D49E59F-0664-4008-BC41-60EB5048CD87}" scale="99" showPageBreaks="1" showGridLines="0" showRowCol="0" printArea="1" hiddenColumns="1">
      <pageMargins left="0.39" right="0.05" top="0.42" bottom="0.03" header="0.18" footer="0"/>
      <pageSetup scale="95" orientation="landscape" horizontalDpi="4294967293" r:id="rId2"/>
      <headerFooter alignWithMargins="0">
        <oddHeader>&amp;L&amp;12Stewardship Information Pages  [S.I.P.]</oddHeader>
      </headerFooter>
    </customSheetView>
    <customSheetView guid="{9611838A-1C53-47F1-8140-A6F69DDCF4B6}" scale="99" showPageBreaks="1" showGridLines="0" showRowCol="0" printArea="1" hiddenColumns="1">
      <pageMargins left="0.39" right="0.05" top="0.42" bottom="0.03" header="0.18" footer="0"/>
      <pageSetup scale="95" orientation="landscape" horizontalDpi="4294967293" r:id="rId3"/>
      <headerFooter alignWithMargins="0">
        <oddHeader>&amp;L&amp;12Stewardship Information Pages  [S.I.P.]</oddHeader>
      </headerFooter>
    </customSheetView>
  </customSheetViews>
  <mergeCells count="11">
    <mergeCell ref="A15:C15"/>
    <mergeCell ref="A16:C16"/>
    <mergeCell ref="F6:G6"/>
    <mergeCell ref="F13:G13"/>
    <mergeCell ref="A12:C12"/>
    <mergeCell ref="A6:C6"/>
    <mergeCell ref="L5:M5"/>
    <mergeCell ref="M6:N6"/>
    <mergeCell ref="L14:N14"/>
    <mergeCell ref="A5:I5"/>
    <mergeCell ref="A14:C14"/>
  </mergeCells>
  <phoneticPr fontId="8" type="noConversion"/>
  <pageMargins left="0.39" right="0.05" top="0.42" bottom="0.03" header="0.18" footer="0"/>
  <pageSetup scale="95" orientation="landscape" horizontalDpi="4294967293" r:id="rId4"/>
  <headerFooter alignWithMargins="0">
    <oddHeader>&amp;L&amp;12Stewardship Information Pages  [S.I.P.]</oddHeader>
  </headerFooter>
  <drawing r:id="rId5"/>
  <legacyDrawing r:id="rId6"/>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6"/>
  <dimension ref="A1:N60"/>
  <sheetViews>
    <sheetView showGridLines="0" showRowColHeaders="0" workbookViewId="0"/>
  </sheetViews>
  <sheetFormatPr baseColWidth="10" defaultColWidth="10.33203125" defaultRowHeight="14"/>
  <cols>
    <col min="1" max="1" width="3.33203125" style="8" customWidth="1"/>
    <col min="2" max="2" width="19.83203125" style="9" customWidth="1"/>
    <col min="3" max="3" width="15" style="9" customWidth="1"/>
    <col min="4" max="4" width="16.6640625" style="9" customWidth="1"/>
    <col min="5" max="5" width="12.6640625" style="9" customWidth="1"/>
    <col min="6" max="6" width="19.83203125" style="9" customWidth="1"/>
    <col min="7" max="8" width="12.6640625" style="9" customWidth="1"/>
    <col min="9" max="9" width="15.83203125" style="9" customWidth="1"/>
    <col min="10" max="11" width="12.6640625" style="9" customWidth="1"/>
    <col min="12" max="12" width="12.6640625" style="9" hidden="1" customWidth="1"/>
    <col min="13" max="13" width="12.6640625" style="9" customWidth="1"/>
    <col min="14" max="16384" width="10.33203125" style="9"/>
  </cols>
  <sheetData>
    <row r="1" spans="1:14" ht="30" customHeight="1"/>
    <row r="2" spans="1:14" s="14" customFormat="1" ht="20.25" customHeight="1">
      <c r="A2" s="15"/>
      <c r="B2" s="21" t="s">
        <v>740</v>
      </c>
      <c r="C2" s="84"/>
      <c r="D2" s="86"/>
      <c r="F2" s="84"/>
      <c r="G2" s="84"/>
      <c r="H2" s="84"/>
      <c r="I2" s="85"/>
      <c r="J2" s="85"/>
      <c r="K2" s="85"/>
      <c r="L2" s="85"/>
      <c r="M2" s="85"/>
    </row>
    <row r="3" spans="1:14" s="17" customFormat="1" ht="17.25" customHeight="1">
      <c r="A3" s="16"/>
      <c r="B3" s="694" t="s">
        <v>479</v>
      </c>
      <c r="C3" s="212"/>
      <c r="D3" s="214"/>
      <c r="E3" s="748" t="str">
        <f>Intro!L3</f>
        <v>Version 4.0.9 Revised 2015-0128</v>
      </c>
      <c r="F3" s="214"/>
      <c r="G3" s="214"/>
      <c r="H3" s="711"/>
      <c r="I3" s="712" t="s">
        <v>305</v>
      </c>
      <c r="J3" s="712"/>
      <c r="K3" s="712"/>
      <c r="L3" s="713"/>
      <c r="M3" s="712"/>
    </row>
    <row r="4" spans="1:14" s="17" customFormat="1" ht="48.75" customHeight="1">
      <c r="A4" s="18"/>
      <c r="B4" s="714" t="s">
        <v>271</v>
      </c>
      <c r="C4" s="715" t="s">
        <v>465</v>
      </c>
      <c r="D4" s="715" t="s">
        <v>272</v>
      </c>
      <c r="E4" s="715" t="s">
        <v>309</v>
      </c>
      <c r="F4" s="715" t="s">
        <v>273</v>
      </c>
      <c r="G4" s="716" t="s">
        <v>462</v>
      </c>
      <c r="H4" s="716" t="s">
        <v>463</v>
      </c>
      <c r="I4" s="717" t="s">
        <v>279</v>
      </c>
      <c r="J4" s="717" t="s">
        <v>286</v>
      </c>
      <c r="K4" s="717" t="s">
        <v>285</v>
      </c>
      <c r="L4" s="717" t="s">
        <v>464</v>
      </c>
      <c r="M4" s="717" t="s">
        <v>274</v>
      </c>
      <c r="N4" s="19"/>
    </row>
    <row r="5" spans="1:14" s="17" customFormat="1" ht="28.5" customHeight="1">
      <c r="A5" s="91">
        <v>1</v>
      </c>
      <c r="B5" s="699" t="s">
        <v>505</v>
      </c>
      <c r="C5" s="700">
        <f>L5</f>
        <v>0</v>
      </c>
      <c r="D5" s="701"/>
      <c r="E5" s="702"/>
      <c r="F5" s="703"/>
      <c r="G5" s="704"/>
      <c r="H5" s="704"/>
      <c r="I5" s="705">
        <f t="shared" ref="I5:I19" si="0">IF(E5="",0.001,NPER(E5/12,F5*-1,D5*-1,C5,1))</f>
        <v>1E-3</v>
      </c>
      <c r="J5" s="706">
        <f>'Tab-03A_Save_Forecast'!G5</f>
        <v>1E-3</v>
      </c>
      <c r="K5" s="706">
        <f>'Tab-03A_Save_Forecast'!H5</f>
        <v>0</v>
      </c>
      <c r="L5" s="707">
        <f>-FV(E5/12,G5,F5,D5,1)</f>
        <v>0</v>
      </c>
      <c r="M5" s="708">
        <f t="shared" ref="M5:M34" si="1">IF(I5=0.001,0,C5-D5-F5*I5)</f>
        <v>0</v>
      </c>
    </row>
    <row r="6" spans="1:14" s="17" customFormat="1" ht="28.5" customHeight="1">
      <c r="A6" s="91">
        <v>2</v>
      </c>
      <c r="B6" s="699" t="s">
        <v>506</v>
      </c>
      <c r="C6" s="700">
        <f t="shared" ref="C6:C34" si="2">L6</f>
        <v>0</v>
      </c>
      <c r="D6" s="701"/>
      <c r="E6" s="702"/>
      <c r="F6" s="703"/>
      <c r="G6" s="709"/>
      <c r="H6" s="709"/>
      <c r="I6" s="705">
        <f t="shared" si="0"/>
        <v>1E-3</v>
      </c>
      <c r="J6" s="706">
        <f>'Tab-03A_Save_Forecast'!G6</f>
        <v>1E-3</v>
      </c>
      <c r="K6" s="706">
        <f>'Tab-03A_Save_Forecast'!H6</f>
        <v>0</v>
      </c>
      <c r="L6" s="707">
        <f t="shared" ref="L6:L34" si="3">-FV(E6/12,G6,F6,D6,1)</f>
        <v>0</v>
      </c>
      <c r="M6" s="708">
        <f t="shared" si="1"/>
        <v>0</v>
      </c>
    </row>
    <row r="7" spans="1:14" s="17" customFormat="1" ht="28.5" customHeight="1">
      <c r="A7" s="91">
        <v>3</v>
      </c>
      <c r="B7" s="699" t="s">
        <v>507</v>
      </c>
      <c r="C7" s="700">
        <f t="shared" si="2"/>
        <v>0</v>
      </c>
      <c r="D7" s="701"/>
      <c r="E7" s="702"/>
      <c r="F7" s="703"/>
      <c r="G7" s="709"/>
      <c r="H7" s="709"/>
      <c r="I7" s="705">
        <f t="shared" si="0"/>
        <v>1E-3</v>
      </c>
      <c r="J7" s="706">
        <f>'Tab-03A_Save_Forecast'!G7</f>
        <v>1E-3</v>
      </c>
      <c r="K7" s="706">
        <f>'Tab-03A_Save_Forecast'!H7</f>
        <v>0</v>
      </c>
      <c r="L7" s="707">
        <f t="shared" si="3"/>
        <v>0</v>
      </c>
      <c r="M7" s="708">
        <f t="shared" si="1"/>
        <v>0</v>
      </c>
    </row>
    <row r="8" spans="1:14" s="17" customFormat="1" ht="28.5" customHeight="1">
      <c r="A8" s="91">
        <v>4</v>
      </c>
      <c r="B8" s="699" t="s">
        <v>508</v>
      </c>
      <c r="C8" s="700">
        <f t="shared" si="2"/>
        <v>0</v>
      </c>
      <c r="D8" s="701"/>
      <c r="E8" s="702"/>
      <c r="F8" s="703"/>
      <c r="G8" s="709"/>
      <c r="H8" s="709"/>
      <c r="I8" s="705">
        <f t="shared" si="0"/>
        <v>1E-3</v>
      </c>
      <c r="J8" s="706">
        <f>'Tab-03A_Save_Forecast'!G8</f>
        <v>1E-3</v>
      </c>
      <c r="K8" s="706">
        <f>'Tab-03A_Save_Forecast'!H8</f>
        <v>0</v>
      </c>
      <c r="L8" s="707">
        <f t="shared" si="3"/>
        <v>0</v>
      </c>
      <c r="M8" s="708">
        <f t="shared" si="1"/>
        <v>0</v>
      </c>
    </row>
    <row r="9" spans="1:14" s="17" customFormat="1" ht="28.5" customHeight="1">
      <c r="A9" s="91">
        <v>5</v>
      </c>
      <c r="B9" s="699" t="s">
        <v>500</v>
      </c>
      <c r="C9" s="700">
        <f t="shared" si="2"/>
        <v>0</v>
      </c>
      <c r="D9" s="701"/>
      <c r="E9" s="702"/>
      <c r="F9" s="703"/>
      <c r="G9" s="704"/>
      <c r="H9" s="704"/>
      <c r="I9" s="705">
        <f t="shared" si="0"/>
        <v>1E-3</v>
      </c>
      <c r="J9" s="706">
        <f>'Tab-03A_Save_Forecast'!G9</f>
        <v>1E-3</v>
      </c>
      <c r="K9" s="706">
        <f>'Tab-03A_Save_Forecast'!H9</f>
        <v>0</v>
      </c>
      <c r="L9" s="707">
        <f t="shared" si="3"/>
        <v>0</v>
      </c>
      <c r="M9" s="708">
        <f t="shared" si="1"/>
        <v>0</v>
      </c>
    </row>
    <row r="10" spans="1:14" s="17" customFormat="1" ht="28.5" customHeight="1">
      <c r="A10" s="91">
        <v>6</v>
      </c>
      <c r="B10" s="699" t="s">
        <v>509</v>
      </c>
      <c r="C10" s="700">
        <f t="shared" si="2"/>
        <v>0</v>
      </c>
      <c r="D10" s="701"/>
      <c r="E10" s="702"/>
      <c r="F10" s="703"/>
      <c r="G10" s="704"/>
      <c r="H10" s="704"/>
      <c r="I10" s="705">
        <f t="shared" si="0"/>
        <v>1E-3</v>
      </c>
      <c r="J10" s="706">
        <f>'Tab-03A_Save_Forecast'!G10</f>
        <v>1E-3</v>
      </c>
      <c r="K10" s="706">
        <f>'Tab-03A_Save_Forecast'!H10</f>
        <v>0</v>
      </c>
      <c r="L10" s="707">
        <f t="shared" si="3"/>
        <v>0</v>
      </c>
      <c r="M10" s="708">
        <f t="shared" si="1"/>
        <v>0</v>
      </c>
    </row>
    <row r="11" spans="1:14" s="17" customFormat="1" ht="28.5" customHeight="1">
      <c r="A11" s="91">
        <v>7</v>
      </c>
      <c r="B11" s="699" t="s">
        <v>510</v>
      </c>
      <c r="C11" s="700">
        <f t="shared" si="2"/>
        <v>0</v>
      </c>
      <c r="D11" s="701"/>
      <c r="E11" s="702"/>
      <c r="F11" s="703"/>
      <c r="G11" s="704"/>
      <c r="H11" s="704"/>
      <c r="I11" s="705">
        <f t="shared" si="0"/>
        <v>1E-3</v>
      </c>
      <c r="J11" s="706">
        <f>'Tab-03A_Save_Forecast'!G11</f>
        <v>1E-3</v>
      </c>
      <c r="K11" s="706">
        <f>'Tab-03A_Save_Forecast'!H11</f>
        <v>0</v>
      </c>
      <c r="L11" s="707">
        <f t="shared" si="3"/>
        <v>0</v>
      </c>
      <c r="M11" s="708">
        <f t="shared" si="1"/>
        <v>0</v>
      </c>
    </row>
    <row r="12" spans="1:14" s="17" customFormat="1" ht="28.5" customHeight="1">
      <c r="A12" s="91">
        <v>8</v>
      </c>
      <c r="B12" s="710" t="s">
        <v>501</v>
      </c>
      <c r="C12" s="700">
        <f t="shared" si="2"/>
        <v>0</v>
      </c>
      <c r="D12" s="701"/>
      <c r="E12" s="702"/>
      <c r="F12" s="703"/>
      <c r="G12" s="704"/>
      <c r="H12" s="704"/>
      <c r="I12" s="705">
        <f t="shared" si="0"/>
        <v>1E-3</v>
      </c>
      <c r="J12" s="706">
        <f>'Tab-03A_Save_Forecast'!G12</f>
        <v>1E-3</v>
      </c>
      <c r="K12" s="706">
        <f>'Tab-03A_Save_Forecast'!H12</f>
        <v>0</v>
      </c>
      <c r="L12" s="707">
        <f t="shared" si="3"/>
        <v>0</v>
      </c>
      <c r="M12" s="708">
        <f t="shared" si="1"/>
        <v>0</v>
      </c>
      <c r="N12" s="93"/>
    </row>
    <row r="13" spans="1:14" s="17" customFormat="1" ht="28.5" customHeight="1">
      <c r="A13" s="91">
        <v>9</v>
      </c>
      <c r="B13" s="710" t="s">
        <v>502</v>
      </c>
      <c r="C13" s="700">
        <f t="shared" si="2"/>
        <v>0</v>
      </c>
      <c r="D13" s="701"/>
      <c r="E13" s="702"/>
      <c r="F13" s="703"/>
      <c r="G13" s="704"/>
      <c r="H13" s="704"/>
      <c r="I13" s="705">
        <f t="shared" si="0"/>
        <v>1E-3</v>
      </c>
      <c r="J13" s="706">
        <f>'Tab-03A_Save_Forecast'!G13</f>
        <v>1E-3</v>
      </c>
      <c r="K13" s="706">
        <f>'Tab-03A_Save_Forecast'!H13</f>
        <v>0</v>
      </c>
      <c r="L13" s="707">
        <f t="shared" si="3"/>
        <v>0</v>
      </c>
      <c r="M13" s="708">
        <f t="shared" si="1"/>
        <v>0</v>
      </c>
    </row>
    <row r="14" spans="1:14" s="17" customFormat="1" ht="28.5" customHeight="1">
      <c r="A14" s="91">
        <v>10</v>
      </c>
      <c r="B14" s="710" t="s">
        <v>64</v>
      </c>
      <c r="C14" s="700">
        <f t="shared" si="2"/>
        <v>0</v>
      </c>
      <c r="D14" s="701"/>
      <c r="E14" s="702"/>
      <c r="F14" s="703"/>
      <c r="G14" s="704"/>
      <c r="H14" s="704"/>
      <c r="I14" s="705">
        <f t="shared" si="0"/>
        <v>1E-3</v>
      </c>
      <c r="J14" s="706">
        <f>'Tab-03A_Save_Forecast'!G14</f>
        <v>1E-3</v>
      </c>
      <c r="K14" s="706">
        <f>'Tab-03A_Save_Forecast'!H14</f>
        <v>0</v>
      </c>
      <c r="L14" s="707">
        <f t="shared" si="3"/>
        <v>0</v>
      </c>
      <c r="M14" s="708">
        <f t="shared" si="1"/>
        <v>0</v>
      </c>
      <c r="N14" s="93"/>
    </row>
    <row r="15" spans="1:14" s="17" customFormat="1" ht="28.5" customHeight="1">
      <c r="A15" s="91">
        <v>11</v>
      </c>
      <c r="B15" s="710"/>
      <c r="C15" s="700">
        <f t="shared" si="2"/>
        <v>0</v>
      </c>
      <c r="D15" s="701"/>
      <c r="E15" s="702"/>
      <c r="F15" s="703"/>
      <c r="G15" s="704"/>
      <c r="H15" s="704"/>
      <c r="I15" s="705">
        <f t="shared" si="0"/>
        <v>1E-3</v>
      </c>
      <c r="J15" s="706">
        <f>'Tab-03A_Save_Forecast'!G15</f>
        <v>1E-3</v>
      </c>
      <c r="K15" s="706">
        <f>'Tab-03A_Save_Forecast'!H15</f>
        <v>0</v>
      </c>
      <c r="L15" s="707">
        <f t="shared" si="3"/>
        <v>0</v>
      </c>
      <c r="M15" s="708">
        <f t="shared" si="1"/>
        <v>0</v>
      </c>
      <c r="N15" s="93"/>
    </row>
    <row r="16" spans="1:14" s="17" customFormat="1" ht="28.5" customHeight="1">
      <c r="A16" s="91">
        <v>12</v>
      </c>
      <c r="B16" s="710"/>
      <c r="C16" s="700">
        <f t="shared" si="2"/>
        <v>0</v>
      </c>
      <c r="D16" s="701"/>
      <c r="E16" s="702"/>
      <c r="F16" s="703"/>
      <c r="G16" s="704"/>
      <c r="H16" s="704"/>
      <c r="I16" s="705">
        <f t="shared" si="0"/>
        <v>1E-3</v>
      </c>
      <c r="J16" s="706">
        <f>'Tab-03A_Save_Forecast'!G16</f>
        <v>1E-3</v>
      </c>
      <c r="K16" s="706">
        <f>'Tab-03A_Save_Forecast'!H16</f>
        <v>0</v>
      </c>
      <c r="L16" s="707">
        <f t="shared" si="3"/>
        <v>0</v>
      </c>
      <c r="M16" s="708">
        <f t="shared" si="1"/>
        <v>0</v>
      </c>
      <c r="N16" s="93"/>
    </row>
    <row r="17" spans="1:14" s="17" customFormat="1" ht="28.5" customHeight="1">
      <c r="A17" s="91">
        <v>13</v>
      </c>
      <c r="B17" s="710"/>
      <c r="C17" s="700">
        <f t="shared" si="2"/>
        <v>0</v>
      </c>
      <c r="D17" s="701"/>
      <c r="E17" s="702"/>
      <c r="F17" s="703"/>
      <c r="G17" s="704"/>
      <c r="H17" s="704"/>
      <c r="I17" s="705">
        <f t="shared" si="0"/>
        <v>1E-3</v>
      </c>
      <c r="J17" s="706">
        <f>'Tab-03A_Save_Forecast'!G17</f>
        <v>1E-3</v>
      </c>
      <c r="K17" s="706">
        <f>'Tab-03A_Save_Forecast'!H17</f>
        <v>0</v>
      </c>
      <c r="L17" s="707">
        <f t="shared" si="3"/>
        <v>0</v>
      </c>
      <c r="M17" s="708">
        <f t="shared" si="1"/>
        <v>0</v>
      </c>
      <c r="N17" s="93"/>
    </row>
    <row r="18" spans="1:14" s="17" customFormat="1" ht="28.5" customHeight="1">
      <c r="A18" s="91">
        <v>14</v>
      </c>
      <c r="B18" s="710"/>
      <c r="C18" s="700">
        <f t="shared" si="2"/>
        <v>0</v>
      </c>
      <c r="D18" s="701"/>
      <c r="E18" s="702"/>
      <c r="F18" s="703"/>
      <c r="G18" s="704"/>
      <c r="H18" s="704"/>
      <c r="I18" s="705">
        <f t="shared" si="0"/>
        <v>1E-3</v>
      </c>
      <c r="J18" s="706">
        <f>'Tab-03A_Save_Forecast'!G18</f>
        <v>1E-3</v>
      </c>
      <c r="K18" s="706">
        <f>'Tab-03A_Save_Forecast'!H18</f>
        <v>0</v>
      </c>
      <c r="L18" s="707">
        <f t="shared" si="3"/>
        <v>0</v>
      </c>
      <c r="M18" s="708">
        <f t="shared" si="1"/>
        <v>0</v>
      </c>
    </row>
    <row r="19" spans="1:14" s="17" customFormat="1" ht="28.5" customHeight="1">
      <c r="A19" s="91">
        <v>15</v>
      </c>
      <c r="B19" s="710"/>
      <c r="C19" s="700">
        <f t="shared" si="2"/>
        <v>0</v>
      </c>
      <c r="D19" s="701"/>
      <c r="E19" s="702"/>
      <c r="F19" s="703"/>
      <c r="G19" s="704"/>
      <c r="H19" s="704"/>
      <c r="I19" s="705">
        <f t="shared" si="0"/>
        <v>1E-3</v>
      </c>
      <c r="J19" s="706">
        <f>'Tab-03A_Save_Forecast'!G19</f>
        <v>1E-3</v>
      </c>
      <c r="K19" s="706">
        <f>'Tab-03A_Save_Forecast'!H19</f>
        <v>0</v>
      </c>
      <c r="L19" s="707">
        <f t="shared" si="3"/>
        <v>0</v>
      </c>
      <c r="M19" s="708">
        <f t="shared" si="1"/>
        <v>0</v>
      </c>
    </row>
    <row r="20" spans="1:14" s="17" customFormat="1" ht="28.5" customHeight="1">
      <c r="A20" s="91">
        <v>16</v>
      </c>
      <c r="B20" s="710"/>
      <c r="C20" s="700">
        <f t="shared" si="2"/>
        <v>0</v>
      </c>
      <c r="D20" s="701"/>
      <c r="E20" s="702"/>
      <c r="F20" s="703"/>
      <c r="G20" s="704"/>
      <c r="H20" s="704"/>
      <c r="I20" s="705">
        <f t="shared" ref="I20:I34" si="4">IF(E20="",0.001,NPER(E20/12,F20*-1,D20*-1,C20,1))</f>
        <v>1E-3</v>
      </c>
      <c r="J20" s="706">
        <f>'Tab-03A_Save_Forecast'!G20</f>
        <v>1E-3</v>
      </c>
      <c r="K20" s="706">
        <f>'Tab-03A_Save_Forecast'!H20</f>
        <v>0</v>
      </c>
      <c r="L20" s="707">
        <f t="shared" si="3"/>
        <v>0</v>
      </c>
      <c r="M20" s="708">
        <f t="shared" si="1"/>
        <v>0</v>
      </c>
    </row>
    <row r="21" spans="1:14" s="17" customFormat="1" ht="28.5" customHeight="1">
      <c r="A21" s="91">
        <v>17</v>
      </c>
      <c r="B21" s="710"/>
      <c r="C21" s="700">
        <f t="shared" si="2"/>
        <v>0</v>
      </c>
      <c r="D21" s="701"/>
      <c r="E21" s="702"/>
      <c r="F21" s="703"/>
      <c r="G21" s="704"/>
      <c r="H21" s="704"/>
      <c r="I21" s="705">
        <f t="shared" si="4"/>
        <v>1E-3</v>
      </c>
      <c r="J21" s="706">
        <f>'Tab-03A_Save_Forecast'!G21</f>
        <v>1E-3</v>
      </c>
      <c r="K21" s="706">
        <f>'Tab-03A_Save_Forecast'!H21</f>
        <v>0</v>
      </c>
      <c r="L21" s="707">
        <f t="shared" si="3"/>
        <v>0</v>
      </c>
      <c r="M21" s="708">
        <f t="shared" si="1"/>
        <v>0</v>
      </c>
    </row>
    <row r="22" spans="1:14" s="17" customFormat="1" ht="28.5" customHeight="1">
      <c r="A22" s="91">
        <v>18</v>
      </c>
      <c r="B22" s="710"/>
      <c r="C22" s="700">
        <f t="shared" si="2"/>
        <v>0</v>
      </c>
      <c r="D22" s="701"/>
      <c r="E22" s="702"/>
      <c r="F22" s="703"/>
      <c r="G22" s="704"/>
      <c r="H22" s="704"/>
      <c r="I22" s="705">
        <f t="shared" si="4"/>
        <v>1E-3</v>
      </c>
      <c r="J22" s="706">
        <f>'Tab-03A_Save_Forecast'!G22</f>
        <v>1E-3</v>
      </c>
      <c r="K22" s="706">
        <f>'Tab-03A_Save_Forecast'!H22</f>
        <v>0</v>
      </c>
      <c r="L22" s="707">
        <f t="shared" si="3"/>
        <v>0</v>
      </c>
      <c r="M22" s="708">
        <f t="shared" si="1"/>
        <v>0</v>
      </c>
    </row>
    <row r="23" spans="1:14" s="17" customFormat="1" ht="28.5" customHeight="1">
      <c r="A23" s="91">
        <v>19</v>
      </c>
      <c r="B23" s="710"/>
      <c r="C23" s="700">
        <f t="shared" si="2"/>
        <v>0</v>
      </c>
      <c r="D23" s="701"/>
      <c r="E23" s="702"/>
      <c r="F23" s="703"/>
      <c r="G23" s="704"/>
      <c r="H23" s="704"/>
      <c r="I23" s="705">
        <f t="shared" si="4"/>
        <v>1E-3</v>
      </c>
      <c r="J23" s="706">
        <f>'Tab-03A_Save_Forecast'!G23</f>
        <v>1E-3</v>
      </c>
      <c r="K23" s="706">
        <f>'Tab-03A_Save_Forecast'!H23</f>
        <v>0</v>
      </c>
      <c r="L23" s="707">
        <f t="shared" si="3"/>
        <v>0</v>
      </c>
      <c r="M23" s="708">
        <f t="shared" si="1"/>
        <v>0</v>
      </c>
    </row>
    <row r="24" spans="1:14" s="17" customFormat="1" ht="28.5" customHeight="1">
      <c r="A24" s="91">
        <v>20</v>
      </c>
      <c r="B24" s="710"/>
      <c r="C24" s="700">
        <f t="shared" si="2"/>
        <v>0</v>
      </c>
      <c r="D24" s="701"/>
      <c r="E24" s="702"/>
      <c r="F24" s="703"/>
      <c r="G24" s="704"/>
      <c r="H24" s="704"/>
      <c r="I24" s="705">
        <f t="shared" si="4"/>
        <v>1E-3</v>
      </c>
      <c r="J24" s="706">
        <f>'Tab-03A_Save_Forecast'!G24</f>
        <v>1E-3</v>
      </c>
      <c r="K24" s="706">
        <f>'Tab-03A_Save_Forecast'!H24</f>
        <v>0</v>
      </c>
      <c r="L24" s="707">
        <f t="shared" si="3"/>
        <v>0</v>
      </c>
      <c r="M24" s="708">
        <f t="shared" si="1"/>
        <v>0</v>
      </c>
    </row>
    <row r="25" spans="1:14" s="17" customFormat="1" ht="28.5" customHeight="1">
      <c r="A25" s="91">
        <v>21</v>
      </c>
      <c r="B25" s="710"/>
      <c r="C25" s="700">
        <f t="shared" si="2"/>
        <v>0</v>
      </c>
      <c r="D25" s="701"/>
      <c r="E25" s="702"/>
      <c r="F25" s="703"/>
      <c r="G25" s="704"/>
      <c r="H25" s="704"/>
      <c r="I25" s="705">
        <f t="shared" si="4"/>
        <v>1E-3</v>
      </c>
      <c r="J25" s="706">
        <f>'Tab-03A_Save_Forecast'!G25</f>
        <v>1E-3</v>
      </c>
      <c r="K25" s="706">
        <f>'Tab-03A_Save_Forecast'!H25</f>
        <v>0</v>
      </c>
      <c r="L25" s="707">
        <f t="shared" si="3"/>
        <v>0</v>
      </c>
      <c r="M25" s="708">
        <f t="shared" si="1"/>
        <v>0</v>
      </c>
    </row>
    <row r="26" spans="1:14" s="17" customFormat="1" ht="28.5" customHeight="1">
      <c r="A26" s="91">
        <v>22</v>
      </c>
      <c r="B26" s="710"/>
      <c r="C26" s="700">
        <f t="shared" si="2"/>
        <v>0</v>
      </c>
      <c r="D26" s="701"/>
      <c r="E26" s="702"/>
      <c r="F26" s="703"/>
      <c r="G26" s="704"/>
      <c r="H26" s="704"/>
      <c r="I26" s="705">
        <f t="shared" si="4"/>
        <v>1E-3</v>
      </c>
      <c r="J26" s="706">
        <f>'Tab-03A_Save_Forecast'!G26</f>
        <v>1E-3</v>
      </c>
      <c r="K26" s="706">
        <f>'Tab-03A_Save_Forecast'!H26</f>
        <v>0</v>
      </c>
      <c r="L26" s="707">
        <f t="shared" si="3"/>
        <v>0</v>
      </c>
      <c r="M26" s="708">
        <f t="shared" si="1"/>
        <v>0</v>
      </c>
    </row>
    <row r="27" spans="1:14" s="17" customFormat="1" ht="28.5" customHeight="1">
      <c r="A27" s="91">
        <v>23</v>
      </c>
      <c r="B27" s="710"/>
      <c r="C27" s="700">
        <f t="shared" si="2"/>
        <v>0</v>
      </c>
      <c r="D27" s="701"/>
      <c r="E27" s="702"/>
      <c r="F27" s="703"/>
      <c r="G27" s="704"/>
      <c r="H27" s="704"/>
      <c r="I27" s="705">
        <f t="shared" si="4"/>
        <v>1E-3</v>
      </c>
      <c r="J27" s="706">
        <f>'Tab-03A_Save_Forecast'!G27</f>
        <v>1E-3</v>
      </c>
      <c r="K27" s="706">
        <f>'Tab-03A_Save_Forecast'!H27</f>
        <v>0</v>
      </c>
      <c r="L27" s="707">
        <f t="shared" si="3"/>
        <v>0</v>
      </c>
      <c r="M27" s="708">
        <f t="shared" si="1"/>
        <v>0</v>
      </c>
      <c r="N27" s="93"/>
    </row>
    <row r="28" spans="1:14" s="17" customFormat="1" ht="28.5" customHeight="1">
      <c r="A28" s="91">
        <v>24</v>
      </c>
      <c r="B28" s="710"/>
      <c r="C28" s="700">
        <f t="shared" si="2"/>
        <v>0</v>
      </c>
      <c r="D28" s="701"/>
      <c r="E28" s="702"/>
      <c r="F28" s="703"/>
      <c r="G28" s="704"/>
      <c r="H28" s="704"/>
      <c r="I28" s="705">
        <f t="shared" si="4"/>
        <v>1E-3</v>
      </c>
      <c r="J28" s="706">
        <f>'Tab-03A_Save_Forecast'!G28</f>
        <v>1E-3</v>
      </c>
      <c r="K28" s="706">
        <f>'Tab-03A_Save_Forecast'!H28</f>
        <v>0</v>
      </c>
      <c r="L28" s="707">
        <f t="shared" si="3"/>
        <v>0</v>
      </c>
      <c r="M28" s="708">
        <f t="shared" si="1"/>
        <v>0</v>
      </c>
    </row>
    <row r="29" spans="1:14" s="17" customFormat="1" ht="28.5" customHeight="1">
      <c r="A29" s="91">
        <v>25</v>
      </c>
      <c r="B29" s="710"/>
      <c r="C29" s="700">
        <f t="shared" si="2"/>
        <v>0</v>
      </c>
      <c r="D29" s="701"/>
      <c r="E29" s="702"/>
      <c r="F29" s="703"/>
      <c r="G29" s="704"/>
      <c r="H29" s="704"/>
      <c r="I29" s="705">
        <f t="shared" si="4"/>
        <v>1E-3</v>
      </c>
      <c r="J29" s="706">
        <f>'Tab-03A_Save_Forecast'!G29</f>
        <v>1E-3</v>
      </c>
      <c r="K29" s="706">
        <f>'Tab-03A_Save_Forecast'!H29</f>
        <v>0</v>
      </c>
      <c r="L29" s="707">
        <f t="shared" si="3"/>
        <v>0</v>
      </c>
      <c r="M29" s="708">
        <f t="shared" si="1"/>
        <v>0</v>
      </c>
      <c r="N29" s="93"/>
    </row>
    <row r="30" spans="1:14" s="17" customFormat="1" ht="28.5" customHeight="1">
      <c r="A30" s="91">
        <v>26</v>
      </c>
      <c r="B30" s="710"/>
      <c r="C30" s="700">
        <f t="shared" si="2"/>
        <v>0</v>
      </c>
      <c r="D30" s="701"/>
      <c r="E30" s="702"/>
      <c r="F30" s="703"/>
      <c r="G30" s="704"/>
      <c r="H30" s="704"/>
      <c r="I30" s="705">
        <f t="shared" si="4"/>
        <v>1E-3</v>
      </c>
      <c r="J30" s="706">
        <f>'Tab-03A_Save_Forecast'!G30</f>
        <v>1E-3</v>
      </c>
      <c r="K30" s="706">
        <f>'Tab-03A_Save_Forecast'!H30</f>
        <v>0</v>
      </c>
      <c r="L30" s="707">
        <f t="shared" si="3"/>
        <v>0</v>
      </c>
      <c r="M30" s="708">
        <f t="shared" si="1"/>
        <v>0</v>
      </c>
      <c r="N30" s="93"/>
    </row>
    <row r="31" spans="1:14" s="17" customFormat="1" ht="28.5" customHeight="1">
      <c r="A31" s="91">
        <v>27</v>
      </c>
      <c r="B31" s="710"/>
      <c r="C31" s="700">
        <f t="shared" si="2"/>
        <v>0</v>
      </c>
      <c r="D31" s="701"/>
      <c r="E31" s="702"/>
      <c r="F31" s="703"/>
      <c r="G31" s="704"/>
      <c r="H31" s="704"/>
      <c r="I31" s="705">
        <f t="shared" si="4"/>
        <v>1E-3</v>
      </c>
      <c r="J31" s="706">
        <f>'Tab-03A_Save_Forecast'!G31</f>
        <v>1E-3</v>
      </c>
      <c r="K31" s="706">
        <f>'Tab-03A_Save_Forecast'!H31</f>
        <v>0</v>
      </c>
      <c r="L31" s="707">
        <f t="shared" si="3"/>
        <v>0</v>
      </c>
      <c r="M31" s="708">
        <f t="shared" si="1"/>
        <v>0</v>
      </c>
      <c r="N31" s="93"/>
    </row>
    <row r="32" spans="1:14" s="17" customFormat="1" ht="28.5" customHeight="1">
      <c r="A32" s="91">
        <v>28</v>
      </c>
      <c r="B32" s="710"/>
      <c r="C32" s="700">
        <f t="shared" si="2"/>
        <v>0</v>
      </c>
      <c r="D32" s="701"/>
      <c r="E32" s="702"/>
      <c r="F32" s="703"/>
      <c r="G32" s="704"/>
      <c r="H32" s="704"/>
      <c r="I32" s="705">
        <f t="shared" si="4"/>
        <v>1E-3</v>
      </c>
      <c r="J32" s="706">
        <f>'Tab-03A_Save_Forecast'!G32</f>
        <v>1E-3</v>
      </c>
      <c r="K32" s="706">
        <f>'Tab-03A_Save_Forecast'!H32</f>
        <v>0</v>
      </c>
      <c r="L32" s="707">
        <f t="shared" si="3"/>
        <v>0</v>
      </c>
      <c r="M32" s="708">
        <f t="shared" si="1"/>
        <v>0</v>
      </c>
      <c r="N32" s="93"/>
    </row>
    <row r="33" spans="1:13" s="17" customFormat="1" ht="28.5" customHeight="1">
      <c r="A33" s="91">
        <v>29</v>
      </c>
      <c r="B33" s="710"/>
      <c r="C33" s="700">
        <f t="shared" si="2"/>
        <v>0</v>
      </c>
      <c r="D33" s="701"/>
      <c r="E33" s="702"/>
      <c r="F33" s="703"/>
      <c r="G33" s="704"/>
      <c r="H33" s="704"/>
      <c r="I33" s="705">
        <f t="shared" si="4"/>
        <v>1E-3</v>
      </c>
      <c r="J33" s="706">
        <f>'Tab-03A_Save_Forecast'!G33</f>
        <v>1E-3</v>
      </c>
      <c r="K33" s="706">
        <f>'Tab-03A_Save_Forecast'!H33</f>
        <v>0</v>
      </c>
      <c r="L33" s="707">
        <f t="shared" si="3"/>
        <v>0</v>
      </c>
      <c r="M33" s="708">
        <f t="shared" si="1"/>
        <v>0</v>
      </c>
    </row>
    <row r="34" spans="1:13" s="17" customFormat="1" ht="28.5" customHeight="1">
      <c r="A34" s="91">
        <v>30</v>
      </c>
      <c r="B34" s="710"/>
      <c r="C34" s="700">
        <f t="shared" si="2"/>
        <v>0</v>
      </c>
      <c r="D34" s="701"/>
      <c r="E34" s="702"/>
      <c r="F34" s="703"/>
      <c r="G34" s="704"/>
      <c r="H34" s="704"/>
      <c r="I34" s="705">
        <f t="shared" si="4"/>
        <v>1E-3</v>
      </c>
      <c r="J34" s="706">
        <f>'Tab-03A_Save_Forecast'!G34</f>
        <v>1E-3</v>
      </c>
      <c r="K34" s="706">
        <f>'Tab-03A_Save_Forecast'!H34</f>
        <v>0</v>
      </c>
      <c r="L34" s="707">
        <f t="shared" si="3"/>
        <v>0</v>
      </c>
      <c r="M34" s="708">
        <f t="shared" si="1"/>
        <v>0</v>
      </c>
    </row>
    <row r="35" spans="1:13">
      <c r="I35" s="10"/>
      <c r="J35" s="10"/>
      <c r="K35" s="10"/>
    </row>
    <row r="36" spans="1:13">
      <c r="I36" s="10"/>
      <c r="J36" s="10"/>
      <c r="K36" s="10"/>
    </row>
    <row r="37" spans="1:13">
      <c r="I37" s="10"/>
      <c r="J37" s="10"/>
      <c r="K37" s="10"/>
    </row>
    <row r="38" spans="1:13">
      <c r="I38" s="10"/>
      <c r="J38" s="10"/>
      <c r="K38" s="10"/>
    </row>
    <row r="39" spans="1:13">
      <c r="I39" s="10"/>
      <c r="J39" s="10"/>
      <c r="K39" s="10"/>
    </row>
    <row r="40" spans="1:13">
      <c r="I40" s="10"/>
      <c r="J40" s="10"/>
      <c r="K40" s="10"/>
    </row>
    <row r="41" spans="1:13">
      <c r="I41" s="10"/>
      <c r="J41" s="10"/>
      <c r="K41" s="10"/>
    </row>
    <row r="42" spans="1:13">
      <c r="I42" s="10"/>
      <c r="J42" s="10"/>
      <c r="K42" s="10"/>
    </row>
    <row r="43" spans="1:13">
      <c r="I43" s="10"/>
      <c r="J43" s="10"/>
      <c r="K43" s="10"/>
    </row>
    <row r="44" spans="1:13">
      <c r="I44" s="10"/>
      <c r="J44" s="10"/>
      <c r="K44" s="10"/>
    </row>
    <row r="45" spans="1:13">
      <c r="I45" s="10"/>
      <c r="J45" s="10"/>
      <c r="K45" s="10"/>
    </row>
    <row r="46" spans="1:13">
      <c r="I46" s="10"/>
      <c r="J46" s="10"/>
      <c r="K46" s="10"/>
    </row>
    <row r="47" spans="1:13">
      <c r="I47" s="10"/>
      <c r="J47" s="10"/>
      <c r="K47" s="10"/>
    </row>
    <row r="48" spans="1:13">
      <c r="I48" s="10"/>
      <c r="J48" s="10"/>
      <c r="K48" s="10"/>
    </row>
    <row r="49" spans="9:11">
      <c r="I49" s="10"/>
      <c r="J49" s="10"/>
      <c r="K49" s="10"/>
    </row>
    <row r="50" spans="9:11">
      <c r="I50" s="10"/>
      <c r="J50" s="10"/>
      <c r="K50" s="10"/>
    </row>
    <row r="51" spans="9:11">
      <c r="I51" s="10"/>
      <c r="J51" s="10"/>
      <c r="K51" s="10"/>
    </row>
    <row r="52" spans="9:11">
      <c r="I52" s="10"/>
      <c r="J52" s="10"/>
      <c r="K52" s="10"/>
    </row>
    <row r="53" spans="9:11">
      <c r="I53" s="10"/>
      <c r="J53" s="10"/>
      <c r="K53" s="10"/>
    </row>
    <row r="54" spans="9:11">
      <c r="I54" s="10"/>
      <c r="J54" s="10"/>
      <c r="K54" s="10"/>
    </row>
    <row r="55" spans="9:11">
      <c r="I55" s="10"/>
      <c r="J55" s="10"/>
      <c r="K55" s="10"/>
    </row>
    <row r="56" spans="9:11">
      <c r="I56" s="10"/>
      <c r="J56" s="10"/>
      <c r="K56" s="10"/>
    </row>
    <row r="57" spans="9:11">
      <c r="I57" s="10"/>
      <c r="J57" s="10"/>
      <c r="K57" s="10"/>
    </row>
    <row r="58" spans="9:11">
      <c r="I58" s="10"/>
      <c r="J58" s="10"/>
      <c r="K58" s="10"/>
    </row>
    <row r="59" spans="9:11">
      <c r="I59" s="10"/>
      <c r="J59" s="10"/>
      <c r="K59" s="10"/>
    </row>
    <row r="60" spans="9:11">
      <c r="I60" s="10"/>
      <c r="J60" s="10"/>
      <c r="K60" s="10"/>
    </row>
  </sheetData>
  <sheetProtection password="D20A" sheet="1" objects="1" scenarios="1"/>
  <customSheetViews>
    <customSheetView guid="{43ADE452-16C1-48AF-BAAE-CBF08858B664}" showGridLines="0" showRowCol="0" hiddenColumns="1">
      <pageMargins left="0.19" right="0.05" top="0.42" bottom="0.03" header="0.18" footer="0"/>
      <pageSetup scale="80" orientation="landscape" horizontalDpi="4294967293" r:id="rId1"/>
      <headerFooter alignWithMargins="0">
        <oddHeader>&amp;L&amp;12Stewardship Information Pages  [S.I.P.]</oddHeader>
      </headerFooter>
    </customSheetView>
    <customSheetView guid="{3D49E59F-0664-4008-BC41-60EB5048CD87}" showGridLines="0" showRowCol="0" hiddenColumns="1">
      <pageMargins left="0.19" right="0.05" top="0.42" bottom="0.03" header="0.18" footer="0"/>
      <pageSetup scale="80" orientation="landscape" horizontalDpi="4294967293" r:id="rId2"/>
      <headerFooter alignWithMargins="0">
        <oddHeader>&amp;L&amp;12Stewardship Information Pages  [S.I.P.]</oddHeader>
      </headerFooter>
    </customSheetView>
    <customSheetView guid="{9611838A-1C53-47F1-8140-A6F69DDCF4B6}" showGridLines="0" showRowCol="0" hiddenColumns="1">
      <pageMargins left="0.19" right="0.05" top="0.42" bottom="0.03" header="0.18" footer="0"/>
      <pageSetup scale="80" orientation="landscape" horizontalDpi="4294967293" r:id="rId3"/>
      <headerFooter alignWithMargins="0">
        <oddHeader>&amp;L&amp;12Stewardship Information Pages  [S.I.P.]</oddHeader>
      </headerFooter>
    </customSheetView>
  </customSheetViews>
  <phoneticPr fontId="8" type="noConversion"/>
  <pageMargins left="0.19" right="0.05" top="0.42" bottom="0.03" header="0.18" footer="0"/>
  <pageSetup scale="58" orientation="landscape" horizontalDpi="4294967293" r:id="rId4"/>
  <headerFooter alignWithMargins="0">
    <oddHeader>&amp;L&amp;12Stewardship Information Pages  [S.I.P.]</oddHeader>
  </headerFooter>
  <drawing r:id="rId5"/>
  <legacy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7">
    <pageSetUpPr fitToPage="1"/>
  </sheetPr>
  <dimension ref="A1:BI111"/>
  <sheetViews>
    <sheetView showGridLines="0" showRowColHeaders="0" topLeftCell="C1" workbookViewId="0"/>
  </sheetViews>
  <sheetFormatPr baseColWidth="10" defaultColWidth="8.83203125" defaultRowHeight="13"/>
  <cols>
    <col min="1" max="1" width="9.1640625" hidden="1" customWidth="1"/>
    <col min="2" max="2" width="7.83203125" hidden="1" customWidth="1"/>
    <col min="3" max="3" width="4" bestFit="1" customWidth="1"/>
    <col min="4" max="4" width="15.83203125" customWidth="1"/>
    <col min="5" max="5" width="11.6640625" customWidth="1"/>
    <col min="6" max="6" width="10.5" customWidth="1"/>
    <col min="7" max="8" width="9.5" customWidth="1"/>
    <col min="9" max="52" width="1.5" customWidth="1"/>
    <col min="53" max="58" width="1.5" hidden="1" customWidth="1"/>
    <col min="59" max="59" width="0.5" customWidth="1"/>
    <col min="60" max="60" width="9.5" customWidth="1"/>
  </cols>
  <sheetData>
    <row r="1" spans="1:61" ht="30" customHeight="1"/>
    <row r="2" spans="1:61" ht="26">
      <c r="D2" s="21" t="s">
        <v>740</v>
      </c>
    </row>
    <row r="3" spans="1:61" ht="33.75" customHeight="1" thickBot="1">
      <c r="D3" s="294" t="s">
        <v>179</v>
      </c>
      <c r="E3" s="725">
        <v>41122</v>
      </c>
      <c r="F3" s="295"/>
      <c r="G3" s="749" t="s">
        <v>710</v>
      </c>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479"/>
      <c r="BH3" s="174"/>
      <c r="BI3" s="174"/>
    </row>
    <row r="4" spans="1:61" ht="49.5" customHeight="1">
      <c r="A4" s="89" t="s">
        <v>277</v>
      </c>
      <c r="B4" s="88" t="s">
        <v>275</v>
      </c>
      <c r="C4" s="718"/>
      <c r="D4" s="719" t="s">
        <v>276</v>
      </c>
      <c r="E4" s="720" t="s">
        <v>278</v>
      </c>
      <c r="F4" s="720" t="s">
        <v>183</v>
      </c>
      <c r="G4" s="720" t="s">
        <v>286</v>
      </c>
      <c r="H4" s="720" t="s">
        <v>285</v>
      </c>
      <c r="I4" s="174"/>
      <c r="J4" s="299" t="s">
        <v>287</v>
      </c>
      <c r="K4" s="299"/>
      <c r="L4" s="299" t="s">
        <v>288</v>
      </c>
      <c r="M4" s="174"/>
      <c r="N4" s="299" t="s">
        <v>289</v>
      </c>
      <c r="O4" s="299"/>
      <c r="P4" s="299" t="s">
        <v>290</v>
      </c>
      <c r="Q4" s="174"/>
      <c r="R4" s="721" t="s">
        <v>280</v>
      </c>
      <c r="S4" s="174"/>
      <c r="T4" s="299" t="s">
        <v>291</v>
      </c>
      <c r="U4" s="299"/>
      <c r="V4" s="299" t="s">
        <v>292</v>
      </c>
      <c r="W4" s="174"/>
      <c r="X4" s="299" t="s">
        <v>293</v>
      </c>
      <c r="Y4" s="299"/>
      <c r="Z4" s="299" t="s">
        <v>294</v>
      </c>
      <c r="AA4" s="174"/>
      <c r="AB4" s="721" t="s">
        <v>281</v>
      </c>
      <c r="AC4" s="299"/>
      <c r="AD4" s="299" t="s">
        <v>295</v>
      </c>
      <c r="AE4" s="299"/>
      <c r="AF4" s="299" t="s">
        <v>296</v>
      </c>
      <c r="AG4" s="174"/>
      <c r="AH4" s="299" t="s">
        <v>297</v>
      </c>
      <c r="AI4" s="299"/>
      <c r="AJ4" s="299" t="s">
        <v>298</v>
      </c>
      <c r="AK4" s="174"/>
      <c r="AL4" s="721" t="s">
        <v>282</v>
      </c>
      <c r="AM4" s="174"/>
      <c r="AN4" s="299" t="s">
        <v>299</v>
      </c>
      <c r="AO4" s="299"/>
      <c r="AP4" s="299" t="s">
        <v>300</v>
      </c>
      <c r="AQ4" s="174"/>
      <c r="AR4" s="299" t="s">
        <v>301</v>
      </c>
      <c r="AS4" s="299"/>
      <c r="AT4" s="299" t="s">
        <v>302</v>
      </c>
      <c r="AU4" s="174"/>
      <c r="AV4" s="721" t="s">
        <v>283</v>
      </c>
      <c r="AW4" s="300"/>
      <c r="AX4" s="299" t="s">
        <v>303</v>
      </c>
      <c r="AY4" s="299"/>
      <c r="AZ4" s="299" t="s">
        <v>304</v>
      </c>
      <c r="BA4" s="174"/>
      <c r="BB4" s="299" t="s">
        <v>191</v>
      </c>
      <c r="BC4" s="299"/>
      <c r="BD4" s="299" t="s">
        <v>191</v>
      </c>
      <c r="BE4" s="174"/>
      <c r="BF4" s="299" t="s">
        <v>284</v>
      </c>
      <c r="BG4" s="366"/>
      <c r="BH4" s="722" t="s">
        <v>709</v>
      </c>
      <c r="BI4" s="174"/>
    </row>
    <row r="5" spans="1:61" ht="26" customHeight="1">
      <c r="A5" s="90">
        <f>'Tab-03_RP-3'!I5</f>
        <v>1E-3</v>
      </c>
      <c r="B5" s="92">
        <f>'Tab-03_RP-3'!H5</f>
        <v>0</v>
      </c>
      <c r="C5" s="801">
        <v>1</v>
      </c>
      <c r="D5" s="802" t="str">
        <f>IF('Tab-03_RP-3'!B5="","",'Tab-03_RP-3'!B5)</f>
        <v>Emergency Fund $1000</v>
      </c>
      <c r="E5" s="803">
        <f>'Tab-03_RP-3'!C5</f>
        <v>0</v>
      </c>
      <c r="F5" s="803">
        <f>'Tab-03_RP-3'!F5</f>
        <v>0</v>
      </c>
      <c r="G5" s="804">
        <f t="shared" ref="G5:G19" si="0">B5+A5</f>
        <v>1E-3</v>
      </c>
      <c r="H5" s="805">
        <f t="shared" ref="H5:H11" si="1">IF(G5&lt;1,0,ROUNDUP(G5/12,1))</f>
        <v>0</v>
      </c>
      <c r="I5" s="723">
        <v>12</v>
      </c>
      <c r="J5" s="723">
        <v>24</v>
      </c>
      <c r="K5" s="723">
        <v>36</v>
      </c>
      <c r="L5" s="723">
        <v>48</v>
      </c>
      <c r="M5" s="723">
        <v>60</v>
      </c>
      <c r="N5" s="723">
        <v>72</v>
      </c>
      <c r="O5" s="723">
        <v>84</v>
      </c>
      <c r="P5" s="723">
        <v>96</v>
      </c>
      <c r="Q5" s="723">
        <v>108</v>
      </c>
      <c r="R5" s="723">
        <v>120</v>
      </c>
      <c r="S5" s="723">
        <v>132</v>
      </c>
      <c r="T5" s="723">
        <v>144</v>
      </c>
      <c r="U5" s="723">
        <v>156</v>
      </c>
      <c r="V5" s="723">
        <v>168</v>
      </c>
      <c r="W5" s="723">
        <v>180</v>
      </c>
      <c r="X5" s="723">
        <v>192</v>
      </c>
      <c r="Y5" s="723">
        <v>204</v>
      </c>
      <c r="Z5" s="723">
        <v>216</v>
      </c>
      <c r="AA5" s="723">
        <v>228</v>
      </c>
      <c r="AB5" s="723">
        <v>240</v>
      </c>
      <c r="AC5" s="723">
        <v>252</v>
      </c>
      <c r="AD5" s="723">
        <v>264</v>
      </c>
      <c r="AE5" s="723">
        <v>276</v>
      </c>
      <c r="AF5" s="723">
        <v>288</v>
      </c>
      <c r="AG5" s="723">
        <v>300</v>
      </c>
      <c r="AH5" s="723">
        <v>312</v>
      </c>
      <c r="AI5" s="723">
        <v>324</v>
      </c>
      <c r="AJ5" s="723">
        <v>336</v>
      </c>
      <c r="AK5" s="723">
        <v>348</v>
      </c>
      <c r="AL5" s="723">
        <v>360</v>
      </c>
      <c r="AM5" s="723">
        <v>372</v>
      </c>
      <c r="AN5" s="723">
        <v>384</v>
      </c>
      <c r="AO5" s="723">
        <v>396</v>
      </c>
      <c r="AP5" s="723">
        <v>408</v>
      </c>
      <c r="AQ5" s="723">
        <v>420</v>
      </c>
      <c r="AR5" s="723">
        <v>432</v>
      </c>
      <c r="AS5" s="723">
        <v>444</v>
      </c>
      <c r="AT5" s="723">
        <v>456</v>
      </c>
      <c r="AU5" s="723">
        <v>468</v>
      </c>
      <c r="AV5" s="723">
        <v>480</v>
      </c>
      <c r="AW5" s="723">
        <v>492</v>
      </c>
      <c r="AX5" s="723">
        <v>504</v>
      </c>
      <c r="AY5" s="723">
        <v>516</v>
      </c>
      <c r="AZ5" s="723">
        <v>528</v>
      </c>
      <c r="BA5" s="723">
        <v>540</v>
      </c>
      <c r="BB5" s="723">
        <v>552</v>
      </c>
      <c r="BC5" s="723">
        <v>564</v>
      </c>
      <c r="BD5" s="723">
        <v>576</v>
      </c>
      <c r="BE5" s="723">
        <v>588</v>
      </c>
      <c r="BF5" s="723">
        <v>600</v>
      </c>
      <c r="BG5" s="303"/>
      <c r="BH5" s="724">
        <f t="shared" ref="BH5:BH19" si="2">IF(A5&gt;0,A5*30+B5*30+$E$3,"")</f>
        <v>41122.03</v>
      </c>
      <c r="BI5" s="174"/>
    </row>
    <row r="6" spans="1:61" ht="26" customHeight="1">
      <c r="A6" s="90">
        <f>'Tab-03_RP-3'!I6</f>
        <v>1E-3</v>
      </c>
      <c r="B6" s="92">
        <f>'Tab-03_RP-3'!H6</f>
        <v>0</v>
      </c>
      <c r="C6" s="801">
        <v>2</v>
      </c>
      <c r="D6" s="802" t="str">
        <f>IF('Tab-03_RP-3'!B6="","",'Tab-03_RP-3'!B6)</f>
        <v>Emergency Fund - 
1 Month's Expenses</v>
      </c>
      <c r="E6" s="803">
        <f>'Tab-03_RP-3'!C6</f>
        <v>0</v>
      </c>
      <c r="F6" s="803">
        <f>'Tab-03_RP-3'!F6</f>
        <v>0</v>
      </c>
      <c r="G6" s="804">
        <f t="shared" si="0"/>
        <v>1E-3</v>
      </c>
      <c r="H6" s="805">
        <f t="shared" si="1"/>
        <v>0</v>
      </c>
      <c r="I6" s="723">
        <v>12</v>
      </c>
      <c r="J6" s="723">
        <v>24</v>
      </c>
      <c r="K6" s="723">
        <v>36</v>
      </c>
      <c r="L6" s="723">
        <v>48</v>
      </c>
      <c r="M6" s="723">
        <v>60</v>
      </c>
      <c r="N6" s="723">
        <v>72</v>
      </c>
      <c r="O6" s="723">
        <v>84</v>
      </c>
      <c r="P6" s="723">
        <v>96</v>
      </c>
      <c r="Q6" s="723">
        <v>108</v>
      </c>
      <c r="R6" s="723">
        <v>120</v>
      </c>
      <c r="S6" s="723">
        <v>132</v>
      </c>
      <c r="T6" s="723">
        <v>144</v>
      </c>
      <c r="U6" s="723">
        <v>156</v>
      </c>
      <c r="V6" s="723">
        <v>168</v>
      </c>
      <c r="W6" s="723">
        <v>180</v>
      </c>
      <c r="X6" s="723">
        <v>192</v>
      </c>
      <c r="Y6" s="723">
        <v>204</v>
      </c>
      <c r="Z6" s="723">
        <v>216</v>
      </c>
      <c r="AA6" s="723">
        <v>228</v>
      </c>
      <c r="AB6" s="723">
        <v>240</v>
      </c>
      <c r="AC6" s="723">
        <v>252</v>
      </c>
      <c r="AD6" s="723">
        <v>264</v>
      </c>
      <c r="AE6" s="723">
        <v>276</v>
      </c>
      <c r="AF6" s="723">
        <v>288</v>
      </c>
      <c r="AG6" s="723">
        <v>300</v>
      </c>
      <c r="AH6" s="723">
        <v>312</v>
      </c>
      <c r="AI6" s="723">
        <v>324</v>
      </c>
      <c r="AJ6" s="723">
        <v>336</v>
      </c>
      <c r="AK6" s="723">
        <v>348</v>
      </c>
      <c r="AL6" s="723">
        <v>360</v>
      </c>
      <c r="AM6" s="723">
        <v>372</v>
      </c>
      <c r="AN6" s="723">
        <v>384</v>
      </c>
      <c r="AO6" s="723">
        <v>396</v>
      </c>
      <c r="AP6" s="723">
        <v>408</v>
      </c>
      <c r="AQ6" s="723">
        <v>420</v>
      </c>
      <c r="AR6" s="723">
        <v>432</v>
      </c>
      <c r="AS6" s="723">
        <v>444</v>
      </c>
      <c r="AT6" s="723">
        <v>456</v>
      </c>
      <c r="AU6" s="723">
        <v>468</v>
      </c>
      <c r="AV6" s="723">
        <v>480</v>
      </c>
      <c r="AW6" s="723">
        <v>492</v>
      </c>
      <c r="AX6" s="723">
        <v>504</v>
      </c>
      <c r="AY6" s="723">
        <v>516</v>
      </c>
      <c r="AZ6" s="723">
        <v>528</v>
      </c>
      <c r="BA6" s="723">
        <v>540</v>
      </c>
      <c r="BB6" s="723">
        <v>552</v>
      </c>
      <c r="BC6" s="723">
        <v>564</v>
      </c>
      <c r="BD6" s="723">
        <v>576</v>
      </c>
      <c r="BE6" s="723">
        <v>588</v>
      </c>
      <c r="BF6" s="723">
        <v>600</v>
      </c>
      <c r="BG6" s="303"/>
      <c r="BH6" s="724">
        <f t="shared" si="2"/>
        <v>41122.03</v>
      </c>
      <c r="BI6" s="174"/>
    </row>
    <row r="7" spans="1:61" ht="26" customHeight="1">
      <c r="A7" s="90">
        <f>'Tab-03_RP-3'!I7</f>
        <v>1E-3</v>
      </c>
      <c r="B7" s="92">
        <f>'Tab-03_RP-3'!H7</f>
        <v>0</v>
      </c>
      <c r="C7" s="801">
        <v>3</v>
      </c>
      <c r="D7" s="802" t="str">
        <f>IF('Tab-03_RP-3'!B7="","",'Tab-03_RP-3'!B7)</f>
        <v>Emergency Fund - 
3 Month's Expenses</v>
      </c>
      <c r="E7" s="803">
        <f>'Tab-03_RP-3'!C7</f>
        <v>0</v>
      </c>
      <c r="F7" s="803">
        <f>'Tab-03_RP-3'!F7</f>
        <v>0</v>
      </c>
      <c r="G7" s="804">
        <f t="shared" si="0"/>
        <v>1E-3</v>
      </c>
      <c r="H7" s="805">
        <f t="shared" si="1"/>
        <v>0</v>
      </c>
      <c r="I7" s="723">
        <v>12</v>
      </c>
      <c r="J7" s="723">
        <v>24</v>
      </c>
      <c r="K7" s="723">
        <v>36</v>
      </c>
      <c r="L7" s="723">
        <v>48</v>
      </c>
      <c r="M7" s="723">
        <v>60</v>
      </c>
      <c r="N7" s="723">
        <v>72</v>
      </c>
      <c r="O7" s="723">
        <v>84</v>
      </c>
      <c r="P7" s="723">
        <v>96</v>
      </c>
      <c r="Q7" s="723">
        <v>108</v>
      </c>
      <c r="R7" s="723">
        <v>120</v>
      </c>
      <c r="S7" s="723">
        <v>132</v>
      </c>
      <c r="T7" s="723">
        <v>144</v>
      </c>
      <c r="U7" s="723">
        <v>156</v>
      </c>
      <c r="V7" s="723">
        <v>168</v>
      </c>
      <c r="W7" s="723">
        <v>180</v>
      </c>
      <c r="X7" s="723">
        <v>192</v>
      </c>
      <c r="Y7" s="723">
        <v>204</v>
      </c>
      <c r="Z7" s="723">
        <v>216</v>
      </c>
      <c r="AA7" s="723">
        <v>228</v>
      </c>
      <c r="AB7" s="723">
        <v>240</v>
      </c>
      <c r="AC7" s="723">
        <v>252</v>
      </c>
      <c r="AD7" s="723">
        <v>264</v>
      </c>
      <c r="AE7" s="723">
        <v>276</v>
      </c>
      <c r="AF7" s="723">
        <v>288</v>
      </c>
      <c r="AG7" s="723">
        <v>300</v>
      </c>
      <c r="AH7" s="723">
        <v>312</v>
      </c>
      <c r="AI7" s="723">
        <v>324</v>
      </c>
      <c r="AJ7" s="723">
        <v>336</v>
      </c>
      <c r="AK7" s="723">
        <v>348</v>
      </c>
      <c r="AL7" s="723">
        <v>360</v>
      </c>
      <c r="AM7" s="723">
        <v>372</v>
      </c>
      <c r="AN7" s="723">
        <v>384</v>
      </c>
      <c r="AO7" s="723">
        <v>396</v>
      </c>
      <c r="AP7" s="723">
        <v>408</v>
      </c>
      <c r="AQ7" s="723">
        <v>420</v>
      </c>
      <c r="AR7" s="723">
        <v>432</v>
      </c>
      <c r="AS7" s="723">
        <v>444</v>
      </c>
      <c r="AT7" s="723">
        <v>456</v>
      </c>
      <c r="AU7" s="723">
        <v>468</v>
      </c>
      <c r="AV7" s="723">
        <v>480</v>
      </c>
      <c r="AW7" s="723">
        <v>492</v>
      </c>
      <c r="AX7" s="723">
        <v>504</v>
      </c>
      <c r="AY7" s="723">
        <v>516</v>
      </c>
      <c r="AZ7" s="723">
        <v>528</v>
      </c>
      <c r="BA7" s="723">
        <v>540</v>
      </c>
      <c r="BB7" s="723">
        <v>552</v>
      </c>
      <c r="BC7" s="723">
        <v>564</v>
      </c>
      <c r="BD7" s="723">
        <v>576</v>
      </c>
      <c r="BE7" s="723">
        <v>588</v>
      </c>
      <c r="BF7" s="723">
        <v>600</v>
      </c>
      <c r="BG7" s="303"/>
      <c r="BH7" s="724">
        <f t="shared" si="2"/>
        <v>41122.03</v>
      </c>
      <c r="BI7" s="174"/>
    </row>
    <row r="8" spans="1:61" ht="26" customHeight="1">
      <c r="A8" s="90">
        <f>'Tab-03_RP-3'!I8</f>
        <v>1E-3</v>
      </c>
      <c r="B8" s="92">
        <f>'Tab-03_RP-3'!H8</f>
        <v>0</v>
      </c>
      <c r="C8" s="801">
        <v>4</v>
      </c>
      <c r="D8" s="802" t="str">
        <f>IF('Tab-03_RP-3'!B8="","",'Tab-03_RP-3'!B8)</f>
        <v>Home Down Payment</v>
      </c>
      <c r="E8" s="803">
        <f>'Tab-03_RP-3'!C8</f>
        <v>0</v>
      </c>
      <c r="F8" s="803">
        <f>'Tab-03_RP-3'!F8</f>
        <v>0</v>
      </c>
      <c r="G8" s="804">
        <f t="shared" si="0"/>
        <v>1E-3</v>
      </c>
      <c r="H8" s="805">
        <f t="shared" si="1"/>
        <v>0</v>
      </c>
      <c r="I8" s="723">
        <v>12</v>
      </c>
      <c r="J8" s="723">
        <v>24</v>
      </c>
      <c r="K8" s="723">
        <v>36</v>
      </c>
      <c r="L8" s="723">
        <v>48</v>
      </c>
      <c r="M8" s="723">
        <v>60</v>
      </c>
      <c r="N8" s="723">
        <v>72</v>
      </c>
      <c r="O8" s="723">
        <v>84</v>
      </c>
      <c r="P8" s="723">
        <v>96</v>
      </c>
      <c r="Q8" s="723">
        <v>108</v>
      </c>
      <c r="R8" s="723">
        <v>120</v>
      </c>
      <c r="S8" s="723">
        <v>132</v>
      </c>
      <c r="T8" s="723">
        <v>144</v>
      </c>
      <c r="U8" s="723">
        <v>156</v>
      </c>
      <c r="V8" s="723">
        <v>168</v>
      </c>
      <c r="W8" s="723">
        <v>180</v>
      </c>
      <c r="X8" s="723">
        <v>192</v>
      </c>
      <c r="Y8" s="723">
        <v>204</v>
      </c>
      <c r="Z8" s="723">
        <v>216</v>
      </c>
      <c r="AA8" s="723">
        <v>228</v>
      </c>
      <c r="AB8" s="723">
        <v>240</v>
      </c>
      <c r="AC8" s="723">
        <v>252</v>
      </c>
      <c r="AD8" s="723">
        <v>264</v>
      </c>
      <c r="AE8" s="723">
        <v>276</v>
      </c>
      <c r="AF8" s="723">
        <v>288</v>
      </c>
      <c r="AG8" s="723">
        <v>300</v>
      </c>
      <c r="AH8" s="723">
        <v>312</v>
      </c>
      <c r="AI8" s="723">
        <v>324</v>
      </c>
      <c r="AJ8" s="723">
        <v>336</v>
      </c>
      <c r="AK8" s="723">
        <v>348</v>
      </c>
      <c r="AL8" s="723">
        <v>360</v>
      </c>
      <c r="AM8" s="723">
        <v>372</v>
      </c>
      <c r="AN8" s="723">
        <v>384</v>
      </c>
      <c r="AO8" s="723">
        <v>396</v>
      </c>
      <c r="AP8" s="723">
        <v>408</v>
      </c>
      <c r="AQ8" s="723">
        <v>420</v>
      </c>
      <c r="AR8" s="723">
        <v>432</v>
      </c>
      <c r="AS8" s="723">
        <v>444</v>
      </c>
      <c r="AT8" s="723">
        <v>456</v>
      </c>
      <c r="AU8" s="723">
        <v>468</v>
      </c>
      <c r="AV8" s="723">
        <v>480</v>
      </c>
      <c r="AW8" s="723">
        <v>492</v>
      </c>
      <c r="AX8" s="723">
        <v>504</v>
      </c>
      <c r="AY8" s="723">
        <v>516</v>
      </c>
      <c r="AZ8" s="723">
        <v>528</v>
      </c>
      <c r="BA8" s="723">
        <v>540</v>
      </c>
      <c r="BB8" s="723">
        <v>552</v>
      </c>
      <c r="BC8" s="723">
        <v>564</v>
      </c>
      <c r="BD8" s="723">
        <v>576</v>
      </c>
      <c r="BE8" s="723">
        <v>588</v>
      </c>
      <c r="BF8" s="723">
        <v>600</v>
      </c>
      <c r="BG8" s="306"/>
      <c r="BH8" s="724">
        <f t="shared" si="2"/>
        <v>41122.03</v>
      </c>
      <c r="BI8" s="174"/>
    </row>
    <row r="9" spans="1:61" ht="26" customHeight="1">
      <c r="A9" s="90">
        <f>'Tab-03_RP-3'!I9</f>
        <v>1E-3</v>
      </c>
      <c r="B9" s="92">
        <f>'Tab-03_RP-3'!H9</f>
        <v>0</v>
      </c>
      <c r="C9" s="801">
        <v>5</v>
      </c>
      <c r="D9" s="802" t="str">
        <f>IF('Tab-03_RP-3'!B9="","",'Tab-03_RP-3'!B9)</f>
        <v>Home Loan</v>
      </c>
      <c r="E9" s="803">
        <f>'Tab-03_RP-3'!C9</f>
        <v>0</v>
      </c>
      <c r="F9" s="803">
        <f>'Tab-03_RP-3'!F9</f>
        <v>0</v>
      </c>
      <c r="G9" s="804">
        <f t="shared" si="0"/>
        <v>1E-3</v>
      </c>
      <c r="H9" s="805">
        <f t="shared" si="1"/>
        <v>0</v>
      </c>
      <c r="I9" s="723">
        <v>12</v>
      </c>
      <c r="J9" s="723">
        <v>24</v>
      </c>
      <c r="K9" s="723">
        <v>36</v>
      </c>
      <c r="L9" s="723">
        <v>48</v>
      </c>
      <c r="M9" s="723">
        <v>60</v>
      </c>
      <c r="N9" s="723">
        <v>72</v>
      </c>
      <c r="O9" s="723">
        <v>84</v>
      </c>
      <c r="P9" s="723">
        <v>96</v>
      </c>
      <c r="Q9" s="723">
        <v>108</v>
      </c>
      <c r="R9" s="723">
        <v>120</v>
      </c>
      <c r="S9" s="723">
        <v>132</v>
      </c>
      <c r="T9" s="723">
        <v>144</v>
      </c>
      <c r="U9" s="723">
        <v>156</v>
      </c>
      <c r="V9" s="723">
        <v>168</v>
      </c>
      <c r="W9" s="723">
        <v>180</v>
      </c>
      <c r="X9" s="723">
        <v>192</v>
      </c>
      <c r="Y9" s="723">
        <v>204</v>
      </c>
      <c r="Z9" s="723">
        <v>216</v>
      </c>
      <c r="AA9" s="723">
        <v>228</v>
      </c>
      <c r="AB9" s="723">
        <v>240</v>
      </c>
      <c r="AC9" s="723">
        <v>252</v>
      </c>
      <c r="AD9" s="723">
        <v>264</v>
      </c>
      <c r="AE9" s="723">
        <v>276</v>
      </c>
      <c r="AF9" s="723">
        <v>288</v>
      </c>
      <c r="AG9" s="723">
        <v>300</v>
      </c>
      <c r="AH9" s="723">
        <v>312</v>
      </c>
      <c r="AI9" s="723">
        <v>324</v>
      </c>
      <c r="AJ9" s="723">
        <v>336</v>
      </c>
      <c r="AK9" s="723">
        <v>348</v>
      </c>
      <c r="AL9" s="723">
        <v>360</v>
      </c>
      <c r="AM9" s="723">
        <v>372</v>
      </c>
      <c r="AN9" s="723">
        <v>384</v>
      </c>
      <c r="AO9" s="723">
        <v>396</v>
      </c>
      <c r="AP9" s="723">
        <v>408</v>
      </c>
      <c r="AQ9" s="723">
        <v>420</v>
      </c>
      <c r="AR9" s="723">
        <v>432</v>
      </c>
      <c r="AS9" s="723">
        <v>444</v>
      </c>
      <c r="AT9" s="723">
        <v>456</v>
      </c>
      <c r="AU9" s="723">
        <v>468</v>
      </c>
      <c r="AV9" s="723">
        <v>480</v>
      </c>
      <c r="AW9" s="723">
        <v>492</v>
      </c>
      <c r="AX9" s="723">
        <v>504</v>
      </c>
      <c r="AY9" s="723">
        <v>516</v>
      </c>
      <c r="AZ9" s="723">
        <v>528</v>
      </c>
      <c r="BA9" s="723">
        <v>540</v>
      </c>
      <c r="BB9" s="723">
        <v>552</v>
      </c>
      <c r="BC9" s="723">
        <v>564</v>
      </c>
      <c r="BD9" s="723">
        <v>576</v>
      </c>
      <c r="BE9" s="723">
        <v>588</v>
      </c>
      <c r="BF9" s="723">
        <v>600</v>
      </c>
      <c r="BG9" s="306"/>
      <c r="BH9" s="724">
        <f t="shared" si="2"/>
        <v>41122.03</v>
      </c>
      <c r="BI9" s="174"/>
    </row>
    <row r="10" spans="1:61" ht="26" customHeight="1">
      <c r="A10" s="90">
        <f>'Tab-03_RP-3'!I10</f>
        <v>1E-3</v>
      </c>
      <c r="B10" s="92">
        <f>'Tab-03_RP-3'!H10</f>
        <v>0</v>
      </c>
      <c r="C10" s="801">
        <v>6</v>
      </c>
      <c r="D10" s="802" t="str">
        <f>IF('Tab-03_RP-3'!B10="","",'Tab-03_RP-3'!B10)</f>
        <v>College Fund A</v>
      </c>
      <c r="E10" s="803">
        <f>'Tab-03_RP-3'!C10</f>
        <v>0</v>
      </c>
      <c r="F10" s="803">
        <f>'Tab-03_RP-3'!F10</f>
        <v>0</v>
      </c>
      <c r="G10" s="804">
        <f t="shared" si="0"/>
        <v>1E-3</v>
      </c>
      <c r="H10" s="805">
        <f t="shared" si="1"/>
        <v>0</v>
      </c>
      <c r="I10" s="723">
        <v>12</v>
      </c>
      <c r="J10" s="723">
        <v>24</v>
      </c>
      <c r="K10" s="723">
        <v>36</v>
      </c>
      <c r="L10" s="723">
        <v>48</v>
      </c>
      <c r="M10" s="723">
        <v>60</v>
      </c>
      <c r="N10" s="723">
        <v>72</v>
      </c>
      <c r="O10" s="723">
        <v>84</v>
      </c>
      <c r="P10" s="723">
        <v>96</v>
      </c>
      <c r="Q10" s="723">
        <v>108</v>
      </c>
      <c r="R10" s="723">
        <v>120</v>
      </c>
      <c r="S10" s="723">
        <v>132</v>
      </c>
      <c r="T10" s="723">
        <v>144</v>
      </c>
      <c r="U10" s="723">
        <v>156</v>
      </c>
      <c r="V10" s="723">
        <v>168</v>
      </c>
      <c r="W10" s="723">
        <v>180</v>
      </c>
      <c r="X10" s="723">
        <v>192</v>
      </c>
      <c r="Y10" s="723">
        <v>204</v>
      </c>
      <c r="Z10" s="723">
        <v>216</v>
      </c>
      <c r="AA10" s="723">
        <v>228</v>
      </c>
      <c r="AB10" s="723">
        <v>240</v>
      </c>
      <c r="AC10" s="723">
        <v>252</v>
      </c>
      <c r="AD10" s="723">
        <v>264</v>
      </c>
      <c r="AE10" s="723">
        <v>276</v>
      </c>
      <c r="AF10" s="723">
        <v>288</v>
      </c>
      <c r="AG10" s="723">
        <v>300</v>
      </c>
      <c r="AH10" s="723">
        <v>312</v>
      </c>
      <c r="AI10" s="723">
        <v>324</v>
      </c>
      <c r="AJ10" s="723">
        <v>336</v>
      </c>
      <c r="AK10" s="723">
        <v>348</v>
      </c>
      <c r="AL10" s="723">
        <v>360</v>
      </c>
      <c r="AM10" s="723">
        <v>372</v>
      </c>
      <c r="AN10" s="723">
        <v>384</v>
      </c>
      <c r="AO10" s="723">
        <v>396</v>
      </c>
      <c r="AP10" s="723">
        <v>408</v>
      </c>
      <c r="AQ10" s="723">
        <v>420</v>
      </c>
      <c r="AR10" s="723">
        <v>432</v>
      </c>
      <c r="AS10" s="723">
        <v>444</v>
      </c>
      <c r="AT10" s="723">
        <v>456</v>
      </c>
      <c r="AU10" s="723">
        <v>468</v>
      </c>
      <c r="AV10" s="723">
        <v>480</v>
      </c>
      <c r="AW10" s="723">
        <v>492</v>
      </c>
      <c r="AX10" s="723">
        <v>504</v>
      </c>
      <c r="AY10" s="723">
        <v>516</v>
      </c>
      <c r="AZ10" s="723">
        <v>528</v>
      </c>
      <c r="BA10" s="723">
        <v>540</v>
      </c>
      <c r="BB10" s="723">
        <v>552</v>
      </c>
      <c r="BC10" s="723">
        <v>564</v>
      </c>
      <c r="BD10" s="723">
        <v>576</v>
      </c>
      <c r="BE10" s="723">
        <v>588</v>
      </c>
      <c r="BF10" s="723">
        <v>600</v>
      </c>
      <c r="BG10" s="306"/>
      <c r="BH10" s="724">
        <f t="shared" si="2"/>
        <v>41122.03</v>
      </c>
      <c r="BI10" s="174"/>
    </row>
    <row r="11" spans="1:61" ht="26" customHeight="1">
      <c r="A11" s="90">
        <f>'Tab-03_RP-3'!I11</f>
        <v>1E-3</v>
      </c>
      <c r="B11" s="92">
        <f>'Tab-03_RP-3'!H11</f>
        <v>0</v>
      </c>
      <c r="C11" s="801">
        <v>7</v>
      </c>
      <c r="D11" s="802" t="str">
        <f>IF('Tab-03_RP-3'!B11="","",'Tab-03_RP-3'!B11)</f>
        <v>College Fund B</v>
      </c>
      <c r="E11" s="803">
        <f>'Tab-03_RP-3'!C11</f>
        <v>0</v>
      </c>
      <c r="F11" s="803">
        <f>'Tab-03_RP-3'!F11</f>
        <v>0</v>
      </c>
      <c r="G11" s="804">
        <f t="shared" si="0"/>
        <v>1E-3</v>
      </c>
      <c r="H11" s="805">
        <f t="shared" si="1"/>
        <v>0</v>
      </c>
      <c r="I11" s="723">
        <v>12</v>
      </c>
      <c r="J11" s="723">
        <v>24</v>
      </c>
      <c r="K11" s="723">
        <v>36</v>
      </c>
      <c r="L11" s="723">
        <v>48</v>
      </c>
      <c r="M11" s="723">
        <v>60</v>
      </c>
      <c r="N11" s="723">
        <v>72</v>
      </c>
      <c r="O11" s="723">
        <v>84</v>
      </c>
      <c r="P11" s="723">
        <v>96</v>
      </c>
      <c r="Q11" s="723">
        <v>108</v>
      </c>
      <c r="R11" s="723">
        <v>120</v>
      </c>
      <c r="S11" s="723">
        <v>132</v>
      </c>
      <c r="T11" s="723">
        <v>144</v>
      </c>
      <c r="U11" s="723">
        <v>156</v>
      </c>
      <c r="V11" s="723">
        <v>168</v>
      </c>
      <c r="W11" s="723">
        <v>180</v>
      </c>
      <c r="X11" s="723">
        <v>192</v>
      </c>
      <c r="Y11" s="723">
        <v>204</v>
      </c>
      <c r="Z11" s="723">
        <v>216</v>
      </c>
      <c r="AA11" s="723">
        <v>228</v>
      </c>
      <c r="AB11" s="723">
        <v>240</v>
      </c>
      <c r="AC11" s="723">
        <v>252</v>
      </c>
      <c r="AD11" s="723">
        <v>264</v>
      </c>
      <c r="AE11" s="723">
        <v>276</v>
      </c>
      <c r="AF11" s="723">
        <v>288</v>
      </c>
      <c r="AG11" s="723">
        <v>300</v>
      </c>
      <c r="AH11" s="723">
        <v>312</v>
      </c>
      <c r="AI11" s="723">
        <v>324</v>
      </c>
      <c r="AJ11" s="723">
        <v>336</v>
      </c>
      <c r="AK11" s="723">
        <v>348</v>
      </c>
      <c r="AL11" s="723">
        <v>360</v>
      </c>
      <c r="AM11" s="723">
        <v>372</v>
      </c>
      <c r="AN11" s="723">
        <v>384</v>
      </c>
      <c r="AO11" s="723">
        <v>396</v>
      </c>
      <c r="AP11" s="723">
        <v>408</v>
      </c>
      <c r="AQ11" s="723">
        <v>420</v>
      </c>
      <c r="AR11" s="723">
        <v>432</v>
      </c>
      <c r="AS11" s="723">
        <v>444</v>
      </c>
      <c r="AT11" s="723">
        <v>456</v>
      </c>
      <c r="AU11" s="723">
        <v>468</v>
      </c>
      <c r="AV11" s="723">
        <v>480</v>
      </c>
      <c r="AW11" s="723">
        <v>492</v>
      </c>
      <c r="AX11" s="723">
        <v>504</v>
      </c>
      <c r="AY11" s="723">
        <v>516</v>
      </c>
      <c r="AZ11" s="723">
        <v>528</v>
      </c>
      <c r="BA11" s="723">
        <v>540</v>
      </c>
      <c r="BB11" s="723">
        <v>552</v>
      </c>
      <c r="BC11" s="723">
        <v>564</v>
      </c>
      <c r="BD11" s="723">
        <v>576</v>
      </c>
      <c r="BE11" s="723">
        <v>588</v>
      </c>
      <c r="BF11" s="723">
        <v>600</v>
      </c>
      <c r="BG11" s="306"/>
      <c r="BH11" s="724">
        <f t="shared" si="2"/>
        <v>41122.03</v>
      </c>
      <c r="BI11" s="174"/>
    </row>
    <row r="12" spans="1:61" ht="26" customHeight="1">
      <c r="A12" s="90">
        <f>'Tab-03_RP-3'!I12</f>
        <v>1E-3</v>
      </c>
      <c r="B12" s="92">
        <f>'Tab-03_RP-3'!H12</f>
        <v>0</v>
      </c>
      <c r="C12" s="801">
        <v>8</v>
      </c>
      <c r="D12" s="802" t="str">
        <f>IF('Tab-03_RP-3'!B12="","",'Tab-03_RP-3'!B12)</f>
        <v>Retirement I</v>
      </c>
      <c r="E12" s="803">
        <f>'Tab-03_RP-3'!C12</f>
        <v>0</v>
      </c>
      <c r="F12" s="803">
        <f>'Tab-03_RP-3'!F12</f>
        <v>0</v>
      </c>
      <c r="G12" s="804">
        <f t="shared" si="0"/>
        <v>1E-3</v>
      </c>
      <c r="H12" s="805">
        <f>IF(G12&lt;1,0,ROUNDUP(G12/12,1))</f>
        <v>0</v>
      </c>
      <c r="I12" s="723">
        <v>12</v>
      </c>
      <c r="J12" s="723">
        <v>24</v>
      </c>
      <c r="K12" s="723">
        <v>36</v>
      </c>
      <c r="L12" s="723">
        <v>48</v>
      </c>
      <c r="M12" s="723">
        <v>60</v>
      </c>
      <c r="N12" s="723">
        <v>72</v>
      </c>
      <c r="O12" s="723">
        <v>84</v>
      </c>
      <c r="P12" s="723">
        <v>96</v>
      </c>
      <c r="Q12" s="723">
        <v>108</v>
      </c>
      <c r="R12" s="723">
        <v>120</v>
      </c>
      <c r="S12" s="723">
        <v>132</v>
      </c>
      <c r="T12" s="723">
        <v>144</v>
      </c>
      <c r="U12" s="723">
        <v>156</v>
      </c>
      <c r="V12" s="723">
        <v>168</v>
      </c>
      <c r="W12" s="723">
        <v>180</v>
      </c>
      <c r="X12" s="723">
        <v>192</v>
      </c>
      <c r="Y12" s="723">
        <v>204</v>
      </c>
      <c r="Z12" s="723">
        <v>216</v>
      </c>
      <c r="AA12" s="723">
        <v>228</v>
      </c>
      <c r="AB12" s="723">
        <v>240</v>
      </c>
      <c r="AC12" s="723">
        <v>252</v>
      </c>
      <c r="AD12" s="723">
        <v>264</v>
      </c>
      <c r="AE12" s="723">
        <v>276</v>
      </c>
      <c r="AF12" s="723">
        <v>288</v>
      </c>
      <c r="AG12" s="723">
        <v>300</v>
      </c>
      <c r="AH12" s="723">
        <v>312</v>
      </c>
      <c r="AI12" s="723">
        <v>324</v>
      </c>
      <c r="AJ12" s="723">
        <v>336</v>
      </c>
      <c r="AK12" s="723">
        <v>348</v>
      </c>
      <c r="AL12" s="723">
        <v>360</v>
      </c>
      <c r="AM12" s="723">
        <v>372</v>
      </c>
      <c r="AN12" s="723">
        <v>384</v>
      </c>
      <c r="AO12" s="723">
        <v>396</v>
      </c>
      <c r="AP12" s="723">
        <v>408</v>
      </c>
      <c r="AQ12" s="723">
        <v>420</v>
      </c>
      <c r="AR12" s="723">
        <v>432</v>
      </c>
      <c r="AS12" s="723">
        <v>444</v>
      </c>
      <c r="AT12" s="723">
        <v>456</v>
      </c>
      <c r="AU12" s="723">
        <v>468</v>
      </c>
      <c r="AV12" s="723">
        <v>480</v>
      </c>
      <c r="AW12" s="723">
        <v>492</v>
      </c>
      <c r="AX12" s="723">
        <v>504</v>
      </c>
      <c r="AY12" s="723">
        <v>516</v>
      </c>
      <c r="AZ12" s="723">
        <v>528</v>
      </c>
      <c r="BA12" s="723">
        <v>540</v>
      </c>
      <c r="BB12" s="723">
        <v>552</v>
      </c>
      <c r="BC12" s="723">
        <v>564</v>
      </c>
      <c r="BD12" s="723">
        <v>576</v>
      </c>
      <c r="BE12" s="723">
        <v>588</v>
      </c>
      <c r="BF12" s="723">
        <v>600</v>
      </c>
      <c r="BG12" s="306"/>
      <c r="BH12" s="724">
        <f t="shared" si="2"/>
        <v>41122.03</v>
      </c>
      <c r="BI12" s="174"/>
    </row>
    <row r="13" spans="1:61" ht="26" customHeight="1">
      <c r="A13" s="90">
        <f>'Tab-03_RP-3'!I13</f>
        <v>1E-3</v>
      </c>
      <c r="B13" s="92">
        <f>'Tab-03_RP-3'!H13</f>
        <v>0</v>
      </c>
      <c r="C13" s="801">
        <v>9</v>
      </c>
      <c r="D13" s="802" t="str">
        <f>IF('Tab-03_RP-3'!B13="","",'Tab-03_RP-3'!B13)</f>
        <v>Retirement II</v>
      </c>
      <c r="E13" s="803">
        <f>'Tab-03_RP-3'!C13</f>
        <v>0</v>
      </c>
      <c r="F13" s="803">
        <f>'Tab-03_RP-3'!F13</f>
        <v>0</v>
      </c>
      <c r="G13" s="804">
        <f t="shared" si="0"/>
        <v>1E-3</v>
      </c>
      <c r="H13" s="805">
        <f t="shared" ref="H13:H23" si="3">IF(G13&lt;1,0,ROUNDUP(G13/12,1))</f>
        <v>0</v>
      </c>
      <c r="I13" s="723">
        <v>12</v>
      </c>
      <c r="J13" s="723">
        <v>24</v>
      </c>
      <c r="K13" s="723">
        <v>36</v>
      </c>
      <c r="L13" s="723">
        <v>48</v>
      </c>
      <c r="M13" s="723">
        <v>60</v>
      </c>
      <c r="N13" s="723">
        <v>72</v>
      </c>
      <c r="O13" s="723">
        <v>84</v>
      </c>
      <c r="P13" s="723">
        <v>96</v>
      </c>
      <c r="Q13" s="723">
        <v>108</v>
      </c>
      <c r="R13" s="723">
        <v>120</v>
      </c>
      <c r="S13" s="723">
        <v>132</v>
      </c>
      <c r="T13" s="723">
        <v>144</v>
      </c>
      <c r="U13" s="723">
        <v>156</v>
      </c>
      <c r="V13" s="723">
        <v>168</v>
      </c>
      <c r="W13" s="723">
        <v>180</v>
      </c>
      <c r="X13" s="723">
        <v>192</v>
      </c>
      <c r="Y13" s="723">
        <v>204</v>
      </c>
      <c r="Z13" s="723">
        <v>216</v>
      </c>
      <c r="AA13" s="723">
        <v>228</v>
      </c>
      <c r="AB13" s="723">
        <v>240</v>
      </c>
      <c r="AC13" s="723">
        <v>252</v>
      </c>
      <c r="AD13" s="723">
        <v>264</v>
      </c>
      <c r="AE13" s="723">
        <v>276</v>
      </c>
      <c r="AF13" s="723">
        <v>288</v>
      </c>
      <c r="AG13" s="723">
        <v>300</v>
      </c>
      <c r="AH13" s="723">
        <v>312</v>
      </c>
      <c r="AI13" s="723">
        <v>324</v>
      </c>
      <c r="AJ13" s="723">
        <v>336</v>
      </c>
      <c r="AK13" s="723">
        <v>348</v>
      </c>
      <c r="AL13" s="723">
        <v>360</v>
      </c>
      <c r="AM13" s="723">
        <v>372</v>
      </c>
      <c r="AN13" s="723">
        <v>384</v>
      </c>
      <c r="AO13" s="723">
        <v>396</v>
      </c>
      <c r="AP13" s="723">
        <v>408</v>
      </c>
      <c r="AQ13" s="723">
        <v>420</v>
      </c>
      <c r="AR13" s="723">
        <v>432</v>
      </c>
      <c r="AS13" s="723">
        <v>444</v>
      </c>
      <c r="AT13" s="723">
        <v>456</v>
      </c>
      <c r="AU13" s="723">
        <v>468</v>
      </c>
      <c r="AV13" s="723">
        <v>480</v>
      </c>
      <c r="AW13" s="723">
        <v>492</v>
      </c>
      <c r="AX13" s="723">
        <v>504</v>
      </c>
      <c r="AY13" s="723">
        <v>516</v>
      </c>
      <c r="AZ13" s="723">
        <v>528</v>
      </c>
      <c r="BA13" s="723">
        <v>540</v>
      </c>
      <c r="BB13" s="723">
        <v>552</v>
      </c>
      <c r="BC13" s="723">
        <v>564</v>
      </c>
      <c r="BD13" s="723">
        <v>576</v>
      </c>
      <c r="BE13" s="723">
        <v>588</v>
      </c>
      <c r="BF13" s="723">
        <v>600</v>
      </c>
      <c r="BG13" s="306"/>
      <c r="BH13" s="724">
        <f t="shared" si="2"/>
        <v>41122.03</v>
      </c>
      <c r="BI13" s="174"/>
    </row>
    <row r="14" spans="1:61" ht="26" customHeight="1">
      <c r="A14" s="90">
        <f>'Tab-03_RP-3'!I14</f>
        <v>1E-3</v>
      </c>
      <c r="B14" s="92">
        <f>'Tab-03_RP-3'!H14</f>
        <v>0</v>
      </c>
      <c r="C14" s="801">
        <v>10</v>
      </c>
      <c r="D14" s="802" t="str">
        <f>IF('Tab-03_RP-3'!B14="","",'Tab-03_RP-3'!B14)</f>
        <v>Next Car Fund</v>
      </c>
      <c r="E14" s="803">
        <f>'Tab-03_RP-3'!C14</f>
        <v>0</v>
      </c>
      <c r="F14" s="803">
        <f>'Tab-03_RP-3'!F14</f>
        <v>0</v>
      </c>
      <c r="G14" s="804">
        <f t="shared" si="0"/>
        <v>1E-3</v>
      </c>
      <c r="H14" s="805">
        <f t="shared" si="3"/>
        <v>0</v>
      </c>
      <c r="I14" s="723">
        <v>12</v>
      </c>
      <c r="J14" s="723">
        <v>24</v>
      </c>
      <c r="K14" s="723">
        <v>36</v>
      </c>
      <c r="L14" s="723">
        <v>48</v>
      </c>
      <c r="M14" s="723">
        <v>60</v>
      </c>
      <c r="N14" s="723">
        <v>72</v>
      </c>
      <c r="O14" s="723">
        <v>84</v>
      </c>
      <c r="P14" s="723">
        <v>96</v>
      </c>
      <c r="Q14" s="723">
        <v>108</v>
      </c>
      <c r="R14" s="723">
        <v>120</v>
      </c>
      <c r="S14" s="723">
        <v>132</v>
      </c>
      <c r="T14" s="723">
        <v>144</v>
      </c>
      <c r="U14" s="723">
        <v>156</v>
      </c>
      <c r="V14" s="723">
        <v>168</v>
      </c>
      <c r="W14" s="723">
        <v>180</v>
      </c>
      <c r="X14" s="723">
        <v>192</v>
      </c>
      <c r="Y14" s="723">
        <v>204</v>
      </c>
      <c r="Z14" s="723">
        <v>216</v>
      </c>
      <c r="AA14" s="723">
        <v>228</v>
      </c>
      <c r="AB14" s="723">
        <v>240</v>
      </c>
      <c r="AC14" s="723">
        <v>252</v>
      </c>
      <c r="AD14" s="723">
        <v>264</v>
      </c>
      <c r="AE14" s="723">
        <v>276</v>
      </c>
      <c r="AF14" s="723">
        <v>288</v>
      </c>
      <c r="AG14" s="723">
        <v>300</v>
      </c>
      <c r="AH14" s="723">
        <v>312</v>
      </c>
      <c r="AI14" s="723">
        <v>324</v>
      </c>
      <c r="AJ14" s="723">
        <v>336</v>
      </c>
      <c r="AK14" s="723">
        <v>348</v>
      </c>
      <c r="AL14" s="723">
        <v>360</v>
      </c>
      <c r="AM14" s="723">
        <v>372</v>
      </c>
      <c r="AN14" s="723">
        <v>384</v>
      </c>
      <c r="AO14" s="723">
        <v>396</v>
      </c>
      <c r="AP14" s="723">
        <v>408</v>
      </c>
      <c r="AQ14" s="723">
        <v>420</v>
      </c>
      <c r="AR14" s="723">
        <v>432</v>
      </c>
      <c r="AS14" s="723">
        <v>444</v>
      </c>
      <c r="AT14" s="723">
        <v>456</v>
      </c>
      <c r="AU14" s="723">
        <v>468</v>
      </c>
      <c r="AV14" s="723">
        <v>480</v>
      </c>
      <c r="AW14" s="723">
        <v>492</v>
      </c>
      <c r="AX14" s="723">
        <v>504</v>
      </c>
      <c r="AY14" s="723">
        <v>516</v>
      </c>
      <c r="AZ14" s="723">
        <v>528</v>
      </c>
      <c r="BA14" s="723">
        <v>540</v>
      </c>
      <c r="BB14" s="723">
        <v>552</v>
      </c>
      <c r="BC14" s="723">
        <v>564</v>
      </c>
      <c r="BD14" s="723">
        <v>576</v>
      </c>
      <c r="BE14" s="723">
        <v>588</v>
      </c>
      <c r="BF14" s="723">
        <v>600</v>
      </c>
      <c r="BG14" s="306"/>
      <c r="BH14" s="724">
        <f t="shared" si="2"/>
        <v>41122.03</v>
      </c>
      <c r="BI14" s="174"/>
    </row>
    <row r="15" spans="1:61" ht="26" customHeight="1">
      <c r="A15" s="90">
        <f>'Tab-03_RP-3'!I15</f>
        <v>1E-3</v>
      </c>
      <c r="B15" s="92">
        <f>'Tab-03_RP-3'!H15</f>
        <v>0</v>
      </c>
      <c r="C15" s="801">
        <v>11</v>
      </c>
      <c r="D15" s="802" t="str">
        <f>IF('Tab-03_RP-3'!B15="","",'Tab-03_RP-3'!B15)</f>
        <v/>
      </c>
      <c r="E15" s="803">
        <f>'Tab-03_RP-3'!C15</f>
        <v>0</v>
      </c>
      <c r="F15" s="803">
        <f>'Tab-03_RP-3'!F15</f>
        <v>0</v>
      </c>
      <c r="G15" s="804">
        <f t="shared" si="0"/>
        <v>1E-3</v>
      </c>
      <c r="H15" s="805">
        <f t="shared" si="3"/>
        <v>0</v>
      </c>
      <c r="I15" s="723">
        <v>12</v>
      </c>
      <c r="J15" s="723">
        <v>24</v>
      </c>
      <c r="K15" s="723">
        <v>36</v>
      </c>
      <c r="L15" s="723">
        <v>48</v>
      </c>
      <c r="M15" s="723">
        <v>60</v>
      </c>
      <c r="N15" s="723">
        <v>72</v>
      </c>
      <c r="O15" s="723">
        <v>84</v>
      </c>
      <c r="P15" s="723">
        <v>96</v>
      </c>
      <c r="Q15" s="723">
        <v>108</v>
      </c>
      <c r="R15" s="723">
        <v>120</v>
      </c>
      <c r="S15" s="723">
        <v>132</v>
      </c>
      <c r="T15" s="723">
        <v>144</v>
      </c>
      <c r="U15" s="723">
        <v>156</v>
      </c>
      <c r="V15" s="723">
        <v>168</v>
      </c>
      <c r="W15" s="723">
        <v>180</v>
      </c>
      <c r="X15" s="723">
        <v>192</v>
      </c>
      <c r="Y15" s="723">
        <v>204</v>
      </c>
      <c r="Z15" s="723">
        <v>216</v>
      </c>
      <c r="AA15" s="723">
        <v>228</v>
      </c>
      <c r="AB15" s="723">
        <v>240</v>
      </c>
      <c r="AC15" s="723">
        <v>252</v>
      </c>
      <c r="AD15" s="723">
        <v>264</v>
      </c>
      <c r="AE15" s="723">
        <v>276</v>
      </c>
      <c r="AF15" s="723">
        <v>288</v>
      </c>
      <c r="AG15" s="723">
        <v>300</v>
      </c>
      <c r="AH15" s="723">
        <v>312</v>
      </c>
      <c r="AI15" s="723">
        <v>324</v>
      </c>
      <c r="AJ15" s="723">
        <v>336</v>
      </c>
      <c r="AK15" s="723">
        <v>348</v>
      </c>
      <c r="AL15" s="723">
        <v>360</v>
      </c>
      <c r="AM15" s="723">
        <v>372</v>
      </c>
      <c r="AN15" s="723">
        <v>384</v>
      </c>
      <c r="AO15" s="723">
        <v>396</v>
      </c>
      <c r="AP15" s="723">
        <v>408</v>
      </c>
      <c r="AQ15" s="723">
        <v>420</v>
      </c>
      <c r="AR15" s="723">
        <v>432</v>
      </c>
      <c r="AS15" s="723">
        <v>444</v>
      </c>
      <c r="AT15" s="723">
        <v>456</v>
      </c>
      <c r="AU15" s="723">
        <v>468</v>
      </c>
      <c r="AV15" s="723">
        <v>480</v>
      </c>
      <c r="AW15" s="723">
        <v>492</v>
      </c>
      <c r="AX15" s="723">
        <v>504</v>
      </c>
      <c r="AY15" s="723">
        <v>516</v>
      </c>
      <c r="AZ15" s="723">
        <v>528</v>
      </c>
      <c r="BA15" s="723">
        <v>540</v>
      </c>
      <c r="BB15" s="723">
        <v>552</v>
      </c>
      <c r="BC15" s="723">
        <v>564</v>
      </c>
      <c r="BD15" s="723">
        <v>576</v>
      </c>
      <c r="BE15" s="723">
        <v>588</v>
      </c>
      <c r="BF15" s="723">
        <v>600</v>
      </c>
      <c r="BG15" s="306"/>
      <c r="BH15" s="724">
        <f t="shared" si="2"/>
        <v>41122.03</v>
      </c>
      <c r="BI15" s="174"/>
    </row>
    <row r="16" spans="1:61" ht="26" customHeight="1">
      <c r="A16" s="90">
        <f>'Tab-03_RP-3'!I16</f>
        <v>1E-3</v>
      </c>
      <c r="B16" s="92">
        <f>'Tab-03_RP-3'!H16</f>
        <v>0</v>
      </c>
      <c r="C16" s="801">
        <v>12</v>
      </c>
      <c r="D16" s="802" t="str">
        <f>IF('Tab-03_RP-3'!B16="","",'Tab-03_RP-3'!B16)</f>
        <v/>
      </c>
      <c r="E16" s="803">
        <f>'Tab-03_RP-3'!C16</f>
        <v>0</v>
      </c>
      <c r="F16" s="803">
        <f>'Tab-03_RP-3'!F16</f>
        <v>0</v>
      </c>
      <c r="G16" s="804">
        <f t="shared" si="0"/>
        <v>1E-3</v>
      </c>
      <c r="H16" s="805">
        <f t="shared" si="3"/>
        <v>0</v>
      </c>
      <c r="I16" s="723">
        <v>12</v>
      </c>
      <c r="J16" s="723">
        <v>24</v>
      </c>
      <c r="K16" s="723">
        <v>36</v>
      </c>
      <c r="L16" s="723">
        <v>48</v>
      </c>
      <c r="M16" s="723">
        <v>60</v>
      </c>
      <c r="N16" s="723">
        <v>72</v>
      </c>
      <c r="O16" s="723">
        <v>84</v>
      </c>
      <c r="P16" s="723">
        <v>96</v>
      </c>
      <c r="Q16" s="723">
        <v>108</v>
      </c>
      <c r="R16" s="723">
        <v>120</v>
      </c>
      <c r="S16" s="723">
        <v>132</v>
      </c>
      <c r="T16" s="723">
        <v>144</v>
      </c>
      <c r="U16" s="723">
        <v>156</v>
      </c>
      <c r="V16" s="723">
        <v>168</v>
      </c>
      <c r="W16" s="723">
        <v>180</v>
      </c>
      <c r="X16" s="723">
        <v>192</v>
      </c>
      <c r="Y16" s="723">
        <v>204</v>
      </c>
      <c r="Z16" s="723">
        <v>216</v>
      </c>
      <c r="AA16" s="723">
        <v>228</v>
      </c>
      <c r="AB16" s="723">
        <v>240</v>
      </c>
      <c r="AC16" s="723">
        <v>252</v>
      </c>
      <c r="AD16" s="723">
        <v>264</v>
      </c>
      <c r="AE16" s="723">
        <v>276</v>
      </c>
      <c r="AF16" s="723">
        <v>288</v>
      </c>
      <c r="AG16" s="723">
        <v>300</v>
      </c>
      <c r="AH16" s="723">
        <v>312</v>
      </c>
      <c r="AI16" s="723">
        <v>324</v>
      </c>
      <c r="AJ16" s="723">
        <v>336</v>
      </c>
      <c r="AK16" s="723">
        <v>348</v>
      </c>
      <c r="AL16" s="723">
        <v>360</v>
      </c>
      <c r="AM16" s="723">
        <v>372</v>
      </c>
      <c r="AN16" s="723">
        <v>384</v>
      </c>
      <c r="AO16" s="723">
        <v>396</v>
      </c>
      <c r="AP16" s="723">
        <v>408</v>
      </c>
      <c r="AQ16" s="723">
        <v>420</v>
      </c>
      <c r="AR16" s="723">
        <v>432</v>
      </c>
      <c r="AS16" s="723">
        <v>444</v>
      </c>
      <c r="AT16" s="723">
        <v>456</v>
      </c>
      <c r="AU16" s="723">
        <v>468</v>
      </c>
      <c r="AV16" s="723">
        <v>480</v>
      </c>
      <c r="AW16" s="723">
        <v>492</v>
      </c>
      <c r="AX16" s="723">
        <v>504</v>
      </c>
      <c r="AY16" s="723">
        <v>516</v>
      </c>
      <c r="AZ16" s="723">
        <v>528</v>
      </c>
      <c r="BA16" s="723">
        <v>540</v>
      </c>
      <c r="BB16" s="723">
        <v>552</v>
      </c>
      <c r="BC16" s="723">
        <v>564</v>
      </c>
      <c r="BD16" s="723">
        <v>576</v>
      </c>
      <c r="BE16" s="723">
        <v>588</v>
      </c>
      <c r="BF16" s="723">
        <v>600</v>
      </c>
      <c r="BG16" s="306"/>
      <c r="BH16" s="724">
        <f t="shared" si="2"/>
        <v>41122.03</v>
      </c>
      <c r="BI16" s="174"/>
    </row>
    <row r="17" spans="1:61" ht="26" customHeight="1">
      <c r="A17" s="90">
        <f>'Tab-03_RP-3'!I17</f>
        <v>1E-3</v>
      </c>
      <c r="B17" s="92">
        <f>'Tab-03_RP-3'!H17</f>
        <v>0</v>
      </c>
      <c r="C17" s="801">
        <v>13</v>
      </c>
      <c r="D17" s="802" t="str">
        <f>IF('Tab-03_RP-3'!B17="","",'Tab-03_RP-3'!B17)</f>
        <v/>
      </c>
      <c r="E17" s="803">
        <f>'Tab-03_RP-3'!C17</f>
        <v>0</v>
      </c>
      <c r="F17" s="803">
        <f>'Tab-03_RP-3'!F17</f>
        <v>0</v>
      </c>
      <c r="G17" s="804">
        <f t="shared" si="0"/>
        <v>1E-3</v>
      </c>
      <c r="H17" s="805">
        <f t="shared" si="3"/>
        <v>0</v>
      </c>
      <c r="I17" s="723">
        <v>12</v>
      </c>
      <c r="J17" s="723">
        <v>24</v>
      </c>
      <c r="K17" s="723">
        <v>36</v>
      </c>
      <c r="L17" s="723">
        <v>48</v>
      </c>
      <c r="M17" s="723">
        <v>60</v>
      </c>
      <c r="N17" s="723">
        <v>72</v>
      </c>
      <c r="O17" s="723">
        <v>84</v>
      </c>
      <c r="P17" s="723">
        <v>96</v>
      </c>
      <c r="Q17" s="723">
        <v>108</v>
      </c>
      <c r="R17" s="723">
        <v>120</v>
      </c>
      <c r="S17" s="723">
        <v>132</v>
      </c>
      <c r="T17" s="723">
        <v>144</v>
      </c>
      <c r="U17" s="723">
        <v>156</v>
      </c>
      <c r="V17" s="723">
        <v>168</v>
      </c>
      <c r="W17" s="723">
        <v>180</v>
      </c>
      <c r="X17" s="723">
        <v>192</v>
      </c>
      <c r="Y17" s="723">
        <v>204</v>
      </c>
      <c r="Z17" s="723">
        <v>216</v>
      </c>
      <c r="AA17" s="723">
        <v>228</v>
      </c>
      <c r="AB17" s="723">
        <v>240</v>
      </c>
      <c r="AC17" s="723">
        <v>252</v>
      </c>
      <c r="AD17" s="723">
        <v>264</v>
      </c>
      <c r="AE17" s="723">
        <v>276</v>
      </c>
      <c r="AF17" s="723">
        <v>288</v>
      </c>
      <c r="AG17" s="723">
        <v>300</v>
      </c>
      <c r="AH17" s="723">
        <v>312</v>
      </c>
      <c r="AI17" s="723">
        <v>324</v>
      </c>
      <c r="AJ17" s="723">
        <v>336</v>
      </c>
      <c r="AK17" s="723">
        <v>348</v>
      </c>
      <c r="AL17" s="723">
        <v>360</v>
      </c>
      <c r="AM17" s="723">
        <v>372</v>
      </c>
      <c r="AN17" s="723">
        <v>384</v>
      </c>
      <c r="AO17" s="723">
        <v>396</v>
      </c>
      <c r="AP17" s="723">
        <v>408</v>
      </c>
      <c r="AQ17" s="723">
        <v>420</v>
      </c>
      <c r="AR17" s="723">
        <v>432</v>
      </c>
      <c r="AS17" s="723">
        <v>444</v>
      </c>
      <c r="AT17" s="723">
        <v>456</v>
      </c>
      <c r="AU17" s="723">
        <v>468</v>
      </c>
      <c r="AV17" s="723">
        <v>480</v>
      </c>
      <c r="AW17" s="723">
        <v>492</v>
      </c>
      <c r="AX17" s="723">
        <v>504</v>
      </c>
      <c r="AY17" s="723">
        <v>516</v>
      </c>
      <c r="AZ17" s="723">
        <v>528</v>
      </c>
      <c r="BA17" s="723">
        <v>540</v>
      </c>
      <c r="BB17" s="723">
        <v>552</v>
      </c>
      <c r="BC17" s="723">
        <v>564</v>
      </c>
      <c r="BD17" s="723">
        <v>576</v>
      </c>
      <c r="BE17" s="723">
        <v>588</v>
      </c>
      <c r="BF17" s="723">
        <v>600</v>
      </c>
      <c r="BG17" s="306"/>
      <c r="BH17" s="724">
        <f t="shared" si="2"/>
        <v>41122.03</v>
      </c>
      <c r="BI17" s="174"/>
    </row>
    <row r="18" spans="1:61" ht="26" customHeight="1">
      <c r="A18" s="90">
        <f>'Tab-03_RP-3'!I18</f>
        <v>1E-3</v>
      </c>
      <c r="B18" s="92">
        <f>'Tab-03_RP-3'!H18</f>
        <v>0</v>
      </c>
      <c r="C18" s="801">
        <v>14</v>
      </c>
      <c r="D18" s="802" t="str">
        <f>IF('Tab-03_RP-3'!B18="","",'Tab-03_RP-3'!B18)</f>
        <v/>
      </c>
      <c r="E18" s="803">
        <f>'Tab-03_RP-3'!C18</f>
        <v>0</v>
      </c>
      <c r="F18" s="803">
        <f>'Tab-03_RP-3'!F18</f>
        <v>0</v>
      </c>
      <c r="G18" s="804">
        <f t="shared" si="0"/>
        <v>1E-3</v>
      </c>
      <c r="H18" s="805">
        <f t="shared" si="3"/>
        <v>0</v>
      </c>
      <c r="I18" s="723">
        <v>12</v>
      </c>
      <c r="J18" s="723">
        <v>24</v>
      </c>
      <c r="K18" s="723">
        <v>36</v>
      </c>
      <c r="L18" s="723">
        <v>48</v>
      </c>
      <c r="M18" s="723">
        <v>60</v>
      </c>
      <c r="N18" s="723">
        <v>72</v>
      </c>
      <c r="O18" s="723">
        <v>84</v>
      </c>
      <c r="P18" s="723">
        <v>96</v>
      </c>
      <c r="Q18" s="723">
        <v>108</v>
      </c>
      <c r="R18" s="723">
        <v>120</v>
      </c>
      <c r="S18" s="723">
        <v>132</v>
      </c>
      <c r="T18" s="723">
        <v>144</v>
      </c>
      <c r="U18" s="723">
        <v>156</v>
      </c>
      <c r="V18" s="723">
        <v>168</v>
      </c>
      <c r="W18" s="723">
        <v>180</v>
      </c>
      <c r="X18" s="723">
        <v>192</v>
      </c>
      <c r="Y18" s="723">
        <v>204</v>
      </c>
      <c r="Z18" s="723">
        <v>216</v>
      </c>
      <c r="AA18" s="723">
        <v>228</v>
      </c>
      <c r="AB18" s="723">
        <v>240</v>
      </c>
      <c r="AC18" s="723">
        <v>252</v>
      </c>
      <c r="AD18" s="723">
        <v>264</v>
      </c>
      <c r="AE18" s="723">
        <v>276</v>
      </c>
      <c r="AF18" s="723">
        <v>288</v>
      </c>
      <c r="AG18" s="723">
        <v>300</v>
      </c>
      <c r="AH18" s="723">
        <v>312</v>
      </c>
      <c r="AI18" s="723">
        <v>324</v>
      </c>
      <c r="AJ18" s="723">
        <v>336</v>
      </c>
      <c r="AK18" s="723">
        <v>348</v>
      </c>
      <c r="AL18" s="723">
        <v>360</v>
      </c>
      <c r="AM18" s="723">
        <v>372</v>
      </c>
      <c r="AN18" s="723">
        <v>384</v>
      </c>
      <c r="AO18" s="723">
        <v>396</v>
      </c>
      <c r="AP18" s="723">
        <v>408</v>
      </c>
      <c r="AQ18" s="723">
        <v>420</v>
      </c>
      <c r="AR18" s="723">
        <v>432</v>
      </c>
      <c r="AS18" s="723">
        <v>444</v>
      </c>
      <c r="AT18" s="723">
        <v>456</v>
      </c>
      <c r="AU18" s="723">
        <v>468</v>
      </c>
      <c r="AV18" s="723">
        <v>480</v>
      </c>
      <c r="AW18" s="723">
        <v>492</v>
      </c>
      <c r="AX18" s="723">
        <v>504</v>
      </c>
      <c r="AY18" s="723">
        <v>516</v>
      </c>
      <c r="AZ18" s="723">
        <v>528</v>
      </c>
      <c r="BA18" s="723">
        <v>540</v>
      </c>
      <c r="BB18" s="723">
        <v>552</v>
      </c>
      <c r="BC18" s="723">
        <v>564</v>
      </c>
      <c r="BD18" s="723">
        <v>576</v>
      </c>
      <c r="BE18" s="723">
        <v>588</v>
      </c>
      <c r="BF18" s="723">
        <v>600</v>
      </c>
      <c r="BG18" s="306"/>
      <c r="BH18" s="724">
        <f t="shared" si="2"/>
        <v>41122.03</v>
      </c>
      <c r="BI18" s="174"/>
    </row>
    <row r="19" spans="1:61" ht="26" customHeight="1">
      <c r="A19" s="90">
        <f>'Tab-03_RP-3'!I19</f>
        <v>1E-3</v>
      </c>
      <c r="B19" s="92">
        <f>'Tab-03_RP-3'!H19</f>
        <v>0</v>
      </c>
      <c r="C19" s="801">
        <v>15</v>
      </c>
      <c r="D19" s="802" t="str">
        <f>IF('Tab-03_RP-3'!B19="","",'Tab-03_RP-3'!B19)</f>
        <v/>
      </c>
      <c r="E19" s="803">
        <f>'Tab-03_RP-3'!C19</f>
        <v>0</v>
      </c>
      <c r="F19" s="803">
        <f>'Tab-03_RP-3'!F19</f>
        <v>0</v>
      </c>
      <c r="G19" s="804">
        <f t="shared" si="0"/>
        <v>1E-3</v>
      </c>
      <c r="H19" s="805">
        <f t="shared" si="3"/>
        <v>0</v>
      </c>
      <c r="I19" s="723">
        <v>12</v>
      </c>
      <c r="J19" s="723">
        <v>24</v>
      </c>
      <c r="K19" s="723">
        <v>36</v>
      </c>
      <c r="L19" s="723">
        <v>48</v>
      </c>
      <c r="M19" s="723">
        <v>60</v>
      </c>
      <c r="N19" s="723">
        <v>72</v>
      </c>
      <c r="O19" s="723">
        <v>84</v>
      </c>
      <c r="P19" s="723">
        <v>96</v>
      </c>
      <c r="Q19" s="723">
        <v>108</v>
      </c>
      <c r="R19" s="723">
        <v>120</v>
      </c>
      <c r="S19" s="723">
        <v>132</v>
      </c>
      <c r="T19" s="723">
        <v>144</v>
      </c>
      <c r="U19" s="723">
        <v>156</v>
      </c>
      <c r="V19" s="723">
        <v>168</v>
      </c>
      <c r="W19" s="723">
        <v>180</v>
      </c>
      <c r="X19" s="723">
        <v>192</v>
      </c>
      <c r="Y19" s="723">
        <v>204</v>
      </c>
      <c r="Z19" s="723">
        <v>216</v>
      </c>
      <c r="AA19" s="723">
        <v>228</v>
      </c>
      <c r="AB19" s="723">
        <v>240</v>
      </c>
      <c r="AC19" s="723">
        <v>252</v>
      </c>
      <c r="AD19" s="723">
        <v>264</v>
      </c>
      <c r="AE19" s="723">
        <v>276</v>
      </c>
      <c r="AF19" s="723">
        <v>288</v>
      </c>
      <c r="AG19" s="723">
        <v>300</v>
      </c>
      <c r="AH19" s="723">
        <v>312</v>
      </c>
      <c r="AI19" s="723">
        <v>324</v>
      </c>
      <c r="AJ19" s="723">
        <v>336</v>
      </c>
      <c r="AK19" s="723">
        <v>348</v>
      </c>
      <c r="AL19" s="723">
        <v>360</v>
      </c>
      <c r="AM19" s="723">
        <v>372</v>
      </c>
      <c r="AN19" s="723">
        <v>384</v>
      </c>
      <c r="AO19" s="723">
        <v>396</v>
      </c>
      <c r="AP19" s="723">
        <v>408</v>
      </c>
      <c r="AQ19" s="723">
        <v>420</v>
      </c>
      <c r="AR19" s="723">
        <v>432</v>
      </c>
      <c r="AS19" s="723">
        <v>444</v>
      </c>
      <c r="AT19" s="723">
        <v>456</v>
      </c>
      <c r="AU19" s="723">
        <v>468</v>
      </c>
      <c r="AV19" s="723">
        <v>480</v>
      </c>
      <c r="AW19" s="723">
        <v>492</v>
      </c>
      <c r="AX19" s="723">
        <v>504</v>
      </c>
      <c r="AY19" s="723">
        <v>516</v>
      </c>
      <c r="AZ19" s="723">
        <v>528</v>
      </c>
      <c r="BA19" s="723">
        <v>540</v>
      </c>
      <c r="BB19" s="723">
        <v>552</v>
      </c>
      <c r="BC19" s="723">
        <v>564</v>
      </c>
      <c r="BD19" s="723">
        <v>576</v>
      </c>
      <c r="BE19" s="723">
        <v>588</v>
      </c>
      <c r="BF19" s="723">
        <v>600</v>
      </c>
      <c r="BG19" s="306"/>
      <c r="BH19" s="724">
        <f t="shared" si="2"/>
        <v>41122.03</v>
      </c>
      <c r="BI19" s="174"/>
    </row>
    <row r="20" spans="1:61" ht="26" customHeight="1">
      <c r="A20" s="90">
        <f>'Tab-03_RP-3'!I20</f>
        <v>1E-3</v>
      </c>
      <c r="B20" s="92">
        <f>'Tab-03_RP-3'!H20</f>
        <v>0</v>
      </c>
      <c r="C20" s="801">
        <v>16</v>
      </c>
      <c r="D20" s="802" t="str">
        <f>IF('Tab-03_RP-3'!B20="","",'Tab-03_RP-3'!B20)</f>
        <v/>
      </c>
      <c r="E20" s="803">
        <f>'Tab-03_RP-3'!C20</f>
        <v>0</v>
      </c>
      <c r="F20" s="803">
        <f>'Tab-03_RP-3'!F20</f>
        <v>0</v>
      </c>
      <c r="G20" s="804">
        <f t="shared" ref="G20:G31" si="4">B20+A20</f>
        <v>1E-3</v>
      </c>
      <c r="H20" s="805">
        <f t="shared" si="3"/>
        <v>0</v>
      </c>
      <c r="I20" s="723">
        <v>12</v>
      </c>
      <c r="J20" s="723">
        <v>24</v>
      </c>
      <c r="K20" s="723">
        <v>36</v>
      </c>
      <c r="L20" s="723">
        <v>48</v>
      </c>
      <c r="M20" s="723">
        <v>60</v>
      </c>
      <c r="N20" s="723">
        <v>72</v>
      </c>
      <c r="O20" s="723">
        <v>84</v>
      </c>
      <c r="P20" s="723">
        <v>96</v>
      </c>
      <c r="Q20" s="723">
        <v>108</v>
      </c>
      <c r="R20" s="723">
        <v>120</v>
      </c>
      <c r="S20" s="723">
        <v>132</v>
      </c>
      <c r="T20" s="723">
        <v>144</v>
      </c>
      <c r="U20" s="723">
        <v>156</v>
      </c>
      <c r="V20" s="723">
        <v>168</v>
      </c>
      <c r="W20" s="723">
        <v>180</v>
      </c>
      <c r="X20" s="723">
        <v>192</v>
      </c>
      <c r="Y20" s="723">
        <v>204</v>
      </c>
      <c r="Z20" s="723">
        <v>216</v>
      </c>
      <c r="AA20" s="723">
        <v>228</v>
      </c>
      <c r="AB20" s="723">
        <v>240</v>
      </c>
      <c r="AC20" s="723">
        <v>252</v>
      </c>
      <c r="AD20" s="723">
        <v>264</v>
      </c>
      <c r="AE20" s="723">
        <v>276</v>
      </c>
      <c r="AF20" s="723">
        <v>288</v>
      </c>
      <c r="AG20" s="723">
        <v>300</v>
      </c>
      <c r="AH20" s="723">
        <v>312</v>
      </c>
      <c r="AI20" s="723">
        <v>324</v>
      </c>
      <c r="AJ20" s="723">
        <v>336</v>
      </c>
      <c r="AK20" s="723">
        <v>348</v>
      </c>
      <c r="AL20" s="723">
        <v>360</v>
      </c>
      <c r="AM20" s="723">
        <v>372</v>
      </c>
      <c r="AN20" s="723">
        <v>384</v>
      </c>
      <c r="AO20" s="723">
        <v>396</v>
      </c>
      <c r="AP20" s="723">
        <v>408</v>
      </c>
      <c r="AQ20" s="723">
        <v>420</v>
      </c>
      <c r="AR20" s="723">
        <v>432</v>
      </c>
      <c r="AS20" s="723">
        <v>444</v>
      </c>
      <c r="AT20" s="723">
        <v>456</v>
      </c>
      <c r="AU20" s="723">
        <v>468</v>
      </c>
      <c r="AV20" s="723">
        <v>480</v>
      </c>
      <c r="AW20" s="723">
        <v>492</v>
      </c>
      <c r="AX20" s="723">
        <v>504</v>
      </c>
      <c r="AY20" s="723">
        <v>516</v>
      </c>
      <c r="AZ20" s="723">
        <v>528</v>
      </c>
      <c r="BA20" s="723">
        <v>540</v>
      </c>
      <c r="BB20" s="723">
        <v>552</v>
      </c>
      <c r="BC20" s="723">
        <v>564</v>
      </c>
      <c r="BD20" s="723">
        <v>576</v>
      </c>
      <c r="BE20" s="723">
        <v>588</v>
      </c>
      <c r="BF20" s="723">
        <v>600</v>
      </c>
      <c r="BG20" s="306"/>
      <c r="BH20" s="724">
        <f t="shared" ref="BH20:BH31" si="5">IF(A20&gt;0,A20*30+B20*30+$E$3,"")</f>
        <v>41122.03</v>
      </c>
      <c r="BI20" s="174"/>
    </row>
    <row r="21" spans="1:61" ht="26" customHeight="1">
      <c r="A21" s="90">
        <f>'Tab-03_RP-3'!I21</f>
        <v>1E-3</v>
      </c>
      <c r="B21" s="92">
        <f>'Tab-03_RP-3'!H21</f>
        <v>0</v>
      </c>
      <c r="C21" s="801">
        <v>17</v>
      </c>
      <c r="D21" s="802" t="str">
        <f>IF('Tab-03_RP-3'!B21="","",'Tab-03_RP-3'!B21)</f>
        <v/>
      </c>
      <c r="E21" s="803">
        <f>'Tab-03_RP-3'!C21</f>
        <v>0</v>
      </c>
      <c r="F21" s="803">
        <f>'Tab-03_RP-3'!F21</f>
        <v>0</v>
      </c>
      <c r="G21" s="804">
        <f t="shared" si="4"/>
        <v>1E-3</v>
      </c>
      <c r="H21" s="805">
        <f t="shared" si="3"/>
        <v>0</v>
      </c>
      <c r="I21" s="723">
        <v>12</v>
      </c>
      <c r="J21" s="723">
        <v>24</v>
      </c>
      <c r="K21" s="723">
        <v>36</v>
      </c>
      <c r="L21" s="723">
        <v>48</v>
      </c>
      <c r="M21" s="723">
        <v>60</v>
      </c>
      <c r="N21" s="723">
        <v>72</v>
      </c>
      <c r="O21" s="723">
        <v>84</v>
      </c>
      <c r="P21" s="723">
        <v>96</v>
      </c>
      <c r="Q21" s="723">
        <v>108</v>
      </c>
      <c r="R21" s="723">
        <v>120</v>
      </c>
      <c r="S21" s="723">
        <v>132</v>
      </c>
      <c r="T21" s="723">
        <v>144</v>
      </c>
      <c r="U21" s="723">
        <v>156</v>
      </c>
      <c r="V21" s="723">
        <v>168</v>
      </c>
      <c r="W21" s="723">
        <v>180</v>
      </c>
      <c r="X21" s="723">
        <v>192</v>
      </c>
      <c r="Y21" s="723">
        <v>204</v>
      </c>
      <c r="Z21" s="723">
        <v>216</v>
      </c>
      <c r="AA21" s="723">
        <v>228</v>
      </c>
      <c r="AB21" s="723">
        <v>240</v>
      </c>
      <c r="AC21" s="723">
        <v>252</v>
      </c>
      <c r="AD21" s="723">
        <v>264</v>
      </c>
      <c r="AE21" s="723">
        <v>276</v>
      </c>
      <c r="AF21" s="723">
        <v>288</v>
      </c>
      <c r="AG21" s="723">
        <v>300</v>
      </c>
      <c r="AH21" s="723">
        <v>312</v>
      </c>
      <c r="AI21" s="723">
        <v>324</v>
      </c>
      <c r="AJ21" s="723">
        <v>336</v>
      </c>
      <c r="AK21" s="723">
        <v>348</v>
      </c>
      <c r="AL21" s="723">
        <v>360</v>
      </c>
      <c r="AM21" s="723">
        <v>372</v>
      </c>
      <c r="AN21" s="723">
        <v>384</v>
      </c>
      <c r="AO21" s="723">
        <v>396</v>
      </c>
      <c r="AP21" s="723">
        <v>408</v>
      </c>
      <c r="AQ21" s="723">
        <v>420</v>
      </c>
      <c r="AR21" s="723">
        <v>432</v>
      </c>
      <c r="AS21" s="723">
        <v>444</v>
      </c>
      <c r="AT21" s="723">
        <v>456</v>
      </c>
      <c r="AU21" s="723">
        <v>468</v>
      </c>
      <c r="AV21" s="723">
        <v>480</v>
      </c>
      <c r="AW21" s="723">
        <v>492</v>
      </c>
      <c r="AX21" s="723">
        <v>504</v>
      </c>
      <c r="AY21" s="723">
        <v>516</v>
      </c>
      <c r="AZ21" s="723">
        <v>528</v>
      </c>
      <c r="BA21" s="723">
        <v>540</v>
      </c>
      <c r="BB21" s="723">
        <v>552</v>
      </c>
      <c r="BC21" s="723">
        <v>564</v>
      </c>
      <c r="BD21" s="723">
        <v>576</v>
      </c>
      <c r="BE21" s="723">
        <v>588</v>
      </c>
      <c r="BF21" s="723">
        <v>600</v>
      </c>
      <c r="BG21" s="306"/>
      <c r="BH21" s="724">
        <f t="shared" si="5"/>
        <v>41122.03</v>
      </c>
      <c r="BI21" s="174"/>
    </row>
    <row r="22" spans="1:61" ht="26" customHeight="1">
      <c r="A22" s="90">
        <f>'Tab-03_RP-3'!I22</f>
        <v>1E-3</v>
      </c>
      <c r="B22" s="92">
        <f>'Tab-03_RP-3'!H22</f>
        <v>0</v>
      </c>
      <c r="C22" s="801">
        <v>18</v>
      </c>
      <c r="D22" s="802" t="str">
        <f>IF('Tab-03_RP-3'!B22="","",'Tab-03_RP-3'!B22)</f>
        <v/>
      </c>
      <c r="E22" s="803">
        <f>'Tab-03_RP-3'!C22</f>
        <v>0</v>
      </c>
      <c r="F22" s="803">
        <f>'Tab-03_RP-3'!F22</f>
        <v>0</v>
      </c>
      <c r="G22" s="804">
        <f t="shared" si="4"/>
        <v>1E-3</v>
      </c>
      <c r="H22" s="805">
        <f t="shared" si="3"/>
        <v>0</v>
      </c>
      <c r="I22" s="723">
        <v>12</v>
      </c>
      <c r="J22" s="723">
        <v>24</v>
      </c>
      <c r="K22" s="723">
        <v>36</v>
      </c>
      <c r="L22" s="723">
        <v>48</v>
      </c>
      <c r="M22" s="723">
        <v>60</v>
      </c>
      <c r="N22" s="723">
        <v>72</v>
      </c>
      <c r="O22" s="723">
        <v>84</v>
      </c>
      <c r="P22" s="723">
        <v>96</v>
      </c>
      <c r="Q22" s="723">
        <v>108</v>
      </c>
      <c r="R22" s="723">
        <v>120</v>
      </c>
      <c r="S22" s="723">
        <v>132</v>
      </c>
      <c r="T22" s="723">
        <v>144</v>
      </c>
      <c r="U22" s="723">
        <v>156</v>
      </c>
      <c r="V22" s="723">
        <v>168</v>
      </c>
      <c r="W22" s="723">
        <v>180</v>
      </c>
      <c r="X22" s="723">
        <v>192</v>
      </c>
      <c r="Y22" s="723">
        <v>204</v>
      </c>
      <c r="Z22" s="723">
        <v>216</v>
      </c>
      <c r="AA22" s="723">
        <v>228</v>
      </c>
      <c r="AB22" s="723">
        <v>240</v>
      </c>
      <c r="AC22" s="723">
        <v>252</v>
      </c>
      <c r="AD22" s="723">
        <v>264</v>
      </c>
      <c r="AE22" s="723">
        <v>276</v>
      </c>
      <c r="AF22" s="723">
        <v>288</v>
      </c>
      <c r="AG22" s="723">
        <v>300</v>
      </c>
      <c r="AH22" s="723">
        <v>312</v>
      </c>
      <c r="AI22" s="723">
        <v>324</v>
      </c>
      <c r="AJ22" s="723">
        <v>336</v>
      </c>
      <c r="AK22" s="723">
        <v>348</v>
      </c>
      <c r="AL22" s="723">
        <v>360</v>
      </c>
      <c r="AM22" s="723">
        <v>372</v>
      </c>
      <c r="AN22" s="723">
        <v>384</v>
      </c>
      <c r="AO22" s="723">
        <v>396</v>
      </c>
      <c r="AP22" s="723">
        <v>408</v>
      </c>
      <c r="AQ22" s="723">
        <v>420</v>
      </c>
      <c r="AR22" s="723">
        <v>432</v>
      </c>
      <c r="AS22" s="723">
        <v>444</v>
      </c>
      <c r="AT22" s="723">
        <v>456</v>
      </c>
      <c r="AU22" s="723">
        <v>468</v>
      </c>
      <c r="AV22" s="723">
        <v>480</v>
      </c>
      <c r="AW22" s="723">
        <v>492</v>
      </c>
      <c r="AX22" s="723">
        <v>504</v>
      </c>
      <c r="AY22" s="723">
        <v>516</v>
      </c>
      <c r="AZ22" s="723">
        <v>528</v>
      </c>
      <c r="BA22" s="723">
        <v>540</v>
      </c>
      <c r="BB22" s="723">
        <v>552</v>
      </c>
      <c r="BC22" s="723">
        <v>564</v>
      </c>
      <c r="BD22" s="723">
        <v>576</v>
      </c>
      <c r="BE22" s="723">
        <v>588</v>
      </c>
      <c r="BF22" s="723">
        <v>600</v>
      </c>
      <c r="BG22" s="306"/>
      <c r="BH22" s="724">
        <f t="shared" si="5"/>
        <v>41122.03</v>
      </c>
      <c r="BI22" s="174"/>
    </row>
    <row r="23" spans="1:61" ht="26" customHeight="1">
      <c r="A23" s="90">
        <f>'Tab-03_RP-3'!I23</f>
        <v>1E-3</v>
      </c>
      <c r="B23" s="92">
        <f>'Tab-03_RP-3'!H23</f>
        <v>0</v>
      </c>
      <c r="C23" s="801">
        <v>19</v>
      </c>
      <c r="D23" s="802" t="str">
        <f>IF('Tab-03_RP-3'!B23="","",'Tab-03_RP-3'!B23)</f>
        <v/>
      </c>
      <c r="E23" s="803">
        <f>'Tab-03_RP-3'!C23</f>
        <v>0</v>
      </c>
      <c r="F23" s="803">
        <f>'Tab-03_RP-3'!F23</f>
        <v>0</v>
      </c>
      <c r="G23" s="804">
        <f t="shared" si="4"/>
        <v>1E-3</v>
      </c>
      <c r="H23" s="805">
        <f t="shared" si="3"/>
        <v>0</v>
      </c>
      <c r="I23" s="723">
        <v>12</v>
      </c>
      <c r="J23" s="723">
        <v>24</v>
      </c>
      <c r="K23" s="723">
        <v>36</v>
      </c>
      <c r="L23" s="723">
        <v>48</v>
      </c>
      <c r="M23" s="723">
        <v>60</v>
      </c>
      <c r="N23" s="723">
        <v>72</v>
      </c>
      <c r="O23" s="723">
        <v>84</v>
      </c>
      <c r="P23" s="723">
        <v>96</v>
      </c>
      <c r="Q23" s="723">
        <v>108</v>
      </c>
      <c r="R23" s="723">
        <v>120</v>
      </c>
      <c r="S23" s="723">
        <v>132</v>
      </c>
      <c r="T23" s="723">
        <v>144</v>
      </c>
      <c r="U23" s="723">
        <v>156</v>
      </c>
      <c r="V23" s="723">
        <v>168</v>
      </c>
      <c r="W23" s="723">
        <v>180</v>
      </c>
      <c r="X23" s="723">
        <v>192</v>
      </c>
      <c r="Y23" s="723">
        <v>204</v>
      </c>
      <c r="Z23" s="723">
        <v>216</v>
      </c>
      <c r="AA23" s="723">
        <v>228</v>
      </c>
      <c r="AB23" s="723">
        <v>240</v>
      </c>
      <c r="AC23" s="723">
        <v>252</v>
      </c>
      <c r="AD23" s="723">
        <v>264</v>
      </c>
      <c r="AE23" s="723">
        <v>276</v>
      </c>
      <c r="AF23" s="723">
        <v>288</v>
      </c>
      <c r="AG23" s="723">
        <v>300</v>
      </c>
      <c r="AH23" s="723">
        <v>312</v>
      </c>
      <c r="AI23" s="723">
        <v>324</v>
      </c>
      <c r="AJ23" s="723">
        <v>336</v>
      </c>
      <c r="AK23" s="723">
        <v>348</v>
      </c>
      <c r="AL23" s="723">
        <v>360</v>
      </c>
      <c r="AM23" s="723">
        <v>372</v>
      </c>
      <c r="AN23" s="723">
        <v>384</v>
      </c>
      <c r="AO23" s="723">
        <v>396</v>
      </c>
      <c r="AP23" s="723">
        <v>408</v>
      </c>
      <c r="AQ23" s="723">
        <v>420</v>
      </c>
      <c r="AR23" s="723">
        <v>432</v>
      </c>
      <c r="AS23" s="723">
        <v>444</v>
      </c>
      <c r="AT23" s="723">
        <v>456</v>
      </c>
      <c r="AU23" s="723">
        <v>468</v>
      </c>
      <c r="AV23" s="723">
        <v>480</v>
      </c>
      <c r="AW23" s="723">
        <v>492</v>
      </c>
      <c r="AX23" s="723">
        <v>504</v>
      </c>
      <c r="AY23" s="723">
        <v>516</v>
      </c>
      <c r="AZ23" s="723">
        <v>528</v>
      </c>
      <c r="BA23" s="723">
        <v>540</v>
      </c>
      <c r="BB23" s="723">
        <v>552</v>
      </c>
      <c r="BC23" s="723">
        <v>564</v>
      </c>
      <c r="BD23" s="723">
        <v>576</v>
      </c>
      <c r="BE23" s="723">
        <v>588</v>
      </c>
      <c r="BF23" s="723">
        <v>600</v>
      </c>
      <c r="BG23" s="306"/>
      <c r="BH23" s="724">
        <f t="shared" si="5"/>
        <v>41122.03</v>
      </c>
      <c r="BI23" s="174"/>
    </row>
    <row r="24" spans="1:61" ht="26" customHeight="1">
      <c r="A24" s="90">
        <f>'Tab-03_RP-3'!I24</f>
        <v>1E-3</v>
      </c>
      <c r="B24" s="92">
        <f>'Tab-03_RP-3'!H24</f>
        <v>0</v>
      </c>
      <c r="C24" s="801">
        <v>20</v>
      </c>
      <c r="D24" s="802" t="str">
        <f>IF('Tab-03_RP-3'!B24="","",'Tab-03_RP-3'!B24)</f>
        <v/>
      </c>
      <c r="E24" s="803">
        <f>'Tab-03_RP-3'!C24</f>
        <v>0</v>
      </c>
      <c r="F24" s="803">
        <f>'Tab-03_RP-3'!F24</f>
        <v>0</v>
      </c>
      <c r="G24" s="804">
        <f t="shared" si="4"/>
        <v>1E-3</v>
      </c>
      <c r="H24" s="805">
        <f>IF(G24&lt;1,0,ROUNDUP(G24/12,1))</f>
        <v>0</v>
      </c>
      <c r="I24" s="723">
        <v>12</v>
      </c>
      <c r="J24" s="723">
        <v>24</v>
      </c>
      <c r="K24" s="723">
        <v>36</v>
      </c>
      <c r="L24" s="723">
        <v>48</v>
      </c>
      <c r="M24" s="723">
        <v>60</v>
      </c>
      <c r="N24" s="723">
        <v>72</v>
      </c>
      <c r="O24" s="723">
        <v>84</v>
      </c>
      <c r="P24" s="723">
        <v>96</v>
      </c>
      <c r="Q24" s="723">
        <v>108</v>
      </c>
      <c r="R24" s="723">
        <v>120</v>
      </c>
      <c r="S24" s="723">
        <v>132</v>
      </c>
      <c r="T24" s="723">
        <v>144</v>
      </c>
      <c r="U24" s="723">
        <v>156</v>
      </c>
      <c r="V24" s="723">
        <v>168</v>
      </c>
      <c r="W24" s="723">
        <v>180</v>
      </c>
      <c r="X24" s="723">
        <v>192</v>
      </c>
      <c r="Y24" s="723">
        <v>204</v>
      </c>
      <c r="Z24" s="723">
        <v>216</v>
      </c>
      <c r="AA24" s="723">
        <v>228</v>
      </c>
      <c r="AB24" s="723">
        <v>240</v>
      </c>
      <c r="AC24" s="723">
        <v>252</v>
      </c>
      <c r="AD24" s="723">
        <v>264</v>
      </c>
      <c r="AE24" s="723">
        <v>276</v>
      </c>
      <c r="AF24" s="723">
        <v>288</v>
      </c>
      <c r="AG24" s="723">
        <v>300</v>
      </c>
      <c r="AH24" s="723">
        <v>312</v>
      </c>
      <c r="AI24" s="723">
        <v>324</v>
      </c>
      <c r="AJ24" s="723">
        <v>336</v>
      </c>
      <c r="AK24" s="723">
        <v>348</v>
      </c>
      <c r="AL24" s="723">
        <v>360</v>
      </c>
      <c r="AM24" s="723">
        <v>372</v>
      </c>
      <c r="AN24" s="723">
        <v>384</v>
      </c>
      <c r="AO24" s="723">
        <v>396</v>
      </c>
      <c r="AP24" s="723">
        <v>408</v>
      </c>
      <c r="AQ24" s="723">
        <v>420</v>
      </c>
      <c r="AR24" s="723">
        <v>432</v>
      </c>
      <c r="AS24" s="723">
        <v>444</v>
      </c>
      <c r="AT24" s="723">
        <v>456</v>
      </c>
      <c r="AU24" s="723">
        <v>468</v>
      </c>
      <c r="AV24" s="723">
        <v>480</v>
      </c>
      <c r="AW24" s="723">
        <v>492</v>
      </c>
      <c r="AX24" s="723">
        <v>504</v>
      </c>
      <c r="AY24" s="723">
        <v>516</v>
      </c>
      <c r="AZ24" s="723">
        <v>528</v>
      </c>
      <c r="BA24" s="723">
        <v>540</v>
      </c>
      <c r="BB24" s="723">
        <v>552</v>
      </c>
      <c r="BC24" s="723">
        <v>564</v>
      </c>
      <c r="BD24" s="723">
        <v>576</v>
      </c>
      <c r="BE24" s="723">
        <v>588</v>
      </c>
      <c r="BF24" s="723">
        <v>600</v>
      </c>
      <c r="BG24" s="306"/>
      <c r="BH24" s="724">
        <f t="shared" si="5"/>
        <v>41122.03</v>
      </c>
      <c r="BI24" s="174"/>
    </row>
    <row r="25" spans="1:61" ht="26" customHeight="1">
      <c r="A25" s="90">
        <f>'Tab-03_RP-3'!I25</f>
        <v>1E-3</v>
      </c>
      <c r="B25" s="92">
        <f>'Tab-03_RP-3'!H25</f>
        <v>0</v>
      </c>
      <c r="C25" s="801">
        <v>21</v>
      </c>
      <c r="D25" s="802" t="str">
        <f>IF('Tab-03_RP-3'!B25="","",'Tab-03_RP-3'!B25)</f>
        <v/>
      </c>
      <c r="E25" s="803">
        <f>'Tab-03_RP-3'!C25</f>
        <v>0</v>
      </c>
      <c r="F25" s="803">
        <f>'Tab-03_RP-3'!F25</f>
        <v>0</v>
      </c>
      <c r="G25" s="804">
        <f t="shared" si="4"/>
        <v>1E-3</v>
      </c>
      <c r="H25" s="805">
        <f t="shared" ref="H25:H31" si="6">IF(G25&lt;1,0,ROUNDUP(G25/12,1))</f>
        <v>0</v>
      </c>
      <c r="I25" s="723">
        <v>12</v>
      </c>
      <c r="J25" s="723">
        <v>24</v>
      </c>
      <c r="K25" s="723">
        <v>36</v>
      </c>
      <c r="L25" s="723">
        <v>48</v>
      </c>
      <c r="M25" s="723">
        <v>60</v>
      </c>
      <c r="N25" s="723">
        <v>72</v>
      </c>
      <c r="O25" s="723">
        <v>84</v>
      </c>
      <c r="P25" s="723">
        <v>96</v>
      </c>
      <c r="Q25" s="723">
        <v>108</v>
      </c>
      <c r="R25" s="723">
        <v>120</v>
      </c>
      <c r="S25" s="723">
        <v>132</v>
      </c>
      <c r="T25" s="723">
        <v>144</v>
      </c>
      <c r="U25" s="723">
        <v>156</v>
      </c>
      <c r="V25" s="723">
        <v>168</v>
      </c>
      <c r="W25" s="723">
        <v>180</v>
      </c>
      <c r="X25" s="723">
        <v>192</v>
      </c>
      <c r="Y25" s="723">
        <v>204</v>
      </c>
      <c r="Z25" s="723">
        <v>216</v>
      </c>
      <c r="AA25" s="723">
        <v>228</v>
      </c>
      <c r="AB25" s="723">
        <v>240</v>
      </c>
      <c r="AC25" s="723">
        <v>252</v>
      </c>
      <c r="AD25" s="723">
        <v>264</v>
      </c>
      <c r="AE25" s="723">
        <v>276</v>
      </c>
      <c r="AF25" s="723">
        <v>288</v>
      </c>
      <c r="AG25" s="723">
        <v>300</v>
      </c>
      <c r="AH25" s="723">
        <v>312</v>
      </c>
      <c r="AI25" s="723">
        <v>324</v>
      </c>
      <c r="AJ25" s="723">
        <v>336</v>
      </c>
      <c r="AK25" s="723">
        <v>348</v>
      </c>
      <c r="AL25" s="723">
        <v>360</v>
      </c>
      <c r="AM25" s="723">
        <v>372</v>
      </c>
      <c r="AN25" s="723">
        <v>384</v>
      </c>
      <c r="AO25" s="723">
        <v>396</v>
      </c>
      <c r="AP25" s="723">
        <v>408</v>
      </c>
      <c r="AQ25" s="723">
        <v>420</v>
      </c>
      <c r="AR25" s="723">
        <v>432</v>
      </c>
      <c r="AS25" s="723">
        <v>444</v>
      </c>
      <c r="AT25" s="723">
        <v>456</v>
      </c>
      <c r="AU25" s="723">
        <v>468</v>
      </c>
      <c r="AV25" s="723">
        <v>480</v>
      </c>
      <c r="AW25" s="723">
        <v>492</v>
      </c>
      <c r="AX25" s="723">
        <v>504</v>
      </c>
      <c r="AY25" s="723">
        <v>516</v>
      </c>
      <c r="AZ25" s="723">
        <v>528</v>
      </c>
      <c r="BA25" s="723">
        <v>540</v>
      </c>
      <c r="BB25" s="723">
        <v>552</v>
      </c>
      <c r="BC25" s="723">
        <v>564</v>
      </c>
      <c r="BD25" s="723">
        <v>576</v>
      </c>
      <c r="BE25" s="723">
        <v>588</v>
      </c>
      <c r="BF25" s="723">
        <v>600</v>
      </c>
      <c r="BG25" s="306"/>
      <c r="BH25" s="724">
        <f t="shared" si="5"/>
        <v>41122.03</v>
      </c>
      <c r="BI25" s="174"/>
    </row>
    <row r="26" spans="1:61" ht="26" customHeight="1">
      <c r="A26" s="90">
        <f>'Tab-03_RP-3'!I26</f>
        <v>1E-3</v>
      </c>
      <c r="B26" s="92">
        <f>'Tab-03_RP-3'!H26</f>
        <v>0</v>
      </c>
      <c r="C26" s="801">
        <v>22</v>
      </c>
      <c r="D26" s="802" t="str">
        <f>IF('Tab-03_RP-3'!B26="","",'Tab-03_RP-3'!B26)</f>
        <v/>
      </c>
      <c r="E26" s="803">
        <f>'Tab-03_RP-3'!C26</f>
        <v>0</v>
      </c>
      <c r="F26" s="803">
        <f>'Tab-03_RP-3'!F26</f>
        <v>0</v>
      </c>
      <c r="G26" s="804">
        <f t="shared" si="4"/>
        <v>1E-3</v>
      </c>
      <c r="H26" s="805">
        <f t="shared" si="6"/>
        <v>0</v>
      </c>
      <c r="I26" s="723">
        <v>12</v>
      </c>
      <c r="J26" s="723">
        <v>24</v>
      </c>
      <c r="K26" s="723">
        <v>36</v>
      </c>
      <c r="L26" s="723">
        <v>48</v>
      </c>
      <c r="M26" s="723">
        <v>60</v>
      </c>
      <c r="N26" s="723">
        <v>72</v>
      </c>
      <c r="O26" s="723">
        <v>84</v>
      </c>
      <c r="P26" s="723">
        <v>96</v>
      </c>
      <c r="Q26" s="723">
        <v>108</v>
      </c>
      <c r="R26" s="723">
        <v>120</v>
      </c>
      <c r="S26" s="723">
        <v>132</v>
      </c>
      <c r="T26" s="723">
        <v>144</v>
      </c>
      <c r="U26" s="723">
        <v>156</v>
      </c>
      <c r="V26" s="723">
        <v>168</v>
      </c>
      <c r="W26" s="723">
        <v>180</v>
      </c>
      <c r="X26" s="723">
        <v>192</v>
      </c>
      <c r="Y26" s="723">
        <v>204</v>
      </c>
      <c r="Z26" s="723">
        <v>216</v>
      </c>
      <c r="AA26" s="723">
        <v>228</v>
      </c>
      <c r="AB26" s="723">
        <v>240</v>
      </c>
      <c r="AC26" s="723">
        <v>252</v>
      </c>
      <c r="AD26" s="723">
        <v>264</v>
      </c>
      <c r="AE26" s="723">
        <v>276</v>
      </c>
      <c r="AF26" s="723">
        <v>288</v>
      </c>
      <c r="AG26" s="723">
        <v>300</v>
      </c>
      <c r="AH26" s="723">
        <v>312</v>
      </c>
      <c r="AI26" s="723">
        <v>324</v>
      </c>
      <c r="AJ26" s="723">
        <v>336</v>
      </c>
      <c r="AK26" s="723">
        <v>348</v>
      </c>
      <c r="AL26" s="723">
        <v>360</v>
      </c>
      <c r="AM26" s="723">
        <v>372</v>
      </c>
      <c r="AN26" s="723">
        <v>384</v>
      </c>
      <c r="AO26" s="723">
        <v>396</v>
      </c>
      <c r="AP26" s="723">
        <v>408</v>
      </c>
      <c r="AQ26" s="723">
        <v>420</v>
      </c>
      <c r="AR26" s="723">
        <v>432</v>
      </c>
      <c r="AS26" s="723">
        <v>444</v>
      </c>
      <c r="AT26" s="723">
        <v>456</v>
      </c>
      <c r="AU26" s="723">
        <v>468</v>
      </c>
      <c r="AV26" s="723">
        <v>480</v>
      </c>
      <c r="AW26" s="723">
        <v>492</v>
      </c>
      <c r="AX26" s="723">
        <v>504</v>
      </c>
      <c r="AY26" s="723">
        <v>516</v>
      </c>
      <c r="AZ26" s="723">
        <v>528</v>
      </c>
      <c r="BA26" s="723">
        <v>540</v>
      </c>
      <c r="BB26" s="723">
        <v>552</v>
      </c>
      <c r="BC26" s="723">
        <v>564</v>
      </c>
      <c r="BD26" s="723">
        <v>576</v>
      </c>
      <c r="BE26" s="723">
        <v>588</v>
      </c>
      <c r="BF26" s="723">
        <v>600</v>
      </c>
      <c r="BG26" s="306"/>
      <c r="BH26" s="724">
        <f t="shared" si="5"/>
        <v>41122.03</v>
      </c>
      <c r="BI26" s="174"/>
    </row>
    <row r="27" spans="1:61" ht="26" customHeight="1">
      <c r="A27" s="90">
        <f>'Tab-03_RP-3'!I27</f>
        <v>1E-3</v>
      </c>
      <c r="B27" s="92">
        <f>'Tab-03_RP-3'!H27</f>
        <v>0</v>
      </c>
      <c r="C27" s="801">
        <v>23</v>
      </c>
      <c r="D27" s="802" t="str">
        <f>IF('Tab-03_RP-3'!B27="","",'Tab-03_RP-3'!B27)</f>
        <v/>
      </c>
      <c r="E27" s="803">
        <f>'Tab-03_RP-3'!C27</f>
        <v>0</v>
      </c>
      <c r="F27" s="803">
        <f>'Tab-03_RP-3'!F27</f>
        <v>0</v>
      </c>
      <c r="G27" s="804">
        <f t="shared" si="4"/>
        <v>1E-3</v>
      </c>
      <c r="H27" s="805">
        <f t="shared" si="6"/>
        <v>0</v>
      </c>
      <c r="I27" s="723">
        <v>12</v>
      </c>
      <c r="J27" s="723">
        <v>24</v>
      </c>
      <c r="K27" s="723">
        <v>36</v>
      </c>
      <c r="L27" s="723">
        <v>48</v>
      </c>
      <c r="M27" s="723">
        <v>60</v>
      </c>
      <c r="N27" s="723">
        <v>72</v>
      </c>
      <c r="O27" s="723">
        <v>84</v>
      </c>
      <c r="P27" s="723">
        <v>96</v>
      </c>
      <c r="Q27" s="723">
        <v>108</v>
      </c>
      <c r="R27" s="723">
        <v>120</v>
      </c>
      <c r="S27" s="723">
        <v>132</v>
      </c>
      <c r="T27" s="723">
        <v>144</v>
      </c>
      <c r="U27" s="723">
        <v>156</v>
      </c>
      <c r="V27" s="723">
        <v>168</v>
      </c>
      <c r="W27" s="723">
        <v>180</v>
      </c>
      <c r="X27" s="723">
        <v>192</v>
      </c>
      <c r="Y27" s="723">
        <v>204</v>
      </c>
      <c r="Z27" s="723">
        <v>216</v>
      </c>
      <c r="AA27" s="723">
        <v>228</v>
      </c>
      <c r="AB27" s="723">
        <v>240</v>
      </c>
      <c r="AC27" s="723">
        <v>252</v>
      </c>
      <c r="AD27" s="723">
        <v>264</v>
      </c>
      <c r="AE27" s="723">
        <v>276</v>
      </c>
      <c r="AF27" s="723">
        <v>288</v>
      </c>
      <c r="AG27" s="723">
        <v>300</v>
      </c>
      <c r="AH27" s="723">
        <v>312</v>
      </c>
      <c r="AI27" s="723">
        <v>324</v>
      </c>
      <c r="AJ27" s="723">
        <v>336</v>
      </c>
      <c r="AK27" s="723">
        <v>348</v>
      </c>
      <c r="AL27" s="723">
        <v>360</v>
      </c>
      <c r="AM27" s="723">
        <v>372</v>
      </c>
      <c r="AN27" s="723">
        <v>384</v>
      </c>
      <c r="AO27" s="723">
        <v>396</v>
      </c>
      <c r="AP27" s="723">
        <v>408</v>
      </c>
      <c r="AQ27" s="723">
        <v>420</v>
      </c>
      <c r="AR27" s="723">
        <v>432</v>
      </c>
      <c r="AS27" s="723">
        <v>444</v>
      </c>
      <c r="AT27" s="723">
        <v>456</v>
      </c>
      <c r="AU27" s="723">
        <v>468</v>
      </c>
      <c r="AV27" s="723">
        <v>480</v>
      </c>
      <c r="AW27" s="723">
        <v>492</v>
      </c>
      <c r="AX27" s="723">
        <v>504</v>
      </c>
      <c r="AY27" s="723">
        <v>516</v>
      </c>
      <c r="AZ27" s="723">
        <v>528</v>
      </c>
      <c r="BA27" s="723">
        <v>540</v>
      </c>
      <c r="BB27" s="723">
        <v>552</v>
      </c>
      <c r="BC27" s="723">
        <v>564</v>
      </c>
      <c r="BD27" s="723">
        <v>576</v>
      </c>
      <c r="BE27" s="723">
        <v>588</v>
      </c>
      <c r="BF27" s="723">
        <v>600</v>
      </c>
      <c r="BG27" s="306"/>
      <c r="BH27" s="724">
        <f t="shared" si="5"/>
        <v>41122.03</v>
      </c>
      <c r="BI27" s="174"/>
    </row>
    <row r="28" spans="1:61" ht="26" customHeight="1">
      <c r="A28" s="90">
        <f>'Tab-03_RP-3'!I28</f>
        <v>1E-3</v>
      </c>
      <c r="B28" s="92">
        <f>'Tab-03_RP-3'!H28</f>
        <v>0</v>
      </c>
      <c r="C28" s="801">
        <v>24</v>
      </c>
      <c r="D28" s="802" t="str">
        <f>IF('Tab-03_RP-3'!B28="","",'Tab-03_RP-3'!B28)</f>
        <v/>
      </c>
      <c r="E28" s="803">
        <f>'Tab-03_RP-3'!C28</f>
        <v>0</v>
      </c>
      <c r="F28" s="803">
        <f>'Tab-03_RP-3'!F28</f>
        <v>0</v>
      </c>
      <c r="G28" s="804">
        <f t="shared" si="4"/>
        <v>1E-3</v>
      </c>
      <c r="H28" s="805">
        <f t="shared" si="6"/>
        <v>0</v>
      </c>
      <c r="I28" s="723">
        <v>12</v>
      </c>
      <c r="J28" s="723">
        <v>24</v>
      </c>
      <c r="K28" s="723">
        <v>36</v>
      </c>
      <c r="L28" s="723">
        <v>48</v>
      </c>
      <c r="M28" s="723">
        <v>60</v>
      </c>
      <c r="N28" s="723">
        <v>72</v>
      </c>
      <c r="O28" s="723">
        <v>84</v>
      </c>
      <c r="P28" s="723">
        <v>96</v>
      </c>
      <c r="Q28" s="723">
        <v>108</v>
      </c>
      <c r="R28" s="723">
        <v>120</v>
      </c>
      <c r="S28" s="723">
        <v>132</v>
      </c>
      <c r="T28" s="723">
        <v>144</v>
      </c>
      <c r="U28" s="723">
        <v>156</v>
      </c>
      <c r="V28" s="723">
        <v>168</v>
      </c>
      <c r="W28" s="723">
        <v>180</v>
      </c>
      <c r="X28" s="723">
        <v>192</v>
      </c>
      <c r="Y28" s="723">
        <v>204</v>
      </c>
      <c r="Z28" s="723">
        <v>216</v>
      </c>
      <c r="AA28" s="723">
        <v>228</v>
      </c>
      <c r="AB28" s="723">
        <v>240</v>
      </c>
      <c r="AC28" s="723">
        <v>252</v>
      </c>
      <c r="AD28" s="723">
        <v>264</v>
      </c>
      <c r="AE28" s="723">
        <v>276</v>
      </c>
      <c r="AF28" s="723">
        <v>288</v>
      </c>
      <c r="AG28" s="723">
        <v>300</v>
      </c>
      <c r="AH28" s="723">
        <v>312</v>
      </c>
      <c r="AI28" s="723">
        <v>324</v>
      </c>
      <c r="AJ28" s="723">
        <v>336</v>
      </c>
      <c r="AK28" s="723">
        <v>348</v>
      </c>
      <c r="AL28" s="723">
        <v>360</v>
      </c>
      <c r="AM28" s="723">
        <v>372</v>
      </c>
      <c r="AN28" s="723">
        <v>384</v>
      </c>
      <c r="AO28" s="723">
        <v>396</v>
      </c>
      <c r="AP28" s="723">
        <v>408</v>
      </c>
      <c r="AQ28" s="723">
        <v>420</v>
      </c>
      <c r="AR28" s="723">
        <v>432</v>
      </c>
      <c r="AS28" s="723">
        <v>444</v>
      </c>
      <c r="AT28" s="723">
        <v>456</v>
      </c>
      <c r="AU28" s="723">
        <v>468</v>
      </c>
      <c r="AV28" s="723">
        <v>480</v>
      </c>
      <c r="AW28" s="723">
        <v>492</v>
      </c>
      <c r="AX28" s="723">
        <v>504</v>
      </c>
      <c r="AY28" s="723">
        <v>516</v>
      </c>
      <c r="AZ28" s="723">
        <v>528</v>
      </c>
      <c r="BA28" s="723">
        <v>540</v>
      </c>
      <c r="BB28" s="723">
        <v>552</v>
      </c>
      <c r="BC28" s="723">
        <v>564</v>
      </c>
      <c r="BD28" s="723">
        <v>576</v>
      </c>
      <c r="BE28" s="723">
        <v>588</v>
      </c>
      <c r="BF28" s="723">
        <v>600</v>
      </c>
      <c r="BG28" s="306"/>
      <c r="BH28" s="724">
        <f t="shared" si="5"/>
        <v>41122.03</v>
      </c>
      <c r="BI28" s="174"/>
    </row>
    <row r="29" spans="1:61" ht="26" customHeight="1">
      <c r="A29" s="90">
        <f>'Tab-03_RP-3'!I29</f>
        <v>1E-3</v>
      </c>
      <c r="B29" s="92">
        <f>'Tab-03_RP-3'!H29</f>
        <v>0</v>
      </c>
      <c r="C29" s="801">
        <v>25</v>
      </c>
      <c r="D29" s="802" t="str">
        <f>IF('Tab-03_RP-3'!B29="","",'Tab-03_RP-3'!B29)</f>
        <v/>
      </c>
      <c r="E29" s="803">
        <f>'Tab-03_RP-3'!C29</f>
        <v>0</v>
      </c>
      <c r="F29" s="803">
        <f>'Tab-03_RP-3'!F29</f>
        <v>0</v>
      </c>
      <c r="G29" s="804">
        <f t="shared" si="4"/>
        <v>1E-3</v>
      </c>
      <c r="H29" s="805">
        <f t="shared" si="6"/>
        <v>0</v>
      </c>
      <c r="I29" s="723">
        <v>12</v>
      </c>
      <c r="J29" s="723">
        <v>24</v>
      </c>
      <c r="K29" s="723">
        <v>36</v>
      </c>
      <c r="L29" s="723">
        <v>48</v>
      </c>
      <c r="M29" s="723">
        <v>60</v>
      </c>
      <c r="N29" s="723">
        <v>72</v>
      </c>
      <c r="O29" s="723">
        <v>84</v>
      </c>
      <c r="P29" s="723">
        <v>96</v>
      </c>
      <c r="Q29" s="723">
        <v>108</v>
      </c>
      <c r="R29" s="723">
        <v>120</v>
      </c>
      <c r="S29" s="723">
        <v>132</v>
      </c>
      <c r="T29" s="723">
        <v>144</v>
      </c>
      <c r="U29" s="723">
        <v>156</v>
      </c>
      <c r="V29" s="723">
        <v>168</v>
      </c>
      <c r="W29" s="723">
        <v>180</v>
      </c>
      <c r="X29" s="723">
        <v>192</v>
      </c>
      <c r="Y29" s="723">
        <v>204</v>
      </c>
      <c r="Z29" s="723">
        <v>216</v>
      </c>
      <c r="AA29" s="723">
        <v>228</v>
      </c>
      <c r="AB29" s="723">
        <v>240</v>
      </c>
      <c r="AC29" s="723">
        <v>252</v>
      </c>
      <c r="AD29" s="723">
        <v>264</v>
      </c>
      <c r="AE29" s="723">
        <v>276</v>
      </c>
      <c r="AF29" s="723">
        <v>288</v>
      </c>
      <c r="AG29" s="723">
        <v>300</v>
      </c>
      <c r="AH29" s="723">
        <v>312</v>
      </c>
      <c r="AI29" s="723">
        <v>324</v>
      </c>
      <c r="AJ29" s="723">
        <v>336</v>
      </c>
      <c r="AK29" s="723">
        <v>348</v>
      </c>
      <c r="AL29" s="723">
        <v>360</v>
      </c>
      <c r="AM29" s="723">
        <v>372</v>
      </c>
      <c r="AN29" s="723">
        <v>384</v>
      </c>
      <c r="AO29" s="723">
        <v>396</v>
      </c>
      <c r="AP29" s="723">
        <v>408</v>
      </c>
      <c r="AQ29" s="723">
        <v>420</v>
      </c>
      <c r="AR29" s="723">
        <v>432</v>
      </c>
      <c r="AS29" s="723">
        <v>444</v>
      </c>
      <c r="AT29" s="723">
        <v>456</v>
      </c>
      <c r="AU29" s="723">
        <v>468</v>
      </c>
      <c r="AV29" s="723">
        <v>480</v>
      </c>
      <c r="AW29" s="723">
        <v>492</v>
      </c>
      <c r="AX29" s="723">
        <v>504</v>
      </c>
      <c r="AY29" s="723">
        <v>516</v>
      </c>
      <c r="AZ29" s="723">
        <v>528</v>
      </c>
      <c r="BA29" s="723">
        <v>540</v>
      </c>
      <c r="BB29" s="723">
        <v>552</v>
      </c>
      <c r="BC29" s="723">
        <v>564</v>
      </c>
      <c r="BD29" s="723">
        <v>576</v>
      </c>
      <c r="BE29" s="723">
        <v>588</v>
      </c>
      <c r="BF29" s="723">
        <v>600</v>
      </c>
      <c r="BG29" s="306"/>
      <c r="BH29" s="724">
        <f t="shared" si="5"/>
        <v>41122.03</v>
      </c>
      <c r="BI29" s="174"/>
    </row>
    <row r="30" spans="1:61" ht="26" customHeight="1">
      <c r="A30" s="90">
        <f>'Tab-03_RP-3'!I30</f>
        <v>1E-3</v>
      </c>
      <c r="B30" s="92">
        <f>'Tab-03_RP-3'!H30</f>
        <v>0</v>
      </c>
      <c r="C30" s="801">
        <v>26</v>
      </c>
      <c r="D30" s="802" t="str">
        <f>IF('Tab-03_RP-3'!B30="","",'Tab-03_RP-3'!B30)</f>
        <v/>
      </c>
      <c r="E30" s="803">
        <f>'Tab-03_RP-3'!C30</f>
        <v>0</v>
      </c>
      <c r="F30" s="803">
        <f>'Tab-03_RP-3'!F30</f>
        <v>0</v>
      </c>
      <c r="G30" s="804">
        <f t="shared" si="4"/>
        <v>1E-3</v>
      </c>
      <c r="H30" s="805">
        <f t="shared" si="6"/>
        <v>0</v>
      </c>
      <c r="I30" s="723">
        <v>12</v>
      </c>
      <c r="J30" s="723">
        <v>24</v>
      </c>
      <c r="K30" s="723">
        <v>36</v>
      </c>
      <c r="L30" s="723">
        <v>48</v>
      </c>
      <c r="M30" s="723">
        <v>60</v>
      </c>
      <c r="N30" s="723">
        <v>72</v>
      </c>
      <c r="O30" s="723">
        <v>84</v>
      </c>
      <c r="P30" s="723">
        <v>96</v>
      </c>
      <c r="Q30" s="723">
        <v>108</v>
      </c>
      <c r="R30" s="723">
        <v>120</v>
      </c>
      <c r="S30" s="723">
        <v>132</v>
      </c>
      <c r="T30" s="723">
        <v>144</v>
      </c>
      <c r="U30" s="723">
        <v>156</v>
      </c>
      <c r="V30" s="723">
        <v>168</v>
      </c>
      <c r="W30" s="723">
        <v>180</v>
      </c>
      <c r="X30" s="723">
        <v>192</v>
      </c>
      <c r="Y30" s="723">
        <v>204</v>
      </c>
      <c r="Z30" s="723">
        <v>216</v>
      </c>
      <c r="AA30" s="723">
        <v>228</v>
      </c>
      <c r="AB30" s="723">
        <v>240</v>
      </c>
      <c r="AC30" s="723">
        <v>252</v>
      </c>
      <c r="AD30" s="723">
        <v>264</v>
      </c>
      <c r="AE30" s="723">
        <v>276</v>
      </c>
      <c r="AF30" s="723">
        <v>288</v>
      </c>
      <c r="AG30" s="723">
        <v>300</v>
      </c>
      <c r="AH30" s="723">
        <v>312</v>
      </c>
      <c r="AI30" s="723">
        <v>324</v>
      </c>
      <c r="AJ30" s="723">
        <v>336</v>
      </c>
      <c r="AK30" s="723">
        <v>348</v>
      </c>
      <c r="AL30" s="723">
        <v>360</v>
      </c>
      <c r="AM30" s="723">
        <v>372</v>
      </c>
      <c r="AN30" s="723">
        <v>384</v>
      </c>
      <c r="AO30" s="723">
        <v>396</v>
      </c>
      <c r="AP30" s="723">
        <v>408</v>
      </c>
      <c r="AQ30" s="723">
        <v>420</v>
      </c>
      <c r="AR30" s="723">
        <v>432</v>
      </c>
      <c r="AS30" s="723">
        <v>444</v>
      </c>
      <c r="AT30" s="723">
        <v>456</v>
      </c>
      <c r="AU30" s="723">
        <v>468</v>
      </c>
      <c r="AV30" s="723">
        <v>480</v>
      </c>
      <c r="AW30" s="723">
        <v>492</v>
      </c>
      <c r="AX30" s="723">
        <v>504</v>
      </c>
      <c r="AY30" s="723">
        <v>516</v>
      </c>
      <c r="AZ30" s="723">
        <v>528</v>
      </c>
      <c r="BA30" s="723">
        <v>540</v>
      </c>
      <c r="BB30" s="723">
        <v>552</v>
      </c>
      <c r="BC30" s="723">
        <v>564</v>
      </c>
      <c r="BD30" s="723">
        <v>576</v>
      </c>
      <c r="BE30" s="723">
        <v>588</v>
      </c>
      <c r="BF30" s="723">
        <v>600</v>
      </c>
      <c r="BG30" s="306"/>
      <c r="BH30" s="724">
        <f t="shared" si="5"/>
        <v>41122.03</v>
      </c>
      <c r="BI30" s="174"/>
    </row>
    <row r="31" spans="1:61" ht="26" customHeight="1">
      <c r="A31" s="90">
        <f>'Tab-03_RP-3'!I31</f>
        <v>1E-3</v>
      </c>
      <c r="B31" s="92">
        <f>'Tab-03_RP-3'!H31</f>
        <v>0</v>
      </c>
      <c r="C31" s="801">
        <v>27</v>
      </c>
      <c r="D31" s="802" t="str">
        <f>IF('Tab-03_RP-3'!B31="","",'Tab-03_RP-3'!B31)</f>
        <v/>
      </c>
      <c r="E31" s="803">
        <f>'Tab-03_RP-3'!C31</f>
        <v>0</v>
      </c>
      <c r="F31" s="803">
        <f>'Tab-03_RP-3'!F31</f>
        <v>0</v>
      </c>
      <c r="G31" s="804">
        <f t="shared" si="4"/>
        <v>1E-3</v>
      </c>
      <c r="H31" s="805">
        <f t="shared" si="6"/>
        <v>0</v>
      </c>
      <c r="I31" s="723">
        <v>12</v>
      </c>
      <c r="J31" s="723">
        <v>24</v>
      </c>
      <c r="K31" s="723">
        <v>36</v>
      </c>
      <c r="L31" s="723">
        <v>48</v>
      </c>
      <c r="M31" s="723">
        <v>60</v>
      </c>
      <c r="N31" s="723">
        <v>72</v>
      </c>
      <c r="O31" s="723">
        <v>84</v>
      </c>
      <c r="P31" s="723">
        <v>96</v>
      </c>
      <c r="Q31" s="723">
        <v>108</v>
      </c>
      <c r="R31" s="723">
        <v>120</v>
      </c>
      <c r="S31" s="723">
        <v>132</v>
      </c>
      <c r="T31" s="723">
        <v>144</v>
      </c>
      <c r="U31" s="723">
        <v>156</v>
      </c>
      <c r="V31" s="723">
        <v>168</v>
      </c>
      <c r="W31" s="723">
        <v>180</v>
      </c>
      <c r="X31" s="723">
        <v>192</v>
      </c>
      <c r="Y31" s="723">
        <v>204</v>
      </c>
      <c r="Z31" s="723">
        <v>216</v>
      </c>
      <c r="AA31" s="723">
        <v>228</v>
      </c>
      <c r="AB31" s="723">
        <v>240</v>
      </c>
      <c r="AC31" s="723">
        <v>252</v>
      </c>
      <c r="AD31" s="723">
        <v>264</v>
      </c>
      <c r="AE31" s="723">
        <v>276</v>
      </c>
      <c r="AF31" s="723">
        <v>288</v>
      </c>
      <c r="AG31" s="723">
        <v>300</v>
      </c>
      <c r="AH31" s="723">
        <v>312</v>
      </c>
      <c r="AI31" s="723">
        <v>324</v>
      </c>
      <c r="AJ31" s="723">
        <v>336</v>
      </c>
      <c r="AK31" s="723">
        <v>348</v>
      </c>
      <c r="AL31" s="723">
        <v>360</v>
      </c>
      <c r="AM31" s="723">
        <v>372</v>
      </c>
      <c r="AN31" s="723">
        <v>384</v>
      </c>
      <c r="AO31" s="723">
        <v>396</v>
      </c>
      <c r="AP31" s="723">
        <v>408</v>
      </c>
      <c r="AQ31" s="723">
        <v>420</v>
      </c>
      <c r="AR31" s="723">
        <v>432</v>
      </c>
      <c r="AS31" s="723">
        <v>444</v>
      </c>
      <c r="AT31" s="723">
        <v>456</v>
      </c>
      <c r="AU31" s="723">
        <v>468</v>
      </c>
      <c r="AV31" s="723">
        <v>480</v>
      </c>
      <c r="AW31" s="723">
        <v>492</v>
      </c>
      <c r="AX31" s="723">
        <v>504</v>
      </c>
      <c r="AY31" s="723">
        <v>516</v>
      </c>
      <c r="AZ31" s="723">
        <v>528</v>
      </c>
      <c r="BA31" s="723">
        <v>540</v>
      </c>
      <c r="BB31" s="723">
        <v>552</v>
      </c>
      <c r="BC31" s="723">
        <v>564</v>
      </c>
      <c r="BD31" s="723">
        <v>576</v>
      </c>
      <c r="BE31" s="723">
        <v>588</v>
      </c>
      <c r="BF31" s="723">
        <v>600</v>
      </c>
      <c r="BG31" s="306"/>
      <c r="BH31" s="724">
        <f t="shared" si="5"/>
        <v>41122.03</v>
      </c>
      <c r="BI31" s="174"/>
    </row>
    <row r="32" spans="1:61" ht="26" customHeight="1">
      <c r="A32" s="90">
        <f>'Tab-03_RP-3'!I32</f>
        <v>1E-3</v>
      </c>
      <c r="B32" s="92">
        <f>'Tab-03_RP-3'!H32</f>
        <v>0</v>
      </c>
      <c r="C32" s="801">
        <v>28</v>
      </c>
      <c r="D32" s="802" t="str">
        <f>IF('Tab-03_RP-3'!B32="","",'Tab-03_RP-3'!B32)</f>
        <v/>
      </c>
      <c r="E32" s="803">
        <f>'Tab-03_RP-3'!C32</f>
        <v>0</v>
      </c>
      <c r="F32" s="803">
        <f>'Tab-03_RP-3'!F32</f>
        <v>0</v>
      </c>
      <c r="G32" s="804">
        <f>B32+A32</f>
        <v>1E-3</v>
      </c>
      <c r="H32" s="805">
        <f>IF(G32&lt;1,0,ROUNDUP(G32/12,1))</f>
        <v>0</v>
      </c>
      <c r="I32" s="723">
        <v>12</v>
      </c>
      <c r="J32" s="723">
        <v>24</v>
      </c>
      <c r="K32" s="723">
        <v>36</v>
      </c>
      <c r="L32" s="723">
        <v>48</v>
      </c>
      <c r="M32" s="723">
        <v>60</v>
      </c>
      <c r="N32" s="723">
        <v>72</v>
      </c>
      <c r="O32" s="723">
        <v>84</v>
      </c>
      <c r="P32" s="723">
        <v>96</v>
      </c>
      <c r="Q32" s="723">
        <v>108</v>
      </c>
      <c r="R32" s="723">
        <v>120</v>
      </c>
      <c r="S32" s="723">
        <v>132</v>
      </c>
      <c r="T32" s="723">
        <v>144</v>
      </c>
      <c r="U32" s="723">
        <v>156</v>
      </c>
      <c r="V32" s="723">
        <v>168</v>
      </c>
      <c r="W32" s="723">
        <v>180</v>
      </c>
      <c r="X32" s="723">
        <v>192</v>
      </c>
      <c r="Y32" s="723">
        <v>204</v>
      </c>
      <c r="Z32" s="723">
        <v>216</v>
      </c>
      <c r="AA32" s="723">
        <v>228</v>
      </c>
      <c r="AB32" s="723">
        <v>240</v>
      </c>
      <c r="AC32" s="723">
        <v>252</v>
      </c>
      <c r="AD32" s="723">
        <v>264</v>
      </c>
      <c r="AE32" s="723">
        <v>276</v>
      </c>
      <c r="AF32" s="723">
        <v>288</v>
      </c>
      <c r="AG32" s="723">
        <v>300</v>
      </c>
      <c r="AH32" s="723">
        <v>312</v>
      </c>
      <c r="AI32" s="723">
        <v>324</v>
      </c>
      <c r="AJ32" s="723">
        <v>336</v>
      </c>
      <c r="AK32" s="723">
        <v>348</v>
      </c>
      <c r="AL32" s="723">
        <v>360</v>
      </c>
      <c r="AM32" s="723">
        <v>372</v>
      </c>
      <c r="AN32" s="723">
        <v>384</v>
      </c>
      <c r="AO32" s="723">
        <v>396</v>
      </c>
      <c r="AP32" s="723">
        <v>408</v>
      </c>
      <c r="AQ32" s="723">
        <v>420</v>
      </c>
      <c r="AR32" s="723">
        <v>432</v>
      </c>
      <c r="AS32" s="723">
        <v>444</v>
      </c>
      <c r="AT32" s="723">
        <v>456</v>
      </c>
      <c r="AU32" s="723">
        <v>468</v>
      </c>
      <c r="AV32" s="723">
        <v>480</v>
      </c>
      <c r="AW32" s="723">
        <v>492</v>
      </c>
      <c r="AX32" s="723">
        <v>504</v>
      </c>
      <c r="AY32" s="723">
        <v>516</v>
      </c>
      <c r="AZ32" s="723">
        <v>528</v>
      </c>
      <c r="BA32" s="723">
        <v>540</v>
      </c>
      <c r="BB32" s="723">
        <v>552</v>
      </c>
      <c r="BC32" s="723">
        <v>564</v>
      </c>
      <c r="BD32" s="723">
        <v>576</v>
      </c>
      <c r="BE32" s="723">
        <v>588</v>
      </c>
      <c r="BF32" s="723">
        <v>600</v>
      </c>
      <c r="BG32" s="306"/>
      <c r="BH32" s="724">
        <f>IF(A32&gt;0,A32*30+B32*30+$E$3,"")</f>
        <v>41122.03</v>
      </c>
      <c r="BI32" s="174"/>
    </row>
    <row r="33" spans="1:61" ht="26" customHeight="1">
      <c r="A33" s="90">
        <f>'Tab-03_RP-3'!I33</f>
        <v>1E-3</v>
      </c>
      <c r="B33" s="92">
        <f>'Tab-03_RP-3'!H33</f>
        <v>0</v>
      </c>
      <c r="C33" s="801">
        <v>29</v>
      </c>
      <c r="D33" s="802" t="str">
        <f>IF('Tab-03_RP-3'!B33="","",'Tab-03_RP-3'!B33)</f>
        <v/>
      </c>
      <c r="E33" s="803">
        <f>'Tab-03_RP-3'!C33</f>
        <v>0</v>
      </c>
      <c r="F33" s="803">
        <f>'Tab-03_RP-3'!F33</f>
        <v>0</v>
      </c>
      <c r="G33" s="804">
        <f>B33+A33</f>
        <v>1E-3</v>
      </c>
      <c r="H33" s="805">
        <f>IF(G33&lt;1,0,ROUNDUP(G33/12,1))</f>
        <v>0</v>
      </c>
      <c r="I33" s="723">
        <v>12</v>
      </c>
      <c r="J33" s="723">
        <v>24</v>
      </c>
      <c r="K33" s="723">
        <v>36</v>
      </c>
      <c r="L33" s="723">
        <v>48</v>
      </c>
      <c r="M33" s="723">
        <v>60</v>
      </c>
      <c r="N33" s="723">
        <v>72</v>
      </c>
      <c r="O33" s="723">
        <v>84</v>
      </c>
      <c r="P33" s="723">
        <v>96</v>
      </c>
      <c r="Q33" s="723">
        <v>108</v>
      </c>
      <c r="R33" s="723">
        <v>120</v>
      </c>
      <c r="S33" s="723">
        <v>132</v>
      </c>
      <c r="T33" s="723">
        <v>144</v>
      </c>
      <c r="U33" s="723">
        <v>156</v>
      </c>
      <c r="V33" s="723">
        <v>168</v>
      </c>
      <c r="W33" s="723">
        <v>180</v>
      </c>
      <c r="X33" s="723">
        <v>192</v>
      </c>
      <c r="Y33" s="723">
        <v>204</v>
      </c>
      <c r="Z33" s="723">
        <v>216</v>
      </c>
      <c r="AA33" s="723">
        <v>228</v>
      </c>
      <c r="AB33" s="723">
        <v>240</v>
      </c>
      <c r="AC33" s="723">
        <v>252</v>
      </c>
      <c r="AD33" s="723">
        <v>264</v>
      </c>
      <c r="AE33" s="723">
        <v>276</v>
      </c>
      <c r="AF33" s="723">
        <v>288</v>
      </c>
      <c r="AG33" s="723">
        <v>300</v>
      </c>
      <c r="AH33" s="723">
        <v>312</v>
      </c>
      <c r="AI33" s="723">
        <v>324</v>
      </c>
      <c r="AJ33" s="723">
        <v>336</v>
      </c>
      <c r="AK33" s="723">
        <v>348</v>
      </c>
      <c r="AL33" s="723">
        <v>360</v>
      </c>
      <c r="AM33" s="723">
        <v>372</v>
      </c>
      <c r="AN33" s="723">
        <v>384</v>
      </c>
      <c r="AO33" s="723">
        <v>396</v>
      </c>
      <c r="AP33" s="723">
        <v>408</v>
      </c>
      <c r="AQ33" s="723">
        <v>420</v>
      </c>
      <c r="AR33" s="723">
        <v>432</v>
      </c>
      <c r="AS33" s="723">
        <v>444</v>
      </c>
      <c r="AT33" s="723">
        <v>456</v>
      </c>
      <c r="AU33" s="723">
        <v>468</v>
      </c>
      <c r="AV33" s="723">
        <v>480</v>
      </c>
      <c r="AW33" s="723">
        <v>492</v>
      </c>
      <c r="AX33" s="723">
        <v>504</v>
      </c>
      <c r="AY33" s="723">
        <v>516</v>
      </c>
      <c r="AZ33" s="723">
        <v>528</v>
      </c>
      <c r="BA33" s="723">
        <v>540</v>
      </c>
      <c r="BB33" s="723">
        <v>552</v>
      </c>
      <c r="BC33" s="723">
        <v>564</v>
      </c>
      <c r="BD33" s="723">
        <v>576</v>
      </c>
      <c r="BE33" s="723">
        <v>588</v>
      </c>
      <c r="BF33" s="723">
        <v>600</v>
      </c>
      <c r="BG33" s="306"/>
      <c r="BH33" s="724">
        <f>IF(A33&gt;0,A33*30+B33*30+$E$3,"")</f>
        <v>41122.03</v>
      </c>
      <c r="BI33" s="174"/>
    </row>
    <row r="34" spans="1:61" ht="26" customHeight="1">
      <c r="A34" s="90">
        <f>'Tab-03_RP-3'!I34</f>
        <v>1E-3</v>
      </c>
      <c r="B34" s="92">
        <f>'Tab-03_RP-3'!H34</f>
        <v>0</v>
      </c>
      <c r="C34" s="801">
        <v>30</v>
      </c>
      <c r="D34" s="802" t="str">
        <f>IF('Tab-03_RP-3'!B34="","",'Tab-03_RP-3'!B34)</f>
        <v/>
      </c>
      <c r="E34" s="803">
        <f>'Tab-03_RP-3'!C34</f>
        <v>0</v>
      </c>
      <c r="F34" s="803">
        <f>'Tab-03_RP-3'!F34</f>
        <v>0</v>
      </c>
      <c r="G34" s="804">
        <f>B34+A34</f>
        <v>1E-3</v>
      </c>
      <c r="H34" s="805">
        <f>IF(G34&lt;1,0,ROUNDUP(G34/12,1))</f>
        <v>0</v>
      </c>
      <c r="I34" s="723">
        <v>12</v>
      </c>
      <c r="J34" s="723">
        <v>24</v>
      </c>
      <c r="K34" s="723">
        <v>36</v>
      </c>
      <c r="L34" s="723">
        <v>48</v>
      </c>
      <c r="M34" s="723">
        <v>60</v>
      </c>
      <c r="N34" s="723">
        <v>72</v>
      </c>
      <c r="O34" s="723">
        <v>84</v>
      </c>
      <c r="P34" s="723">
        <v>96</v>
      </c>
      <c r="Q34" s="723">
        <v>108</v>
      </c>
      <c r="R34" s="723">
        <v>120</v>
      </c>
      <c r="S34" s="723">
        <v>132</v>
      </c>
      <c r="T34" s="723">
        <v>144</v>
      </c>
      <c r="U34" s="723">
        <v>156</v>
      </c>
      <c r="V34" s="723">
        <v>168</v>
      </c>
      <c r="W34" s="723">
        <v>180</v>
      </c>
      <c r="X34" s="723">
        <v>192</v>
      </c>
      <c r="Y34" s="723">
        <v>204</v>
      </c>
      <c r="Z34" s="723">
        <v>216</v>
      </c>
      <c r="AA34" s="723">
        <v>228</v>
      </c>
      <c r="AB34" s="723">
        <v>240</v>
      </c>
      <c r="AC34" s="723">
        <v>252</v>
      </c>
      <c r="AD34" s="723">
        <v>264</v>
      </c>
      <c r="AE34" s="723">
        <v>276</v>
      </c>
      <c r="AF34" s="723">
        <v>288</v>
      </c>
      <c r="AG34" s="723">
        <v>300</v>
      </c>
      <c r="AH34" s="723">
        <v>312</v>
      </c>
      <c r="AI34" s="723">
        <v>324</v>
      </c>
      <c r="AJ34" s="723">
        <v>336</v>
      </c>
      <c r="AK34" s="723">
        <v>348</v>
      </c>
      <c r="AL34" s="723">
        <v>360</v>
      </c>
      <c r="AM34" s="723">
        <v>372</v>
      </c>
      <c r="AN34" s="723">
        <v>384</v>
      </c>
      <c r="AO34" s="723">
        <v>396</v>
      </c>
      <c r="AP34" s="723">
        <v>408</v>
      </c>
      <c r="AQ34" s="723">
        <v>420</v>
      </c>
      <c r="AR34" s="723">
        <v>432</v>
      </c>
      <c r="AS34" s="723">
        <v>444</v>
      </c>
      <c r="AT34" s="723">
        <v>456</v>
      </c>
      <c r="AU34" s="723">
        <v>468</v>
      </c>
      <c r="AV34" s="723">
        <v>480</v>
      </c>
      <c r="AW34" s="723">
        <v>492</v>
      </c>
      <c r="AX34" s="723">
        <v>504</v>
      </c>
      <c r="AY34" s="723">
        <v>516</v>
      </c>
      <c r="AZ34" s="723">
        <v>528</v>
      </c>
      <c r="BA34" s="723">
        <v>540</v>
      </c>
      <c r="BB34" s="723">
        <v>552</v>
      </c>
      <c r="BC34" s="723">
        <v>564</v>
      </c>
      <c r="BD34" s="723">
        <v>576</v>
      </c>
      <c r="BE34" s="723">
        <v>588</v>
      </c>
      <c r="BF34" s="723">
        <v>600</v>
      </c>
      <c r="BG34" s="306"/>
      <c r="BH34" s="724">
        <f>IF(A34&gt;0,A34*30+B34*30+$E$3,"")</f>
        <v>41122.03</v>
      </c>
      <c r="BI34" s="174"/>
    </row>
    <row r="35" spans="1:61">
      <c r="D35" s="6"/>
    </row>
    <row r="36" spans="1:61">
      <c r="D36" s="6"/>
    </row>
    <row r="37" spans="1:61">
      <c r="D37" s="6"/>
    </row>
    <row r="38" spans="1:61">
      <c r="D38" s="6"/>
    </row>
    <row r="39" spans="1:61">
      <c r="D39" s="6"/>
    </row>
    <row r="40" spans="1:61">
      <c r="D40" s="6"/>
    </row>
    <row r="41" spans="1:61">
      <c r="D41" s="6"/>
    </row>
    <row r="42" spans="1:61">
      <c r="D42" s="6"/>
    </row>
    <row r="43" spans="1:61">
      <c r="D43" s="6"/>
    </row>
    <row r="44" spans="1:61">
      <c r="D44" s="6"/>
    </row>
    <row r="45" spans="1:61">
      <c r="D45" s="6"/>
    </row>
    <row r="46" spans="1:61">
      <c r="D46" s="6"/>
    </row>
    <row r="47" spans="1:61">
      <c r="D47" s="6"/>
    </row>
    <row r="48" spans="1:61">
      <c r="D48" s="6"/>
    </row>
    <row r="49" spans="4:4">
      <c r="D49" s="6"/>
    </row>
    <row r="50" spans="4:4">
      <c r="D50" s="6"/>
    </row>
    <row r="51" spans="4:4">
      <c r="D51" s="6"/>
    </row>
    <row r="52" spans="4:4">
      <c r="D52" s="6"/>
    </row>
    <row r="53" spans="4:4">
      <c r="D53" s="6"/>
    </row>
    <row r="54" spans="4:4">
      <c r="D54" s="6"/>
    </row>
    <row r="55" spans="4:4">
      <c r="D55" s="6"/>
    </row>
    <row r="56" spans="4:4">
      <c r="D56" s="6"/>
    </row>
    <row r="57" spans="4:4">
      <c r="D57" s="6"/>
    </row>
    <row r="58" spans="4:4">
      <c r="D58" s="6"/>
    </row>
    <row r="59" spans="4:4">
      <c r="D59" s="6"/>
    </row>
    <row r="60" spans="4:4">
      <c r="D60" s="6"/>
    </row>
    <row r="61" spans="4:4">
      <c r="D61" s="6"/>
    </row>
    <row r="62" spans="4:4">
      <c r="D62" s="6"/>
    </row>
    <row r="63" spans="4:4">
      <c r="D63" s="6"/>
    </row>
    <row r="64" spans="4:4">
      <c r="D64" s="6"/>
    </row>
    <row r="65" spans="4:4">
      <c r="D65" s="6"/>
    </row>
    <row r="66" spans="4:4">
      <c r="D66" s="6"/>
    </row>
    <row r="67" spans="4:4">
      <c r="D67" s="6"/>
    </row>
    <row r="68" spans="4:4">
      <c r="D68" s="6"/>
    </row>
    <row r="69" spans="4:4">
      <c r="D69" s="6"/>
    </row>
    <row r="70" spans="4:4">
      <c r="D70" s="6"/>
    </row>
    <row r="71" spans="4:4">
      <c r="D71" s="6"/>
    </row>
    <row r="72" spans="4:4">
      <c r="D72" s="6"/>
    </row>
    <row r="73" spans="4:4">
      <c r="D73" s="6"/>
    </row>
    <row r="74" spans="4:4">
      <c r="D74" s="6"/>
    </row>
    <row r="75" spans="4:4">
      <c r="D75" s="6"/>
    </row>
    <row r="76" spans="4:4">
      <c r="D76" s="6"/>
    </row>
    <row r="77" spans="4:4">
      <c r="D77" s="6"/>
    </row>
    <row r="78" spans="4:4">
      <c r="D78" s="6"/>
    </row>
    <row r="79" spans="4:4">
      <c r="D79" s="6"/>
    </row>
    <row r="80" spans="4:4">
      <c r="D80" s="6"/>
    </row>
    <row r="81" spans="4:4">
      <c r="D81" s="6"/>
    </row>
    <row r="82" spans="4:4">
      <c r="D82" s="6"/>
    </row>
    <row r="83" spans="4:4">
      <c r="D83" s="6"/>
    </row>
    <row r="84" spans="4:4">
      <c r="D84" s="6"/>
    </row>
    <row r="85" spans="4:4">
      <c r="D85" s="6"/>
    </row>
    <row r="86" spans="4:4">
      <c r="D86" s="6"/>
    </row>
    <row r="87" spans="4:4">
      <c r="D87" s="6"/>
    </row>
    <row r="88" spans="4:4">
      <c r="D88" s="6"/>
    </row>
    <row r="89" spans="4:4">
      <c r="D89" s="6"/>
    </row>
    <row r="90" spans="4:4">
      <c r="D90" s="6"/>
    </row>
    <row r="91" spans="4:4">
      <c r="D91" s="6"/>
    </row>
    <row r="92" spans="4:4">
      <c r="D92" s="6"/>
    </row>
    <row r="93" spans="4:4">
      <c r="D93" s="6"/>
    </row>
    <row r="94" spans="4:4">
      <c r="D94" s="6"/>
    </row>
    <row r="95" spans="4:4">
      <c r="D95" s="6"/>
    </row>
    <row r="96" spans="4:4">
      <c r="D96" s="6"/>
    </row>
    <row r="97" spans="4:4">
      <c r="D97" s="6"/>
    </row>
    <row r="98" spans="4:4">
      <c r="D98" s="6"/>
    </row>
    <row r="99" spans="4:4">
      <c r="D99" s="6"/>
    </row>
    <row r="100" spans="4:4">
      <c r="D100" s="6"/>
    </row>
    <row r="101" spans="4:4">
      <c r="D101" s="6"/>
    </row>
    <row r="102" spans="4:4">
      <c r="D102" s="6"/>
    </row>
    <row r="103" spans="4:4">
      <c r="D103" s="6"/>
    </row>
    <row r="104" spans="4:4">
      <c r="D104" s="6"/>
    </row>
    <row r="105" spans="4:4">
      <c r="D105" s="6"/>
    </row>
    <row r="106" spans="4:4">
      <c r="D106" s="6"/>
    </row>
    <row r="107" spans="4:4">
      <c r="D107" s="6"/>
    </row>
    <row r="108" spans="4:4">
      <c r="D108" s="6"/>
    </row>
    <row r="109" spans="4:4">
      <c r="D109" s="6"/>
    </row>
    <row r="110" spans="4:4">
      <c r="D110" s="6"/>
    </row>
    <row r="111" spans="4:4">
      <c r="D111" s="6"/>
    </row>
  </sheetData>
  <sheetProtection password="D20A" sheet="1" objects="1" scenarios="1"/>
  <customSheetViews>
    <customSheetView guid="{43ADE452-16C1-48AF-BAAE-CBF08858B664}" showGridLines="0" showRowCol="0" hiddenColumns="1" topLeftCell="C1">
      <selection activeCell="D2" sqref="D2"/>
      <pageMargins left="0.24" right="0.2" top="0.2" bottom="0.3" header="0.1" footer="0.1"/>
      <pageSetup orientation="landscape" r:id="rId1"/>
      <headerFooter alignWithMargins="0"/>
    </customSheetView>
    <customSheetView guid="{3D49E59F-0664-4008-BC41-60EB5048CD87}" showGridLines="0" showRowCol="0" hiddenColumns="1" topLeftCell="C1">
      <selection activeCell="D2" sqref="D2"/>
      <pageMargins left="0.24" right="0.2" top="0.2" bottom="0.3" header="0.1" footer="0.1"/>
      <pageSetup orientation="landscape" r:id="rId2"/>
      <headerFooter alignWithMargins="0"/>
    </customSheetView>
    <customSheetView guid="{9611838A-1C53-47F1-8140-A6F69DDCF4B6}" showGridLines="0" showRowCol="0" hiddenColumns="1" topLeftCell="C1">
      <selection activeCell="D2" sqref="D2"/>
      <pageMargins left="0.24" right="0.2" top="0.2" bottom="0.3" header="0.1" footer="0.1"/>
      <pageSetup orientation="landscape" r:id="rId3"/>
      <headerFooter alignWithMargins="0"/>
    </customSheetView>
  </customSheetViews>
  <phoneticPr fontId="2" type="noConversion"/>
  <conditionalFormatting sqref="I5:BF19">
    <cfRule type="expression" dxfId="3" priority="4" stopIfTrue="1">
      <formula>AND($G5&gt;=I5,$B5&lt;I5)</formula>
    </cfRule>
  </conditionalFormatting>
  <conditionalFormatting sqref="I20:BF31">
    <cfRule type="expression" dxfId="2" priority="2" stopIfTrue="1">
      <formula>AND($G20&gt;=I20,$B20&lt;I20)</formula>
    </cfRule>
  </conditionalFormatting>
  <conditionalFormatting sqref="I32:BF34">
    <cfRule type="expression" dxfId="1" priority="1" stopIfTrue="1">
      <formula>AND($G32&gt;=I32,$B32&lt;I32)</formula>
    </cfRule>
  </conditionalFormatting>
  <pageMargins left="0.24" right="0.2" top="0.2" bottom="0.3" header="0.1" footer="0.1"/>
  <pageSetup fitToHeight="2" orientation="landscape" r:id="rId4"/>
  <headerFooter alignWithMargins="0"/>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
  <dimension ref="A1:V54"/>
  <sheetViews>
    <sheetView showGridLines="0" showRowColHeaders="0" workbookViewId="0"/>
  </sheetViews>
  <sheetFormatPr baseColWidth="10" defaultColWidth="8.83203125" defaultRowHeight="13"/>
  <cols>
    <col min="1" max="1" width="3.33203125" customWidth="1"/>
    <col min="2" max="2" width="31.5" customWidth="1"/>
    <col min="3" max="3" width="14.5" customWidth="1"/>
    <col min="4" max="6" width="12.6640625" customWidth="1"/>
  </cols>
  <sheetData>
    <row r="1" spans="2:22" ht="30" customHeight="1"/>
    <row r="2" spans="2:22" ht="26">
      <c r="B2" s="21" t="s">
        <v>740</v>
      </c>
      <c r="I2" s="6"/>
      <c r="J2" s="6"/>
      <c r="K2" s="6"/>
    </row>
    <row r="3" spans="2:22" ht="30" customHeight="1">
      <c r="B3" s="128" t="s">
        <v>496</v>
      </c>
      <c r="D3" s="750" t="str">
        <f>Intro!L3</f>
        <v>Version 4.0.9 Revised 2015-0128</v>
      </c>
      <c r="I3" s="6"/>
      <c r="J3" s="6"/>
      <c r="K3" s="6"/>
    </row>
    <row r="4" spans="2:22" s="199" customFormat="1" ht="16">
      <c r="B4" s="1107" t="s">
        <v>166</v>
      </c>
      <c r="C4" s="1108"/>
      <c r="D4" s="807"/>
      <c r="E4" s="807"/>
      <c r="F4" s="807"/>
      <c r="G4" s="807"/>
      <c r="H4" s="807"/>
      <c r="I4" s="808"/>
      <c r="J4" s="809"/>
      <c r="K4" s="205"/>
      <c r="L4" s="206"/>
      <c r="M4" s="206"/>
      <c r="R4" s="207"/>
      <c r="S4" s="207"/>
      <c r="T4" s="207"/>
      <c r="U4" s="207"/>
      <c r="V4" s="207"/>
    </row>
    <row r="5" spans="2:22" ht="28">
      <c r="B5" s="78" t="s">
        <v>117</v>
      </c>
      <c r="C5" s="28">
        <v>0</v>
      </c>
      <c r="D5" s="26"/>
      <c r="E5" s="26"/>
      <c r="F5" s="26"/>
      <c r="G5" s="24"/>
      <c r="H5" s="24"/>
      <c r="I5" s="31"/>
      <c r="J5" s="25"/>
      <c r="K5" s="80"/>
      <c r="L5" s="13"/>
      <c r="M5" s="32"/>
      <c r="R5" s="121"/>
      <c r="S5" s="121"/>
      <c r="T5" s="121"/>
      <c r="U5" s="121"/>
      <c r="V5" s="121"/>
    </row>
    <row r="6" spans="2:22" ht="28">
      <c r="B6" s="78" t="s">
        <v>118</v>
      </c>
      <c r="C6" s="29">
        <v>0.04</v>
      </c>
      <c r="D6" s="26"/>
      <c r="E6" s="806"/>
      <c r="F6" s="26"/>
      <c r="G6" s="24"/>
      <c r="H6" s="24"/>
      <c r="I6" s="31"/>
      <c r="J6" s="25"/>
      <c r="K6" s="80"/>
      <c r="L6" s="13"/>
      <c r="M6" s="32"/>
      <c r="R6" s="121"/>
      <c r="S6" s="121"/>
      <c r="T6" s="121"/>
      <c r="U6" s="121"/>
      <c r="V6" s="121"/>
    </row>
    <row r="7" spans="2:22" ht="14">
      <c r="B7" s="78" t="s">
        <v>119</v>
      </c>
      <c r="C7" s="28">
        <v>64000</v>
      </c>
      <c r="D7" s="26"/>
      <c r="E7" s="26"/>
      <c r="F7" s="26"/>
      <c r="G7" s="24"/>
      <c r="H7" s="24"/>
      <c r="I7" s="31"/>
      <c r="J7" s="25"/>
      <c r="K7" s="81"/>
      <c r="L7" s="13"/>
      <c r="M7" s="32"/>
      <c r="R7" s="121"/>
      <c r="S7" s="121"/>
      <c r="T7" s="121"/>
      <c r="U7" s="121"/>
      <c r="V7" s="121"/>
    </row>
    <row r="8" spans="2:22" ht="28">
      <c r="B8" s="78" t="s">
        <v>120</v>
      </c>
      <c r="C8" s="30">
        <v>1000</v>
      </c>
      <c r="D8" s="26"/>
      <c r="E8" s="26"/>
      <c r="F8" s="26"/>
      <c r="G8" s="24"/>
      <c r="H8" s="24"/>
      <c r="I8" s="31"/>
      <c r="J8" s="25"/>
      <c r="K8" s="81"/>
      <c r="L8" s="13"/>
      <c r="M8" s="32"/>
      <c r="R8" s="121"/>
      <c r="S8" s="121"/>
      <c r="T8" s="121"/>
      <c r="U8" s="121"/>
      <c r="V8" s="121"/>
    </row>
    <row r="9" spans="2:22" ht="14">
      <c r="B9" s="210" t="s">
        <v>686</v>
      </c>
      <c r="C9" s="208">
        <f>NPER(C6/12,C8*-1,C5*-1,C7,1)</f>
        <v>57.932466731596413</v>
      </c>
      <c r="D9" s="25"/>
      <c r="E9" s="25"/>
      <c r="F9" s="25"/>
      <c r="G9" s="24"/>
      <c r="H9" s="24"/>
      <c r="I9" s="31"/>
      <c r="J9" s="25"/>
      <c r="K9" s="81"/>
      <c r="L9" s="13"/>
      <c r="M9" s="32"/>
      <c r="R9" s="121"/>
      <c r="S9" s="121"/>
      <c r="T9" s="121"/>
      <c r="U9" s="121"/>
      <c r="V9" s="121"/>
    </row>
    <row r="10" spans="2:22" ht="8" customHeight="1">
      <c r="B10" s="27"/>
      <c r="C10" s="27"/>
      <c r="D10" s="25"/>
      <c r="E10" s="25"/>
      <c r="F10" s="25"/>
      <c r="G10" s="25"/>
      <c r="H10" s="25"/>
      <c r="I10" s="25"/>
      <c r="J10" s="25"/>
      <c r="K10" s="27"/>
      <c r="L10" s="25"/>
      <c r="M10" s="25"/>
      <c r="R10" s="4"/>
      <c r="S10" s="4"/>
      <c r="T10" s="4"/>
      <c r="U10" s="4"/>
      <c r="V10" s="4"/>
    </row>
    <row r="11" spans="2:22" ht="8" customHeight="1">
      <c r="B11" s="27"/>
      <c r="C11" s="27"/>
      <c r="D11" s="25"/>
      <c r="E11" s="25"/>
      <c r="F11" s="25"/>
      <c r="G11" s="25"/>
      <c r="H11" s="25"/>
      <c r="I11" s="25"/>
      <c r="J11" s="25"/>
      <c r="K11" s="27"/>
      <c r="L11" s="25"/>
      <c r="M11" s="25"/>
    </row>
    <row r="12" spans="2:22" s="199" customFormat="1" ht="16">
      <c r="B12" s="1105" t="s">
        <v>167</v>
      </c>
      <c r="C12" s="1106"/>
      <c r="D12" s="204"/>
      <c r="E12" s="204"/>
      <c r="F12" s="204"/>
      <c r="G12" s="204"/>
      <c r="H12" s="204"/>
      <c r="I12" s="204"/>
      <c r="J12" s="204"/>
      <c r="K12" s="203"/>
      <c r="L12" s="204"/>
      <c r="M12" s="204"/>
    </row>
    <row r="13" spans="2:22" ht="28">
      <c r="B13" s="78" t="s">
        <v>117</v>
      </c>
      <c r="C13" s="28">
        <v>0</v>
      </c>
      <c r="D13" s="25"/>
      <c r="E13" s="25"/>
      <c r="F13" s="25"/>
      <c r="G13" s="25"/>
      <c r="H13" s="25"/>
      <c r="I13" s="25"/>
      <c r="J13" s="25"/>
      <c r="K13" s="27"/>
      <c r="L13" s="25"/>
      <c r="M13" s="25"/>
    </row>
    <row r="14" spans="2:22" ht="28">
      <c r="B14" s="78" t="s">
        <v>118</v>
      </c>
      <c r="C14" s="29">
        <v>0.06</v>
      </c>
      <c r="D14" s="25"/>
      <c r="E14" s="25"/>
      <c r="F14" s="25"/>
      <c r="G14" s="25"/>
      <c r="H14" s="25"/>
      <c r="I14" s="25"/>
      <c r="J14" s="25"/>
      <c r="K14" s="27"/>
      <c r="L14" s="25"/>
      <c r="M14" s="25"/>
    </row>
    <row r="15" spans="2:22" ht="14">
      <c r="B15" s="78" t="s">
        <v>119</v>
      </c>
      <c r="C15" s="28">
        <v>0</v>
      </c>
      <c r="D15" s="25"/>
      <c r="E15" s="25"/>
      <c r="F15" s="25"/>
      <c r="G15" s="25"/>
      <c r="H15" s="25"/>
      <c r="I15" s="25"/>
      <c r="J15" s="25"/>
      <c r="K15" s="27"/>
      <c r="L15" s="25"/>
      <c r="M15" s="25"/>
    </row>
    <row r="16" spans="2:22" ht="28">
      <c r="B16" s="210" t="s">
        <v>687</v>
      </c>
      <c r="C16" s="94">
        <f>PMT(C14/12,C17,-1*C13,C15,1)</f>
        <v>0</v>
      </c>
      <c r="D16" s="810"/>
      <c r="E16" s="25"/>
      <c r="F16" s="25"/>
      <c r="G16" s="25"/>
      <c r="H16" s="25"/>
      <c r="I16" s="25"/>
      <c r="J16" s="25"/>
      <c r="K16" s="27"/>
      <c r="L16" s="25"/>
      <c r="M16" s="25"/>
    </row>
    <row r="17" spans="1:17" ht="14">
      <c r="B17" s="211" t="s">
        <v>689</v>
      </c>
      <c r="C17" s="209">
        <v>240</v>
      </c>
      <c r="D17" s="25"/>
      <c r="E17" s="25"/>
      <c r="F17" s="25"/>
      <c r="G17" s="25"/>
      <c r="H17" s="25"/>
      <c r="I17" s="25"/>
      <c r="J17" s="25"/>
      <c r="K17" s="27"/>
      <c r="L17" s="25"/>
      <c r="M17" s="25"/>
    </row>
    <row r="18" spans="1:17" ht="8" customHeight="1">
      <c r="B18" s="27"/>
      <c r="C18" s="27"/>
      <c r="D18" s="25"/>
      <c r="E18" s="25"/>
      <c r="F18" s="25"/>
      <c r="G18" s="25"/>
      <c r="H18" s="25"/>
      <c r="I18" s="25"/>
      <c r="J18" s="25"/>
      <c r="K18" s="27"/>
      <c r="L18" s="25"/>
      <c r="M18" s="25"/>
    </row>
    <row r="19" spans="1:17" ht="8" customHeight="1">
      <c r="B19" s="27"/>
      <c r="C19" s="27"/>
      <c r="D19" s="25"/>
      <c r="E19" s="25"/>
      <c r="F19" s="25"/>
      <c r="G19" s="25"/>
      <c r="H19" s="25"/>
      <c r="I19" s="25"/>
      <c r="J19" s="25"/>
      <c r="K19" s="27"/>
      <c r="L19" s="25"/>
      <c r="M19" s="25"/>
    </row>
    <row r="20" spans="1:17" s="199" customFormat="1" ht="16">
      <c r="B20" s="1105" t="s">
        <v>168</v>
      </c>
      <c r="C20" s="1106"/>
      <c r="D20" s="204"/>
      <c r="E20" s="204"/>
      <c r="F20" s="204"/>
      <c r="G20" s="204"/>
      <c r="H20" s="204"/>
      <c r="I20" s="204"/>
      <c r="J20" s="204"/>
      <c r="K20" s="203"/>
      <c r="L20" s="204"/>
      <c r="M20" s="204"/>
    </row>
    <row r="21" spans="1:17" ht="28">
      <c r="B21" s="78" t="s">
        <v>117</v>
      </c>
      <c r="C21" s="28">
        <v>0</v>
      </c>
      <c r="D21" s="25"/>
      <c r="E21" s="25"/>
      <c r="F21" s="25"/>
      <c r="G21" s="25"/>
      <c r="H21" s="25"/>
      <c r="I21" s="25"/>
      <c r="J21" s="25"/>
      <c r="K21" s="27"/>
      <c r="L21" s="25"/>
      <c r="M21" s="25"/>
    </row>
    <row r="22" spans="1:17" ht="28">
      <c r="B22" s="78" t="s">
        <v>118</v>
      </c>
      <c r="C22" s="29">
        <v>0.04</v>
      </c>
      <c r="D22" s="25"/>
      <c r="E22" s="25"/>
      <c r="F22" s="25"/>
      <c r="G22" s="25"/>
      <c r="H22" s="25"/>
      <c r="I22" s="25"/>
      <c r="J22" s="25"/>
      <c r="K22" s="27"/>
      <c r="L22" s="25"/>
      <c r="M22" s="25"/>
    </row>
    <row r="23" spans="1:17" ht="28">
      <c r="B23" s="210" t="s">
        <v>688</v>
      </c>
      <c r="C23" s="95">
        <f>FV(C22/12,C25,C24,C21,1)</f>
        <v>-738.70318703948772</v>
      </c>
      <c r="D23" s="25"/>
      <c r="E23" s="25"/>
      <c r="F23" s="25"/>
      <c r="G23" s="25"/>
      <c r="H23" s="25"/>
      <c r="I23" s="25"/>
      <c r="J23" s="25"/>
      <c r="K23" s="27"/>
      <c r="L23" s="25"/>
      <c r="M23" s="25"/>
    </row>
    <row r="24" spans="1:17" ht="28">
      <c r="B24" s="82" t="s">
        <v>120</v>
      </c>
      <c r="C24" s="77">
        <v>5</v>
      </c>
      <c r="D24" s="25"/>
      <c r="E24" s="25"/>
      <c r="F24" s="25"/>
      <c r="G24" s="25"/>
      <c r="H24" s="25"/>
      <c r="I24" s="25"/>
      <c r="J24" s="25"/>
      <c r="K24" s="27"/>
      <c r="L24" s="25"/>
      <c r="M24" s="25"/>
    </row>
    <row r="25" spans="1:17" ht="14">
      <c r="B25" s="211" t="s">
        <v>689</v>
      </c>
      <c r="C25" s="209">
        <v>120</v>
      </c>
      <c r="D25" s="25"/>
      <c r="E25" s="25"/>
      <c r="F25" s="25"/>
      <c r="G25" s="25"/>
      <c r="H25" s="25"/>
      <c r="I25" s="25"/>
      <c r="J25" s="25"/>
      <c r="K25" s="27"/>
      <c r="L25" s="25"/>
      <c r="M25" s="25"/>
    </row>
    <row r="26" spans="1:17">
      <c r="A26" s="27"/>
      <c r="B26" s="27"/>
      <c r="C26" s="27"/>
      <c r="D26" s="27"/>
      <c r="E26" s="27"/>
      <c r="F26" s="27"/>
      <c r="G26" s="27"/>
      <c r="H26" s="27"/>
      <c r="I26" s="27"/>
      <c r="J26" s="27"/>
      <c r="K26" s="27"/>
      <c r="L26" s="27"/>
      <c r="M26" s="27"/>
      <c r="N26" s="27"/>
      <c r="O26" s="27"/>
      <c r="P26" s="27"/>
      <c r="Q26" s="27"/>
    </row>
    <row r="27" spans="1:17">
      <c r="A27" s="27"/>
      <c r="B27" s="27"/>
      <c r="C27" s="27"/>
      <c r="D27" s="27"/>
      <c r="E27" s="27"/>
      <c r="F27" s="27"/>
      <c r="G27" s="27"/>
      <c r="H27" s="27"/>
      <c r="I27" s="27"/>
      <c r="J27" s="27"/>
      <c r="K27" s="27"/>
      <c r="L27" s="27"/>
      <c r="M27" s="27"/>
      <c r="N27" s="27"/>
      <c r="O27" s="27"/>
      <c r="P27" s="27"/>
      <c r="Q27" s="27"/>
    </row>
    <row r="28" spans="1:17">
      <c r="A28" s="27"/>
      <c r="B28" s="27"/>
      <c r="C28" s="27"/>
      <c r="D28" s="27"/>
      <c r="E28" s="27"/>
      <c r="F28" s="27"/>
      <c r="G28" s="27"/>
      <c r="H28" s="27"/>
      <c r="I28" s="27"/>
      <c r="J28" s="27"/>
      <c r="K28" s="27"/>
      <c r="L28" s="27"/>
      <c r="M28" s="27"/>
      <c r="N28" s="27"/>
      <c r="O28" s="27"/>
      <c r="P28" s="27"/>
      <c r="Q28" s="27"/>
    </row>
    <row r="29" spans="1:17">
      <c r="A29" s="27"/>
      <c r="B29" s="27"/>
      <c r="C29" s="27"/>
      <c r="D29" s="27"/>
      <c r="E29" s="27"/>
      <c r="F29" s="27"/>
      <c r="G29" s="27"/>
      <c r="H29" s="27"/>
      <c r="I29" s="27"/>
      <c r="J29" s="27"/>
      <c r="K29" s="27"/>
      <c r="L29" s="27"/>
      <c r="M29" s="27"/>
      <c r="N29" s="27"/>
      <c r="O29" s="27"/>
      <c r="P29" s="27"/>
      <c r="Q29" s="27"/>
    </row>
    <row r="30" spans="1:17">
      <c r="A30" s="27"/>
      <c r="B30" s="27"/>
      <c r="C30" s="27"/>
      <c r="D30" s="27"/>
      <c r="E30" s="27"/>
      <c r="F30" s="27"/>
      <c r="G30" s="27"/>
      <c r="H30" s="27"/>
      <c r="I30" s="27"/>
      <c r="J30" s="27"/>
      <c r="K30" s="27"/>
      <c r="L30" s="27"/>
      <c r="M30" s="27"/>
      <c r="N30" s="27"/>
      <c r="O30" s="27"/>
      <c r="P30" s="27"/>
      <c r="Q30" s="27"/>
    </row>
    <row r="31" spans="1:17">
      <c r="A31" s="27"/>
      <c r="B31" s="27"/>
      <c r="C31" s="27"/>
      <c r="D31" s="27"/>
      <c r="E31" s="27"/>
      <c r="F31" s="27"/>
      <c r="G31" s="27"/>
      <c r="H31" s="27"/>
      <c r="I31" s="27"/>
      <c r="J31" s="27"/>
      <c r="K31" s="27"/>
      <c r="L31" s="27"/>
      <c r="M31" s="27"/>
      <c r="N31" s="27"/>
      <c r="O31" s="27"/>
      <c r="P31" s="27"/>
      <c r="Q31" s="27"/>
    </row>
    <row r="32" spans="1:17">
      <c r="A32" s="27"/>
      <c r="B32" s="27"/>
      <c r="C32" s="27"/>
      <c r="D32" s="27"/>
      <c r="E32" s="27"/>
      <c r="F32" s="27"/>
      <c r="G32" s="27"/>
      <c r="H32" s="27"/>
      <c r="I32" s="27"/>
      <c r="J32" s="27"/>
      <c r="K32" s="27"/>
      <c r="L32" s="27"/>
      <c r="M32" s="27"/>
      <c r="N32" s="27"/>
      <c r="O32" s="27"/>
      <c r="P32" s="27"/>
      <c r="Q32" s="27"/>
    </row>
    <row r="33" spans="1:17">
      <c r="A33" s="27"/>
      <c r="B33" s="27"/>
      <c r="C33" s="27"/>
      <c r="D33" s="27"/>
      <c r="E33" s="27"/>
      <c r="F33" s="27"/>
      <c r="G33" s="27"/>
      <c r="H33" s="27"/>
      <c r="I33" s="27"/>
      <c r="J33" s="27"/>
      <c r="K33" s="27"/>
      <c r="L33" s="27"/>
      <c r="M33" s="27"/>
      <c r="N33" s="27"/>
      <c r="O33" s="27"/>
      <c r="P33" s="27"/>
      <c r="Q33" s="27"/>
    </row>
    <row r="34" spans="1:17">
      <c r="A34" s="27"/>
      <c r="B34" s="27"/>
      <c r="C34" s="27"/>
      <c r="D34" s="27"/>
      <c r="E34" s="27"/>
      <c r="F34" s="27"/>
      <c r="G34" s="27"/>
      <c r="H34" s="27"/>
      <c r="I34" s="27"/>
      <c r="J34" s="27"/>
      <c r="K34" s="27"/>
      <c r="L34" s="27"/>
      <c r="M34" s="27"/>
      <c r="N34" s="27"/>
      <c r="O34" s="27"/>
      <c r="P34" s="27"/>
      <c r="Q34" s="27"/>
    </row>
    <row r="35" spans="1:17">
      <c r="A35" s="27"/>
      <c r="B35" s="27"/>
      <c r="C35" s="27"/>
      <c r="D35" s="27"/>
      <c r="E35" s="27"/>
      <c r="F35" s="27"/>
      <c r="G35" s="27"/>
      <c r="H35" s="27"/>
      <c r="I35" s="27"/>
      <c r="J35" s="27"/>
      <c r="K35" s="27"/>
      <c r="L35" s="27"/>
      <c r="M35" s="27"/>
      <c r="N35" s="27"/>
      <c r="O35" s="27"/>
      <c r="P35" s="27"/>
      <c r="Q35" s="27"/>
    </row>
    <row r="36" spans="1:17">
      <c r="A36" s="27"/>
      <c r="B36" s="27"/>
      <c r="C36" s="27"/>
      <c r="D36" s="27"/>
      <c r="E36" s="27"/>
      <c r="F36" s="27"/>
      <c r="G36" s="27"/>
      <c r="H36" s="27"/>
      <c r="I36" s="27"/>
      <c r="J36" s="27"/>
      <c r="K36" s="27"/>
      <c r="L36" s="27"/>
      <c r="M36" s="27"/>
      <c r="N36" s="27"/>
      <c r="O36" s="27"/>
      <c r="P36" s="27"/>
      <c r="Q36" s="27"/>
    </row>
    <row r="37" spans="1:17">
      <c r="A37" s="27"/>
      <c r="B37" s="27"/>
      <c r="C37" s="27"/>
      <c r="D37" s="27"/>
      <c r="E37" s="27"/>
      <c r="F37" s="27"/>
      <c r="G37" s="27"/>
      <c r="H37" s="27"/>
      <c r="I37" s="27"/>
      <c r="J37" s="27"/>
      <c r="K37" s="27"/>
      <c r="L37" s="27"/>
      <c r="M37" s="27"/>
      <c r="N37" s="27"/>
      <c r="O37" s="27"/>
      <c r="P37" s="27"/>
      <c r="Q37" s="27"/>
    </row>
    <row r="38" spans="1:17">
      <c r="A38" s="27"/>
      <c r="B38" s="27"/>
      <c r="C38" s="27"/>
      <c r="D38" s="27"/>
      <c r="E38" s="27"/>
      <c r="F38" s="27"/>
      <c r="G38" s="27"/>
      <c r="H38" s="27"/>
      <c r="I38" s="27"/>
      <c r="J38" s="27"/>
      <c r="K38" s="27"/>
      <c r="L38" s="27"/>
      <c r="M38" s="27"/>
      <c r="N38" s="27"/>
      <c r="O38" s="27"/>
      <c r="P38" s="27"/>
      <c r="Q38" s="27"/>
    </row>
    <row r="39" spans="1:17">
      <c r="A39" s="27"/>
      <c r="B39" s="27"/>
      <c r="C39" s="27"/>
      <c r="D39" s="27"/>
      <c r="E39" s="27"/>
      <c r="F39" s="27"/>
      <c r="G39" s="27"/>
      <c r="H39" s="27"/>
      <c r="I39" s="27"/>
      <c r="J39" s="27"/>
      <c r="K39" s="27"/>
      <c r="L39" s="27"/>
      <c r="M39" s="27"/>
      <c r="N39" s="27"/>
      <c r="O39" s="27"/>
      <c r="P39" s="27"/>
      <c r="Q39" s="27"/>
    </row>
    <row r="40" spans="1:17">
      <c r="A40" s="27"/>
      <c r="B40" s="27"/>
      <c r="C40" s="27"/>
      <c r="D40" s="27"/>
      <c r="E40" s="27"/>
      <c r="F40" s="27"/>
      <c r="G40" s="27"/>
      <c r="H40" s="27"/>
      <c r="I40" s="27"/>
      <c r="J40" s="27"/>
      <c r="K40" s="27"/>
      <c r="L40" s="27"/>
      <c r="M40" s="27"/>
      <c r="N40" s="27"/>
      <c r="O40" s="27"/>
      <c r="P40" s="27"/>
      <c r="Q40" s="27"/>
    </row>
    <row r="50" spans="2:3" hidden="1">
      <c r="B50" s="122" t="s">
        <v>347</v>
      </c>
      <c r="C50" s="122"/>
    </row>
    <row r="51" spans="2:3" hidden="1">
      <c r="B51" s="122"/>
      <c r="C51" s="122"/>
    </row>
    <row r="52" spans="2:3" hidden="1">
      <c r="B52" s="123" t="s">
        <v>348</v>
      </c>
      <c r="C52" s="123" t="e">
        <f>'Tab-03_AD-M01'!F21/'Tab-03_AD-M01'!C73:D73</f>
        <v>#DIV/0!</v>
      </c>
    </row>
    <row r="53" spans="2:3" hidden="1">
      <c r="B53" s="123" t="s">
        <v>349</v>
      </c>
      <c r="C53" s="124" t="e">
        <f>'Tab-04_IE'!N15/'Tab-04_IE'!N65</f>
        <v>#DIV/0!</v>
      </c>
    </row>
    <row r="54" spans="2:3" hidden="1">
      <c r="B54" s="123" t="s">
        <v>350</v>
      </c>
      <c r="C54" s="123">
        <f>'Tab-03_AD-M01'!C73:D73</f>
        <v>0</v>
      </c>
    </row>
  </sheetData>
  <sheetProtection password="D20A" sheet="1" objects="1" scenarios="1"/>
  <customSheetViews>
    <customSheetView guid="{43ADE452-16C1-48AF-BAAE-CBF08858B664}" showGridLines="0" showRowCol="0">
      <pageMargins left="0.75" right="0.75" top="1" bottom="1" header="0.5" footer="0.5"/>
      <pageSetup orientation="portrait" r:id="rId1"/>
      <headerFooter alignWithMargins="0"/>
    </customSheetView>
    <customSheetView guid="{3D49E59F-0664-4008-BC41-60EB5048CD87}" showGridLines="0" showRowCol="0">
      <pageMargins left="0.75" right="0.75" top="1" bottom="1" header="0.5" footer="0.5"/>
      <pageSetup orientation="portrait" r:id="rId2"/>
      <headerFooter alignWithMargins="0"/>
    </customSheetView>
    <customSheetView guid="{9611838A-1C53-47F1-8140-A6F69DDCF4B6}" showGridLines="0" showRowCol="0">
      <pageMargins left="0.75" right="0.75" top="1" bottom="1" header="0.5" footer="0.5"/>
      <pageSetup orientation="portrait" r:id="rId3"/>
      <headerFooter alignWithMargins="0"/>
    </customSheetView>
  </customSheetViews>
  <mergeCells count="3">
    <mergeCell ref="B20:C20"/>
    <mergeCell ref="B12:C12"/>
    <mergeCell ref="B4:C4"/>
  </mergeCells>
  <phoneticPr fontId="2" type="noConversion"/>
  <conditionalFormatting sqref="R5:V9 G5:H9">
    <cfRule type="expression" dxfId="0" priority="1" stopIfTrue="1">
      <formula>$K5=1</formula>
    </cfRule>
  </conditionalFormatting>
  <pageMargins left="0.75" right="0.75" top="1" bottom="1" header="0.5" footer="0.5"/>
  <pageSetup orientation="portrait" r:id="rId4"/>
  <headerFooter alignWithMargins="0"/>
  <rowBreaks count="1" manualBreakCount="1">
    <brk id="33" max="5" man="1"/>
  </rowBreaks>
  <drawing r:id="rId5"/>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1">
    <pageSetUpPr fitToPage="1"/>
  </sheetPr>
  <dimension ref="A1:R42"/>
  <sheetViews>
    <sheetView showGridLines="0" showRowColHeaders="0" showZeros="0" zoomScale="90" zoomScaleNormal="90" zoomScalePageLayoutView="90" workbookViewId="0">
      <selection activeCell="A2" sqref="A2"/>
    </sheetView>
  </sheetViews>
  <sheetFormatPr baseColWidth="10" defaultColWidth="8" defaultRowHeight="13"/>
  <cols>
    <col min="1" max="1" width="9" style="39" customWidth="1"/>
    <col min="2" max="18" width="6.5" style="39" customWidth="1"/>
    <col min="19" max="16384" width="8" style="39"/>
  </cols>
  <sheetData>
    <row r="1" spans="1:18" s="36" customFormat="1" ht="32.25" customHeight="1">
      <c r="A1" s="33" t="s">
        <v>138</v>
      </c>
      <c r="B1" s="34"/>
      <c r="C1" s="35"/>
      <c r="D1" s="34"/>
      <c r="E1" s="34"/>
      <c r="F1" s="34"/>
      <c r="G1" s="34"/>
      <c r="H1" s="34"/>
      <c r="I1" s="34"/>
      <c r="J1" s="34"/>
      <c r="K1" s="34"/>
      <c r="L1" s="34"/>
      <c r="M1" s="34"/>
      <c r="N1" s="34"/>
      <c r="O1" s="34"/>
      <c r="P1" s="34"/>
      <c r="Q1" s="34"/>
      <c r="R1" s="34"/>
    </row>
    <row r="2" spans="1:18" ht="22">
      <c r="A2" s="37">
        <v>2015</v>
      </c>
      <c r="B2" s="38"/>
      <c r="D2" s="40"/>
      <c r="E2" s="40"/>
      <c r="F2" s="40"/>
      <c r="G2" s="41"/>
      <c r="H2" s="40"/>
      <c r="I2" s="40"/>
      <c r="J2" s="40"/>
      <c r="K2" s="40"/>
      <c r="L2" s="40"/>
      <c r="M2" s="40"/>
      <c r="N2" s="40"/>
      <c r="O2" s="40"/>
      <c r="P2" s="40"/>
      <c r="Q2" s="42" t="str">
        <f>FIXED(YEAR,0,TRUE)</f>
        <v>2015</v>
      </c>
      <c r="R2" s="43"/>
    </row>
    <row r="3" spans="1:18" ht="17" thickBot="1">
      <c r="A3" s="44" t="str">
        <f>IF(OR(A2&lt;=1972,A2&gt;=2079)," Use 1973 to 2078 only","")</f>
        <v/>
      </c>
      <c r="B3" s="45"/>
      <c r="C3" s="45"/>
      <c r="D3" s="45"/>
      <c r="E3" s="45"/>
      <c r="F3" s="45"/>
      <c r="G3" s="45"/>
      <c r="H3" s="45"/>
      <c r="I3" s="45"/>
      <c r="J3" s="45"/>
      <c r="K3" s="45"/>
      <c r="L3" s="45"/>
      <c r="M3" s="45"/>
      <c r="N3" s="45"/>
      <c r="O3" s="45"/>
      <c r="P3" s="45"/>
      <c r="Q3" s="45"/>
      <c r="R3" s="46"/>
    </row>
    <row r="4" spans="1:18" ht="17" thickTop="1">
      <c r="A4" s="47" t="s">
        <v>139</v>
      </c>
      <c r="B4" s="48" t="s">
        <v>140</v>
      </c>
      <c r="C4" s="48" t="s">
        <v>141</v>
      </c>
      <c r="D4" s="48" t="s">
        <v>142</v>
      </c>
      <c r="E4" s="48" t="s">
        <v>141</v>
      </c>
      <c r="F4" s="48" t="s">
        <v>143</v>
      </c>
      <c r="G4" s="49" t="s">
        <v>144</v>
      </c>
      <c r="H4" s="49" t="s">
        <v>144</v>
      </c>
      <c r="I4" s="50" t="s">
        <v>145</v>
      </c>
      <c r="J4" s="51" t="s">
        <v>139</v>
      </c>
      <c r="K4" s="48" t="s">
        <v>140</v>
      </c>
      <c r="L4" s="48" t="s">
        <v>141</v>
      </c>
      <c r="M4" s="48" t="s">
        <v>142</v>
      </c>
      <c r="N4" s="48" t="s">
        <v>141</v>
      </c>
      <c r="O4" s="48" t="s">
        <v>143</v>
      </c>
      <c r="P4" s="49" t="s">
        <v>144</v>
      </c>
      <c r="Q4" s="52" t="s">
        <v>144</v>
      </c>
      <c r="R4" s="51" t="s">
        <v>145</v>
      </c>
    </row>
    <row r="5" spans="1:18" ht="16">
      <c r="A5" s="53"/>
      <c r="B5" s="54"/>
      <c r="C5" s="54" t="s">
        <v>146</v>
      </c>
      <c r="D5" s="55"/>
      <c r="E5" s="40"/>
      <c r="F5" s="40"/>
      <c r="G5" s="40"/>
      <c r="H5" s="40" t="s">
        <v>135</v>
      </c>
      <c r="I5" s="56"/>
      <c r="J5" s="46"/>
      <c r="K5" s="57"/>
      <c r="L5" s="54" t="s">
        <v>147</v>
      </c>
      <c r="M5" s="40"/>
      <c r="N5" s="40"/>
      <c r="O5" s="40"/>
      <c r="P5" s="40"/>
      <c r="Q5" s="43"/>
      <c r="R5" s="46"/>
    </row>
    <row r="6" spans="1:18" ht="16">
      <c r="A6" s="53"/>
      <c r="B6" s="58">
        <f>IF(OR(MOD(DATE(YEAR,1,1),7)=1,MOD(DATE(YEAR,1,1),7)=0),IF((YEAR-1979+1)=1,1,0),0)</f>
        <v>0</v>
      </c>
      <c r="C6" s="58">
        <f>IF(OR(MOD(DATE(YEAR,1,1),7)=1,MOD(DATE(YEAR,1,1),7)=0),IF(MOD(DATE(YEAR,1,1),7)=3,1,0)+IF(B6&lt;&gt;0,B6+1,0),0)</f>
        <v>0</v>
      </c>
      <c r="D6" s="58">
        <f>IF(OR(MOD(DATE(YEAR,1,1),7)=1,MOD(DATE(YEAR,1,1),7)=0),IF(MOD(DATE(YEAR,1,1),7)=4,1,0)+IF(C6&lt;&gt;0,C6+1,0),0)</f>
        <v>0</v>
      </c>
      <c r="E6" s="58">
        <f>IF(OR(MOD(DATE(YEAR,1,1),7)=1,MOD(DATE(YEAR,1,1),7)=0),IF(MOD(DATE(YEAR,1,1),7)=5,1,0)+IF(D6&lt;&gt;0,D6+1,0),0)</f>
        <v>0</v>
      </c>
      <c r="F6" s="58">
        <f>IF(OR(MOD(DATE(YEAR,1,1),7)=1,MOD(DATE(YEAR,1,1),7)=0),IF(MOD(DATE(YEAR,1,1),7)=6,1,0)+IF(E6&lt;&gt;0,E6+1,0),0)</f>
        <v>0</v>
      </c>
      <c r="G6" s="45">
        <f>IF(OR(MOD(DATE(YEAR,1,1),7)=1,MOD(DATE(YEAR,1,1),7)=0),IF(MOD(DATE(YEAR,1,1),7)=0,1,0)+IF(F6&lt;&gt;0,F6+1,0),0)</f>
        <v>0</v>
      </c>
      <c r="H6" s="45">
        <f>IF(OR(MOD(DATE(YEAR,1,1),7)=1,MOD(DATE(YEAR,1,1),7)=0),IF(MOD(DATE(YEAR,1,1),7)=1,1,0)+IF(G6&lt;&gt;0,G6+1,0),0)</f>
        <v>0</v>
      </c>
      <c r="I6" s="56"/>
      <c r="J6" s="46"/>
      <c r="K6" s="45"/>
      <c r="L6" s="45"/>
      <c r="M6" s="45"/>
      <c r="N6" s="45"/>
      <c r="O6" s="45"/>
      <c r="P6" s="45"/>
      <c r="Q6" s="46"/>
      <c r="R6" s="46"/>
    </row>
    <row r="7" spans="1:18" ht="16">
      <c r="A7" s="59" t="s">
        <v>148</v>
      </c>
      <c r="B7" s="58">
        <f>IF(OR(MOD(DATE(YEAR,1,1),7)=1,MOD(DATE(YEAR,1,1),7)=0),H6+1,IF(OR((YEAR-1979+1)=1,MOD(DATE(YEAR,1,1),7)=2),1,0))</f>
        <v>0</v>
      </c>
      <c r="C7" s="58">
        <f>IF(OR(MOD(DATE(YEAR,1,1),7)=0,MOD(DATE(YEAR,1,1),7)=1),B7+1,IF(MOD(DATE(YEAR,1,1),7)=3,1,0)+IF(B7&lt;&gt;0,B7+1,0))</f>
        <v>0</v>
      </c>
      <c r="D7" s="58">
        <f>IF(OR(MOD(DATE(YEAR,1,1),7)=0,MOD(DATE(YEAR,1,1),7)=1),C7+1,IF(MOD(DATE(YEAR,1,1),7)=4,1,0)+IF(C7&lt;&gt;0,C7+1,0))</f>
        <v>0</v>
      </c>
      <c r="E7" s="58">
        <f>IF(OR(MOD(DATE(YEAR,1,1),7)=0,MOD(DATE(YEAR,1,1),7)=1),D7+1,IF(MOD(DATE(YEAR,1,1),7)=5,1,0)+IF(D7&lt;&gt;0,D7+1,0))</f>
        <v>1</v>
      </c>
      <c r="F7" s="58">
        <f>IF(OR(MOD(DATE(YEAR,1,1),7)=0,MOD(DATE(YEAR,1,1),7)=1),E7+1,IF(MOD(DATE(YEAR,1,1),7)=6,1,0)+IF(E7&lt;&gt;0,E7+1,0))</f>
        <v>2</v>
      </c>
      <c r="G7" s="45">
        <f>IF(OR(MOD(DATE(YEAR,1,1),7)=0,MOD(DATE(YEAR,1,1),7)=1),F7+1,IF(MOD(DATE(YEAR,1,1),7)=0,1,0)+IF(F7&lt;&gt;0,F7+1,0))</f>
        <v>3</v>
      </c>
      <c r="H7" s="45">
        <f>IF(OR(MOD(DATE(YEAR,1,1),7)=0,MOD(DATE(YEAR,1,1),7)=1),G7+1,IF(MOD(DATE(YEAR,1,1),7)=1,1,0)+IF(G7&lt;&gt;0,G7+1,0))</f>
        <v>4</v>
      </c>
      <c r="I7" s="60">
        <v>1</v>
      </c>
      <c r="J7" s="61" t="s">
        <v>149</v>
      </c>
      <c r="K7" s="58">
        <f>IF(H40=30,1,H40+1)</f>
        <v>29</v>
      </c>
      <c r="L7" s="58">
        <f t="shared" ref="L7:Q8" si="0">IF(K7=30,1,K7+1)</f>
        <v>30</v>
      </c>
      <c r="M7" s="58">
        <f t="shared" si="0"/>
        <v>1</v>
      </c>
      <c r="N7" s="58">
        <f t="shared" si="0"/>
        <v>2</v>
      </c>
      <c r="O7" s="58">
        <f t="shared" si="0"/>
        <v>3</v>
      </c>
      <c r="P7" s="45">
        <f t="shared" si="0"/>
        <v>4</v>
      </c>
      <c r="Q7" s="46">
        <f t="shared" si="0"/>
        <v>5</v>
      </c>
      <c r="R7" s="61">
        <v>27</v>
      </c>
    </row>
    <row r="8" spans="1:18" ht="16">
      <c r="A8" s="62">
        <v>5</v>
      </c>
      <c r="B8" s="58">
        <f>H7+1</f>
        <v>5</v>
      </c>
      <c r="C8" s="58">
        <f t="shared" ref="C8:H9" si="1">B8+1</f>
        <v>6</v>
      </c>
      <c r="D8" s="58">
        <f t="shared" si="1"/>
        <v>7</v>
      </c>
      <c r="E8" s="58">
        <f t="shared" si="1"/>
        <v>8</v>
      </c>
      <c r="F8" s="58">
        <f t="shared" si="1"/>
        <v>9</v>
      </c>
      <c r="G8" s="45">
        <f t="shared" si="1"/>
        <v>10</v>
      </c>
      <c r="H8" s="45">
        <f t="shared" si="1"/>
        <v>11</v>
      </c>
      <c r="I8" s="60">
        <v>2</v>
      </c>
      <c r="J8" s="63">
        <v>5</v>
      </c>
      <c r="K8" s="58">
        <f>IF(Q7=30,1,Q7+1)</f>
        <v>6</v>
      </c>
      <c r="L8" s="58">
        <f t="shared" si="0"/>
        <v>7</v>
      </c>
      <c r="M8" s="58">
        <f t="shared" si="0"/>
        <v>8</v>
      </c>
      <c r="N8" s="58">
        <f t="shared" si="0"/>
        <v>9</v>
      </c>
      <c r="O8" s="58">
        <f t="shared" si="0"/>
        <v>10</v>
      </c>
      <c r="P8" s="45">
        <f t="shared" si="0"/>
        <v>11</v>
      </c>
      <c r="Q8" s="46">
        <f t="shared" si="0"/>
        <v>12</v>
      </c>
      <c r="R8" s="61">
        <v>28</v>
      </c>
    </row>
    <row r="9" spans="1:18" ht="16">
      <c r="A9" s="62" t="s">
        <v>150</v>
      </c>
      <c r="B9" s="58">
        <f>H8+1</f>
        <v>12</v>
      </c>
      <c r="C9" s="58">
        <f t="shared" si="1"/>
        <v>13</v>
      </c>
      <c r="D9" s="58">
        <f t="shared" si="1"/>
        <v>14</v>
      </c>
      <c r="E9" s="58">
        <f t="shared" si="1"/>
        <v>15</v>
      </c>
      <c r="F9" s="58">
        <f t="shared" si="1"/>
        <v>16</v>
      </c>
      <c r="G9" s="45">
        <f t="shared" si="1"/>
        <v>17</v>
      </c>
      <c r="H9" s="45">
        <f t="shared" si="1"/>
        <v>18</v>
      </c>
      <c r="I9" s="60">
        <v>3</v>
      </c>
      <c r="J9" s="63" t="s">
        <v>150</v>
      </c>
      <c r="K9" s="58">
        <f>Q8+1</f>
        <v>13</v>
      </c>
      <c r="L9" s="58">
        <f t="shared" ref="L9:Q9" si="2">K9+1</f>
        <v>14</v>
      </c>
      <c r="M9" s="58">
        <f t="shared" si="2"/>
        <v>15</v>
      </c>
      <c r="N9" s="58">
        <f t="shared" si="2"/>
        <v>16</v>
      </c>
      <c r="O9" s="58">
        <f t="shared" si="2"/>
        <v>17</v>
      </c>
      <c r="P9" s="45">
        <f t="shared" si="2"/>
        <v>18</v>
      </c>
      <c r="Q9" s="46">
        <f t="shared" si="2"/>
        <v>19</v>
      </c>
      <c r="R9" s="61">
        <v>29</v>
      </c>
    </row>
    <row r="10" spans="1:18" ht="16">
      <c r="A10" s="53"/>
      <c r="B10" s="58">
        <f>H9+1</f>
        <v>19</v>
      </c>
      <c r="C10" s="58">
        <f>B10+1</f>
        <v>20</v>
      </c>
      <c r="D10" s="58">
        <f t="shared" ref="D10:H11" si="3">IF(C10=31,1,C10+1)</f>
        <v>21</v>
      </c>
      <c r="E10" s="58">
        <f t="shared" si="3"/>
        <v>22</v>
      </c>
      <c r="F10" s="58">
        <f t="shared" si="3"/>
        <v>23</v>
      </c>
      <c r="G10" s="45">
        <f t="shared" si="3"/>
        <v>24</v>
      </c>
      <c r="H10" s="45">
        <f t="shared" si="3"/>
        <v>25</v>
      </c>
      <c r="I10" s="60">
        <v>4</v>
      </c>
      <c r="J10" s="63"/>
      <c r="K10" s="58">
        <f>Q9+1</f>
        <v>20</v>
      </c>
      <c r="L10" s="58">
        <f>K10+1</f>
        <v>21</v>
      </c>
      <c r="M10" s="58">
        <f>L10+1</f>
        <v>22</v>
      </c>
      <c r="N10" s="58">
        <f>M10+1</f>
        <v>23</v>
      </c>
      <c r="O10" s="58">
        <f>N10+1</f>
        <v>24</v>
      </c>
      <c r="P10" s="45">
        <f>IF(O10=31,1,O10+1)</f>
        <v>25</v>
      </c>
      <c r="Q10" s="46">
        <f>IF(P10=31,1,P10+1)</f>
        <v>26</v>
      </c>
      <c r="R10" s="61">
        <v>30</v>
      </c>
    </row>
    <row r="11" spans="1:18" ht="16">
      <c r="A11" s="64"/>
      <c r="B11" s="65">
        <f>IF(H10=31,1,H10+1)</f>
        <v>26</v>
      </c>
      <c r="C11" s="65">
        <f>IF(B11=31,1,B11+1)</f>
        <v>27</v>
      </c>
      <c r="D11" s="65">
        <f t="shared" si="3"/>
        <v>28</v>
      </c>
      <c r="E11" s="65">
        <f t="shared" si="3"/>
        <v>29</v>
      </c>
      <c r="F11" s="65">
        <f t="shared" si="3"/>
        <v>30</v>
      </c>
      <c r="G11" s="66">
        <f t="shared" si="3"/>
        <v>31</v>
      </c>
      <c r="H11" s="66">
        <f t="shared" si="3"/>
        <v>1</v>
      </c>
      <c r="I11" s="67">
        <v>5</v>
      </c>
      <c r="J11" s="68"/>
      <c r="K11" s="65">
        <f>IF(Q10=31,1,Q10+1)</f>
        <v>27</v>
      </c>
      <c r="L11" s="65">
        <f>IF(K11=31,1,K11+1)</f>
        <v>28</v>
      </c>
      <c r="M11" s="65">
        <f>IF(L11=31,1,L11+1)</f>
        <v>29</v>
      </c>
      <c r="N11" s="65">
        <f>IF(M11=31,1,M11+1)</f>
        <v>30</v>
      </c>
      <c r="O11" s="65">
        <f>IF(N11=31,1,N11+1)</f>
        <v>31</v>
      </c>
      <c r="P11" s="66">
        <f>IF(O11=31,1,O11+1)</f>
        <v>1</v>
      </c>
      <c r="Q11" s="69">
        <f>IF(P11=31,1,P11+1)</f>
        <v>2</v>
      </c>
      <c r="R11" s="70">
        <v>31</v>
      </c>
    </row>
    <row r="12" spans="1:18" ht="16">
      <c r="A12" s="59"/>
      <c r="B12" s="45"/>
      <c r="C12" s="45"/>
      <c r="D12" s="45"/>
      <c r="E12" s="45"/>
      <c r="F12" s="45"/>
      <c r="G12" s="45"/>
      <c r="H12" s="45"/>
      <c r="I12" s="56"/>
      <c r="J12" s="63"/>
      <c r="K12" s="45"/>
      <c r="L12" s="45"/>
      <c r="M12" s="45"/>
      <c r="N12" s="45"/>
      <c r="O12" s="45"/>
      <c r="P12" s="45"/>
      <c r="Q12" s="46"/>
      <c r="R12" s="61"/>
    </row>
    <row r="13" spans="1:18" ht="16">
      <c r="A13" s="59" t="s">
        <v>151</v>
      </c>
      <c r="B13" s="58">
        <f>IF(H11=31,1,H11+1)</f>
        <v>2</v>
      </c>
      <c r="C13" s="58">
        <f t="shared" ref="C13:H14" si="4">IF(B13=31,1,B13+1)</f>
        <v>3</v>
      </c>
      <c r="D13" s="58">
        <f t="shared" si="4"/>
        <v>4</v>
      </c>
      <c r="E13" s="58">
        <f t="shared" si="4"/>
        <v>5</v>
      </c>
      <c r="F13" s="58">
        <f t="shared" si="4"/>
        <v>6</v>
      </c>
      <c r="G13" s="45">
        <f t="shared" si="4"/>
        <v>7</v>
      </c>
      <c r="H13" s="45">
        <f t="shared" si="4"/>
        <v>8</v>
      </c>
      <c r="I13" s="60">
        <v>6</v>
      </c>
      <c r="J13" s="61" t="s">
        <v>152</v>
      </c>
      <c r="K13" s="58">
        <f>IF(Q11=31,1,Q11+1)</f>
        <v>3</v>
      </c>
      <c r="L13" s="58">
        <f t="shared" ref="L13:Q14" si="5">IF(K13=31,1,K13+1)</f>
        <v>4</v>
      </c>
      <c r="M13" s="58">
        <f t="shared" si="5"/>
        <v>5</v>
      </c>
      <c r="N13" s="58">
        <f t="shared" si="5"/>
        <v>6</v>
      </c>
      <c r="O13" s="58">
        <f t="shared" si="5"/>
        <v>7</v>
      </c>
      <c r="P13" s="45">
        <f t="shared" si="5"/>
        <v>8</v>
      </c>
      <c r="Q13" s="46">
        <f t="shared" si="5"/>
        <v>9</v>
      </c>
      <c r="R13" s="61">
        <v>32</v>
      </c>
    </row>
    <row r="14" spans="1:18" ht="16">
      <c r="A14" s="62">
        <v>4</v>
      </c>
      <c r="B14" s="58">
        <f>IF(H13=31,1,H13+1)</f>
        <v>9</v>
      </c>
      <c r="C14" s="58">
        <f t="shared" si="4"/>
        <v>10</v>
      </c>
      <c r="D14" s="58">
        <f t="shared" si="4"/>
        <v>11</v>
      </c>
      <c r="E14" s="58">
        <f t="shared" si="4"/>
        <v>12</v>
      </c>
      <c r="F14" s="58">
        <f t="shared" si="4"/>
        <v>13</v>
      </c>
      <c r="G14" s="45">
        <f t="shared" si="4"/>
        <v>14</v>
      </c>
      <c r="H14" s="45">
        <f t="shared" si="4"/>
        <v>15</v>
      </c>
      <c r="I14" s="60">
        <v>7</v>
      </c>
      <c r="J14" s="63">
        <v>4</v>
      </c>
      <c r="K14" s="58">
        <f>IF(Q13=31,1,Q13+1)</f>
        <v>10</v>
      </c>
      <c r="L14" s="58">
        <f t="shared" si="5"/>
        <v>11</v>
      </c>
      <c r="M14" s="58">
        <f t="shared" si="5"/>
        <v>12</v>
      </c>
      <c r="N14" s="58">
        <f t="shared" si="5"/>
        <v>13</v>
      </c>
      <c r="O14" s="58">
        <f t="shared" si="5"/>
        <v>14</v>
      </c>
      <c r="P14" s="45">
        <f t="shared" si="5"/>
        <v>15</v>
      </c>
      <c r="Q14" s="46">
        <f t="shared" si="5"/>
        <v>16</v>
      </c>
      <c r="R14" s="61">
        <v>33</v>
      </c>
    </row>
    <row r="15" spans="1:18" ht="16">
      <c r="A15" s="62" t="s">
        <v>150</v>
      </c>
      <c r="B15" s="58">
        <f>H14+1</f>
        <v>16</v>
      </c>
      <c r="C15" s="58">
        <f t="shared" ref="C15:H15" si="6">B15+1</f>
        <v>17</v>
      </c>
      <c r="D15" s="58">
        <f t="shared" si="6"/>
        <v>18</v>
      </c>
      <c r="E15" s="58">
        <f t="shared" si="6"/>
        <v>19</v>
      </c>
      <c r="F15" s="58">
        <f t="shared" si="6"/>
        <v>20</v>
      </c>
      <c r="G15" s="45">
        <f t="shared" si="6"/>
        <v>21</v>
      </c>
      <c r="H15" s="45">
        <f t="shared" si="6"/>
        <v>22</v>
      </c>
      <c r="I15" s="60">
        <v>8</v>
      </c>
      <c r="J15" s="63" t="s">
        <v>150</v>
      </c>
      <c r="K15" s="58">
        <f>Q14+1</f>
        <v>17</v>
      </c>
      <c r="L15" s="58">
        <f>K15+1</f>
        <v>18</v>
      </c>
      <c r="M15" s="58">
        <f>L15+1</f>
        <v>19</v>
      </c>
      <c r="N15" s="58">
        <f>M15+1</f>
        <v>20</v>
      </c>
      <c r="O15" s="58">
        <f>N15+1</f>
        <v>21</v>
      </c>
      <c r="P15" s="45">
        <f>IF(O15=31,1,O15+1)</f>
        <v>22</v>
      </c>
      <c r="Q15" s="46">
        <f>IF(P15=31,1,P15+1)</f>
        <v>23</v>
      </c>
      <c r="R15" s="61">
        <v>34</v>
      </c>
    </row>
    <row r="16" spans="1:18" ht="16">
      <c r="A16" s="64"/>
      <c r="B16" s="65">
        <f>IF(IF(MOD(YEAR,4)=0,1,0)=0,IF(H15=28,1,H15+1),IF(H15=29,1,H15+1))</f>
        <v>23</v>
      </c>
      <c r="C16" s="65">
        <f t="shared" ref="C16:H16" si="7">IF(IF(MOD(YEAR,4)=0,1,0)=0,IF(B16=28,1,B16+1),IF(B16=29,1,B16+1))</f>
        <v>24</v>
      </c>
      <c r="D16" s="65">
        <f t="shared" si="7"/>
        <v>25</v>
      </c>
      <c r="E16" s="65">
        <f t="shared" si="7"/>
        <v>26</v>
      </c>
      <c r="F16" s="65">
        <f t="shared" si="7"/>
        <v>27</v>
      </c>
      <c r="G16" s="66">
        <f t="shared" si="7"/>
        <v>28</v>
      </c>
      <c r="H16" s="66">
        <f t="shared" si="7"/>
        <v>1</v>
      </c>
      <c r="I16" s="67">
        <v>9</v>
      </c>
      <c r="J16" s="68"/>
      <c r="K16" s="65">
        <f>IF(Q15=31,1,Q15+1)</f>
        <v>24</v>
      </c>
      <c r="L16" s="65">
        <f>IF(K16=31,1,K16+1)</f>
        <v>25</v>
      </c>
      <c r="M16" s="65">
        <f>IF(L16=31,1,L16+1)</f>
        <v>26</v>
      </c>
      <c r="N16" s="65">
        <f>IF(M16=31,1,M16+1)</f>
        <v>27</v>
      </c>
      <c r="O16" s="65">
        <f>IF(N16=31,1,N16+1)</f>
        <v>28</v>
      </c>
      <c r="P16" s="66">
        <f>IF(O16=31,1,O16+1)</f>
        <v>29</v>
      </c>
      <c r="Q16" s="69">
        <f>IF(P16=31,1,P16+1)</f>
        <v>30</v>
      </c>
      <c r="R16" s="70">
        <v>35</v>
      </c>
    </row>
    <row r="17" spans="1:18" ht="16">
      <c r="A17" s="53"/>
      <c r="B17" s="45"/>
      <c r="C17" s="45"/>
      <c r="D17" s="45"/>
      <c r="E17" s="45"/>
      <c r="F17" s="45"/>
      <c r="G17" s="45"/>
      <c r="H17" s="45"/>
      <c r="I17" s="56"/>
      <c r="J17" s="63"/>
      <c r="K17" s="45"/>
      <c r="L17" s="45"/>
      <c r="M17" s="45"/>
      <c r="N17" s="45"/>
      <c r="O17" s="45"/>
      <c r="P17" s="45"/>
      <c r="Q17" s="46"/>
      <c r="R17" s="61"/>
    </row>
    <row r="18" spans="1:18" ht="16">
      <c r="A18" s="59" t="s">
        <v>153</v>
      </c>
      <c r="B18" s="58">
        <f>IF(IF(MOD(YEAR,4)=0,1,0)=0,IF(H16=28,1,H16+1),IF(H16=29,1,H16+1))</f>
        <v>2</v>
      </c>
      <c r="C18" s="58">
        <f t="shared" ref="C18:H19" si="8">IF(IF(MOD(YEAR,4)=0,1,0)=0,IF(B18=28,1,B18+1),IF(B18=29,1,B18+1))</f>
        <v>3</v>
      </c>
      <c r="D18" s="58">
        <f t="shared" si="8"/>
        <v>4</v>
      </c>
      <c r="E18" s="58">
        <f t="shared" si="8"/>
        <v>5</v>
      </c>
      <c r="F18" s="58">
        <f t="shared" si="8"/>
        <v>6</v>
      </c>
      <c r="G18" s="45">
        <f t="shared" si="8"/>
        <v>7</v>
      </c>
      <c r="H18" s="45">
        <f t="shared" si="8"/>
        <v>8</v>
      </c>
      <c r="I18" s="60">
        <v>10</v>
      </c>
      <c r="J18" s="61" t="s">
        <v>154</v>
      </c>
      <c r="K18" s="58">
        <f>IF(Q16=31,1,Q16+1)</f>
        <v>31</v>
      </c>
      <c r="L18" s="58">
        <f t="shared" ref="L18:Q19" si="9">IF(K18=31,1,K18+1)</f>
        <v>1</v>
      </c>
      <c r="M18" s="58">
        <f t="shared" si="9"/>
        <v>2</v>
      </c>
      <c r="N18" s="58">
        <f t="shared" si="9"/>
        <v>3</v>
      </c>
      <c r="O18" s="58">
        <f t="shared" si="9"/>
        <v>4</v>
      </c>
      <c r="P18" s="45">
        <f t="shared" si="9"/>
        <v>5</v>
      </c>
      <c r="Q18" s="46">
        <f t="shared" si="9"/>
        <v>6</v>
      </c>
      <c r="R18" s="61">
        <v>36</v>
      </c>
    </row>
    <row r="19" spans="1:18" ht="16">
      <c r="A19" s="62">
        <v>4</v>
      </c>
      <c r="B19" s="58">
        <f>IF(IF(MOD(YEAR,4)=0,1,0)=0,IF(H18=28,1,H18+1),IF(H18=29,1,H18+1))</f>
        <v>9</v>
      </c>
      <c r="C19" s="58">
        <f t="shared" si="8"/>
        <v>10</v>
      </c>
      <c r="D19" s="58">
        <f t="shared" si="8"/>
        <v>11</v>
      </c>
      <c r="E19" s="58">
        <f t="shared" si="8"/>
        <v>12</v>
      </c>
      <c r="F19" s="58">
        <f t="shared" si="8"/>
        <v>13</v>
      </c>
      <c r="G19" s="45">
        <f t="shared" si="8"/>
        <v>14</v>
      </c>
      <c r="H19" s="45">
        <f t="shared" si="8"/>
        <v>15</v>
      </c>
      <c r="I19" s="60">
        <v>11</v>
      </c>
      <c r="J19" s="63">
        <v>4</v>
      </c>
      <c r="K19" s="58">
        <f>IF(Q18=31,1,Q18+1)</f>
        <v>7</v>
      </c>
      <c r="L19" s="58">
        <f t="shared" si="9"/>
        <v>8</v>
      </c>
      <c r="M19" s="58">
        <f t="shared" si="9"/>
        <v>9</v>
      </c>
      <c r="N19" s="58">
        <f t="shared" si="9"/>
        <v>10</v>
      </c>
      <c r="O19" s="58">
        <f t="shared" si="9"/>
        <v>11</v>
      </c>
      <c r="P19" s="45">
        <f t="shared" si="9"/>
        <v>12</v>
      </c>
      <c r="Q19" s="46">
        <f t="shared" si="9"/>
        <v>13</v>
      </c>
      <c r="R19" s="61">
        <v>37</v>
      </c>
    </row>
    <row r="20" spans="1:18" ht="16">
      <c r="A20" s="62" t="s">
        <v>150</v>
      </c>
      <c r="B20" s="58">
        <f>H19+1</f>
        <v>16</v>
      </c>
      <c r="C20" s="58">
        <f t="shared" ref="C20:H20" si="10">B20+1</f>
        <v>17</v>
      </c>
      <c r="D20" s="58">
        <f t="shared" si="10"/>
        <v>18</v>
      </c>
      <c r="E20" s="58">
        <f t="shared" si="10"/>
        <v>19</v>
      </c>
      <c r="F20" s="58">
        <f t="shared" si="10"/>
        <v>20</v>
      </c>
      <c r="G20" s="45">
        <f t="shared" si="10"/>
        <v>21</v>
      </c>
      <c r="H20" s="45">
        <f t="shared" si="10"/>
        <v>22</v>
      </c>
      <c r="I20" s="60">
        <v>12</v>
      </c>
      <c r="J20" s="63" t="s">
        <v>150</v>
      </c>
      <c r="K20" s="58">
        <f>Q19+1</f>
        <v>14</v>
      </c>
      <c r="L20" s="58">
        <f>K20+1</f>
        <v>15</v>
      </c>
      <c r="M20" s="58">
        <f>L20+1</f>
        <v>16</v>
      </c>
      <c r="N20" s="58">
        <f>M20+1</f>
        <v>17</v>
      </c>
      <c r="O20" s="58">
        <f>N20+1</f>
        <v>18</v>
      </c>
      <c r="P20" s="45">
        <f>IF(O20=30,1,O20+1)</f>
        <v>19</v>
      </c>
      <c r="Q20" s="46">
        <f>IF(P20=30,1,P20+1)</f>
        <v>20</v>
      </c>
      <c r="R20" s="61">
        <v>38</v>
      </c>
    </row>
    <row r="21" spans="1:18" ht="16">
      <c r="A21" s="53"/>
      <c r="B21" s="58">
        <f>IF(H20=31,1,H20+1)</f>
        <v>23</v>
      </c>
      <c r="C21" s="58">
        <f t="shared" ref="C21:H21" si="11">IF(B21=31,1,B21+1)</f>
        <v>24</v>
      </c>
      <c r="D21" s="58">
        <f t="shared" si="11"/>
        <v>25</v>
      </c>
      <c r="E21" s="58">
        <f t="shared" si="11"/>
        <v>26</v>
      </c>
      <c r="F21" s="58">
        <f t="shared" si="11"/>
        <v>27</v>
      </c>
      <c r="G21" s="45">
        <f t="shared" si="11"/>
        <v>28</v>
      </c>
      <c r="H21" s="45">
        <f t="shared" si="11"/>
        <v>29</v>
      </c>
      <c r="I21" s="60">
        <v>13</v>
      </c>
      <c r="J21" s="46"/>
      <c r="K21" s="58">
        <f>IF(Q20=30,1,Q20+1)</f>
        <v>21</v>
      </c>
      <c r="L21" s="58">
        <f>IF(K21=30,1,K21+1)</f>
        <v>22</v>
      </c>
      <c r="M21" s="58">
        <f>IF(L21=30,1,L21+1)</f>
        <v>23</v>
      </c>
      <c r="N21" s="58">
        <f>IF(M21=30,1,M21+1)</f>
        <v>24</v>
      </c>
      <c r="O21" s="58">
        <f>IF(N21=30,1,N21+1)</f>
        <v>25</v>
      </c>
      <c r="P21" s="45">
        <f>IF(O21=30,1,O21+1)</f>
        <v>26</v>
      </c>
      <c r="Q21" s="46">
        <f>IF(P21=30,1,P21+1)</f>
        <v>27</v>
      </c>
      <c r="R21" s="61">
        <v>39</v>
      </c>
    </row>
    <row r="22" spans="1:18" ht="14" thickBot="1">
      <c r="A22" s="71"/>
      <c r="B22" s="72"/>
      <c r="C22" s="72"/>
      <c r="D22" s="72"/>
      <c r="E22" s="72"/>
      <c r="F22" s="72"/>
      <c r="G22" s="72"/>
      <c r="H22" s="72"/>
      <c r="I22" s="73"/>
      <c r="J22" s="74"/>
      <c r="K22" s="72"/>
      <c r="L22" s="72"/>
      <c r="M22" s="72"/>
      <c r="N22" s="72"/>
      <c r="O22" s="72"/>
      <c r="P22" s="72"/>
      <c r="Q22" s="74"/>
      <c r="R22" s="75"/>
    </row>
    <row r="23" spans="1:18" ht="14" thickTop="1">
      <c r="A23" s="53"/>
      <c r="B23" s="45"/>
      <c r="C23" s="45"/>
      <c r="D23" s="45"/>
      <c r="E23" s="45"/>
      <c r="F23" s="45"/>
      <c r="G23" s="45"/>
      <c r="H23" s="45"/>
      <c r="I23" s="56"/>
      <c r="J23" s="46"/>
      <c r="K23" s="45"/>
      <c r="L23" s="45"/>
      <c r="M23" s="45"/>
      <c r="N23" s="45"/>
      <c r="O23" s="45"/>
      <c r="P23" s="45"/>
      <c r="Q23" s="46"/>
      <c r="R23" s="63"/>
    </row>
    <row r="24" spans="1:18" ht="16">
      <c r="A24" s="53"/>
      <c r="B24" s="76"/>
      <c r="C24" s="54" t="s">
        <v>155</v>
      </c>
      <c r="D24" s="55"/>
      <c r="E24" s="40"/>
      <c r="F24" s="40"/>
      <c r="G24" s="40"/>
      <c r="H24" s="40" t="s">
        <v>135</v>
      </c>
      <c r="I24" s="56"/>
      <c r="J24" s="46"/>
      <c r="K24" s="54"/>
      <c r="L24" s="54" t="s">
        <v>156</v>
      </c>
      <c r="M24" s="40"/>
      <c r="N24" s="40"/>
      <c r="O24" s="40"/>
      <c r="P24" s="40"/>
      <c r="Q24" s="43"/>
      <c r="R24" s="46"/>
    </row>
    <row r="25" spans="1:18">
      <c r="A25" s="53"/>
      <c r="B25" s="45"/>
      <c r="C25" s="45"/>
      <c r="D25" s="45"/>
      <c r="E25" s="45"/>
      <c r="F25" s="45"/>
      <c r="G25" s="45"/>
      <c r="H25" s="45"/>
      <c r="I25" s="56"/>
      <c r="J25" s="46"/>
      <c r="K25" s="45"/>
      <c r="L25" s="45"/>
      <c r="M25" s="45"/>
      <c r="N25" s="45"/>
      <c r="O25" s="45"/>
      <c r="P25" s="45"/>
      <c r="Q25" s="46"/>
      <c r="R25" s="46"/>
    </row>
    <row r="26" spans="1:18" ht="16">
      <c r="A26" s="59" t="s">
        <v>157</v>
      </c>
      <c r="B26" s="58">
        <f>IF(H21=31,1,H21+1)</f>
        <v>30</v>
      </c>
      <c r="C26" s="58">
        <f t="shared" ref="C26:H27" si="12">IF(B26=31,1,B26+1)</f>
        <v>31</v>
      </c>
      <c r="D26" s="58">
        <f t="shared" si="12"/>
        <v>1</v>
      </c>
      <c r="E26" s="58">
        <f t="shared" si="12"/>
        <v>2</v>
      </c>
      <c r="F26" s="58">
        <f t="shared" si="12"/>
        <v>3</v>
      </c>
      <c r="G26" s="45">
        <f t="shared" si="12"/>
        <v>4</v>
      </c>
      <c r="H26" s="45">
        <f t="shared" si="12"/>
        <v>5</v>
      </c>
      <c r="I26" s="60">
        <v>14</v>
      </c>
      <c r="J26" s="61" t="s">
        <v>158</v>
      </c>
      <c r="K26" s="58">
        <f>IF(Q21=30,1,Q21+1)</f>
        <v>28</v>
      </c>
      <c r="L26" s="58">
        <f t="shared" ref="L26:Q27" si="13">IF(K26=30,1,K26+1)</f>
        <v>29</v>
      </c>
      <c r="M26" s="58">
        <f t="shared" si="13"/>
        <v>30</v>
      </c>
      <c r="N26" s="58">
        <f t="shared" si="13"/>
        <v>1</v>
      </c>
      <c r="O26" s="58">
        <f t="shared" si="13"/>
        <v>2</v>
      </c>
      <c r="P26" s="45">
        <f t="shared" si="13"/>
        <v>3</v>
      </c>
      <c r="Q26" s="46">
        <f t="shared" si="13"/>
        <v>4</v>
      </c>
      <c r="R26" s="61">
        <v>40</v>
      </c>
    </row>
    <row r="27" spans="1:18" ht="16">
      <c r="A27" s="62">
        <v>5</v>
      </c>
      <c r="B27" s="58">
        <f>IF(H26=31,1,H26+1)</f>
        <v>6</v>
      </c>
      <c r="C27" s="58">
        <f t="shared" si="12"/>
        <v>7</v>
      </c>
      <c r="D27" s="58">
        <f t="shared" si="12"/>
        <v>8</v>
      </c>
      <c r="E27" s="58">
        <f t="shared" si="12"/>
        <v>9</v>
      </c>
      <c r="F27" s="58">
        <f t="shared" si="12"/>
        <v>10</v>
      </c>
      <c r="G27" s="45">
        <f t="shared" si="12"/>
        <v>11</v>
      </c>
      <c r="H27" s="45">
        <f t="shared" si="12"/>
        <v>12</v>
      </c>
      <c r="I27" s="60">
        <v>15</v>
      </c>
      <c r="J27" s="63">
        <v>5</v>
      </c>
      <c r="K27" s="58">
        <f>IF(Q26=30,1,Q26+1)</f>
        <v>5</v>
      </c>
      <c r="L27" s="58">
        <f t="shared" si="13"/>
        <v>6</v>
      </c>
      <c r="M27" s="58">
        <f t="shared" si="13"/>
        <v>7</v>
      </c>
      <c r="N27" s="58">
        <f t="shared" si="13"/>
        <v>8</v>
      </c>
      <c r="O27" s="58">
        <f t="shared" si="13"/>
        <v>9</v>
      </c>
      <c r="P27" s="45">
        <f t="shared" si="13"/>
        <v>10</v>
      </c>
      <c r="Q27" s="46">
        <f t="shared" si="13"/>
        <v>11</v>
      </c>
      <c r="R27" s="61">
        <v>41</v>
      </c>
    </row>
    <row r="28" spans="1:18" ht="16">
      <c r="A28" s="62" t="s">
        <v>150</v>
      </c>
      <c r="B28" s="58">
        <f>H27+1</f>
        <v>13</v>
      </c>
      <c r="C28" s="58">
        <f t="shared" ref="C28:H28" si="14">B28+1</f>
        <v>14</v>
      </c>
      <c r="D28" s="58">
        <f t="shared" si="14"/>
        <v>15</v>
      </c>
      <c r="E28" s="58">
        <f t="shared" si="14"/>
        <v>16</v>
      </c>
      <c r="F28" s="58">
        <f t="shared" si="14"/>
        <v>17</v>
      </c>
      <c r="G28" s="45">
        <f t="shared" si="14"/>
        <v>18</v>
      </c>
      <c r="H28" s="45">
        <f t="shared" si="14"/>
        <v>19</v>
      </c>
      <c r="I28" s="60">
        <v>16</v>
      </c>
      <c r="J28" s="63" t="s">
        <v>150</v>
      </c>
      <c r="K28" s="58">
        <f>Q27+1</f>
        <v>12</v>
      </c>
      <c r="L28" s="58">
        <f t="shared" ref="L28:Q28" si="15">K28+1</f>
        <v>13</v>
      </c>
      <c r="M28" s="58">
        <f t="shared" si="15"/>
        <v>14</v>
      </c>
      <c r="N28" s="58">
        <f t="shared" si="15"/>
        <v>15</v>
      </c>
      <c r="O28" s="58">
        <f t="shared" si="15"/>
        <v>16</v>
      </c>
      <c r="P28" s="45">
        <f t="shared" si="15"/>
        <v>17</v>
      </c>
      <c r="Q28" s="46">
        <f t="shared" si="15"/>
        <v>18</v>
      </c>
      <c r="R28" s="61">
        <v>42</v>
      </c>
    </row>
    <row r="29" spans="1:18" ht="16">
      <c r="A29" s="53"/>
      <c r="B29" s="58">
        <f>H28+1</f>
        <v>20</v>
      </c>
      <c r="C29" s="58">
        <f>B29+1</f>
        <v>21</v>
      </c>
      <c r="D29" s="58">
        <f>C29+1</f>
        <v>22</v>
      </c>
      <c r="E29" s="58">
        <f>D29+1</f>
        <v>23</v>
      </c>
      <c r="F29" s="58">
        <f>IF(E29=30,1,+E29+1)</f>
        <v>24</v>
      </c>
      <c r="G29" s="45">
        <f>IF(F29=30,1,+F29+1)</f>
        <v>25</v>
      </c>
      <c r="H29" s="45">
        <f>IF(G29=30,1,+G29+1)</f>
        <v>26</v>
      </c>
      <c r="I29" s="60">
        <v>17</v>
      </c>
      <c r="J29" s="63"/>
      <c r="K29" s="58">
        <f>Q28+1</f>
        <v>19</v>
      </c>
      <c r="L29" s="58">
        <f>K29+1</f>
        <v>20</v>
      </c>
      <c r="M29" s="58">
        <f>L29+1</f>
        <v>21</v>
      </c>
      <c r="N29" s="58">
        <f>M29+1</f>
        <v>22</v>
      </c>
      <c r="O29" s="58">
        <f>N29+1</f>
        <v>23</v>
      </c>
      <c r="P29" s="45">
        <f>IF(O29=31,1,O29+1)</f>
        <v>24</v>
      </c>
      <c r="Q29" s="46">
        <f>IF(P29=31,1,P29+1)</f>
        <v>25</v>
      </c>
      <c r="R29" s="61">
        <v>43</v>
      </c>
    </row>
    <row r="30" spans="1:18" ht="16">
      <c r="A30" s="64"/>
      <c r="B30" s="65">
        <f>IF(H29=30,1,H29+1)</f>
        <v>27</v>
      </c>
      <c r="C30" s="65">
        <f t="shared" ref="C30:H30" si="16">IF(B30=30,1,B30+1)</f>
        <v>28</v>
      </c>
      <c r="D30" s="65">
        <f t="shared" si="16"/>
        <v>29</v>
      </c>
      <c r="E30" s="65">
        <f t="shared" si="16"/>
        <v>30</v>
      </c>
      <c r="F30" s="65">
        <f t="shared" si="16"/>
        <v>1</v>
      </c>
      <c r="G30" s="66">
        <f t="shared" si="16"/>
        <v>2</v>
      </c>
      <c r="H30" s="66">
        <f t="shared" si="16"/>
        <v>3</v>
      </c>
      <c r="I30" s="67">
        <v>18</v>
      </c>
      <c r="J30" s="68"/>
      <c r="K30" s="65">
        <f>IF(Q29=31,1,Q29+1)</f>
        <v>26</v>
      </c>
      <c r="L30" s="65">
        <f>IF(K30=31,1,K30+1)</f>
        <v>27</v>
      </c>
      <c r="M30" s="65">
        <f>IF(L30=31,1,L30+1)</f>
        <v>28</v>
      </c>
      <c r="N30" s="65">
        <f>IF(M30=31,1,M30+1)</f>
        <v>29</v>
      </c>
      <c r="O30" s="65">
        <f>IF(N30=31,1,N30+1)</f>
        <v>30</v>
      </c>
      <c r="P30" s="66">
        <f>IF(O30=31,1,O30+1)</f>
        <v>31</v>
      </c>
      <c r="Q30" s="69">
        <f>IF(P30=31,1,P30+1)</f>
        <v>1</v>
      </c>
      <c r="R30" s="70">
        <v>44</v>
      </c>
    </row>
    <row r="31" spans="1:18" ht="16">
      <c r="A31" s="59"/>
      <c r="B31" s="45"/>
      <c r="C31" s="45"/>
      <c r="D31" s="45"/>
      <c r="E31" s="45"/>
      <c r="F31" s="45"/>
      <c r="G31" s="45"/>
      <c r="H31" s="45"/>
      <c r="I31" s="56"/>
      <c r="J31" s="63"/>
      <c r="K31" s="45"/>
      <c r="L31" s="45"/>
      <c r="M31" s="45"/>
      <c r="N31" s="45"/>
      <c r="O31" s="45"/>
      <c r="P31" s="45"/>
      <c r="Q31" s="46"/>
      <c r="R31" s="61"/>
    </row>
    <row r="32" spans="1:18" ht="16">
      <c r="A32" s="59" t="s">
        <v>159</v>
      </c>
      <c r="B32" s="58">
        <f>IF(H30=30,1,H30+1)</f>
        <v>4</v>
      </c>
      <c r="C32" s="58">
        <f t="shared" ref="C32:H33" si="17">IF(B32=30,1,B32+1)</f>
        <v>5</v>
      </c>
      <c r="D32" s="58">
        <f t="shared" si="17"/>
        <v>6</v>
      </c>
      <c r="E32" s="58">
        <f t="shared" si="17"/>
        <v>7</v>
      </c>
      <c r="F32" s="58">
        <f t="shared" si="17"/>
        <v>8</v>
      </c>
      <c r="G32" s="45">
        <f t="shared" si="17"/>
        <v>9</v>
      </c>
      <c r="H32" s="45">
        <f t="shared" si="17"/>
        <v>10</v>
      </c>
      <c r="I32" s="60">
        <v>19</v>
      </c>
      <c r="J32" s="61" t="s">
        <v>160</v>
      </c>
      <c r="K32" s="58">
        <f>IF(Q30=31,1,Q30+1)</f>
        <v>2</v>
      </c>
      <c r="L32" s="58">
        <f t="shared" ref="L32:Q33" si="18">IF(K32=31,1,K32+1)</f>
        <v>3</v>
      </c>
      <c r="M32" s="58">
        <f t="shared" si="18"/>
        <v>4</v>
      </c>
      <c r="N32" s="58">
        <f t="shared" si="18"/>
        <v>5</v>
      </c>
      <c r="O32" s="58">
        <f t="shared" si="18"/>
        <v>6</v>
      </c>
      <c r="P32" s="45">
        <f t="shared" si="18"/>
        <v>7</v>
      </c>
      <c r="Q32" s="46">
        <f t="shared" si="18"/>
        <v>8</v>
      </c>
      <c r="R32" s="61">
        <v>45</v>
      </c>
    </row>
    <row r="33" spans="1:18" ht="16">
      <c r="A33" s="62">
        <v>4</v>
      </c>
      <c r="B33" s="58">
        <f>IF(H32=30,1,H32+1)</f>
        <v>11</v>
      </c>
      <c r="C33" s="58">
        <f t="shared" si="17"/>
        <v>12</v>
      </c>
      <c r="D33" s="58">
        <f t="shared" si="17"/>
        <v>13</v>
      </c>
      <c r="E33" s="58">
        <f t="shared" si="17"/>
        <v>14</v>
      </c>
      <c r="F33" s="58">
        <f t="shared" si="17"/>
        <v>15</v>
      </c>
      <c r="G33" s="45">
        <f t="shared" si="17"/>
        <v>16</v>
      </c>
      <c r="H33" s="45">
        <f t="shared" si="17"/>
        <v>17</v>
      </c>
      <c r="I33" s="60">
        <v>20</v>
      </c>
      <c r="J33" s="63">
        <v>4</v>
      </c>
      <c r="K33" s="58">
        <f>IF(Q32=31,1,Q32+1)</f>
        <v>9</v>
      </c>
      <c r="L33" s="58">
        <f t="shared" si="18"/>
        <v>10</v>
      </c>
      <c r="M33" s="58">
        <f t="shared" si="18"/>
        <v>11</v>
      </c>
      <c r="N33" s="58">
        <f t="shared" si="18"/>
        <v>12</v>
      </c>
      <c r="O33" s="58">
        <f t="shared" si="18"/>
        <v>13</v>
      </c>
      <c r="P33" s="45">
        <f t="shared" si="18"/>
        <v>14</v>
      </c>
      <c r="Q33" s="46">
        <f t="shared" si="18"/>
        <v>15</v>
      </c>
      <c r="R33" s="61">
        <v>46</v>
      </c>
    </row>
    <row r="34" spans="1:18" ht="16">
      <c r="A34" s="62" t="s">
        <v>150</v>
      </c>
      <c r="B34" s="58">
        <f>H33+1</f>
        <v>18</v>
      </c>
      <c r="C34" s="58">
        <f>B34+1</f>
        <v>19</v>
      </c>
      <c r="D34" s="58">
        <f>C34+1</f>
        <v>20</v>
      </c>
      <c r="E34" s="58">
        <f>D34+1</f>
        <v>21</v>
      </c>
      <c r="F34" s="58">
        <f>E34+1</f>
        <v>22</v>
      </c>
      <c r="G34" s="45">
        <f>IF(F34=31,1,+F34+1)</f>
        <v>23</v>
      </c>
      <c r="H34" s="45">
        <f>IF(G34=31,1,+G34+1)</f>
        <v>24</v>
      </c>
      <c r="I34" s="60">
        <v>21</v>
      </c>
      <c r="J34" s="63" t="s">
        <v>150</v>
      </c>
      <c r="K34" s="58">
        <f>Q33+1</f>
        <v>16</v>
      </c>
      <c r="L34" s="58">
        <f>K34+1</f>
        <v>17</v>
      </c>
      <c r="M34" s="58">
        <f>L34+1</f>
        <v>18</v>
      </c>
      <c r="N34" s="58">
        <f>M34+1</f>
        <v>19</v>
      </c>
      <c r="O34" s="58">
        <f>N34+1</f>
        <v>20</v>
      </c>
      <c r="P34" s="45">
        <f>IF(O34=30,1,O34+1)</f>
        <v>21</v>
      </c>
      <c r="Q34" s="46">
        <f>IF(P34=30,1,P34+1)</f>
        <v>22</v>
      </c>
      <c r="R34" s="61">
        <v>47</v>
      </c>
    </row>
    <row r="35" spans="1:18" ht="16">
      <c r="A35" s="64"/>
      <c r="B35" s="65">
        <f>IF(H34=31,1,H34+1)</f>
        <v>25</v>
      </c>
      <c r="C35" s="65">
        <f t="shared" ref="C35:H35" si="19">IF(B35=31,1,B35+1)</f>
        <v>26</v>
      </c>
      <c r="D35" s="65">
        <f t="shared" si="19"/>
        <v>27</v>
      </c>
      <c r="E35" s="65">
        <f t="shared" si="19"/>
        <v>28</v>
      </c>
      <c r="F35" s="65">
        <f t="shared" si="19"/>
        <v>29</v>
      </c>
      <c r="G35" s="66">
        <f t="shared" si="19"/>
        <v>30</v>
      </c>
      <c r="H35" s="66">
        <f t="shared" si="19"/>
        <v>31</v>
      </c>
      <c r="I35" s="67">
        <v>22</v>
      </c>
      <c r="J35" s="68"/>
      <c r="K35" s="65">
        <f>IF(Q34=30,1,Q34+1)</f>
        <v>23</v>
      </c>
      <c r="L35" s="65">
        <f>IF(K35=30,1,K35+1)</f>
        <v>24</v>
      </c>
      <c r="M35" s="65">
        <f>IF(L35=30,1,L35+1)</f>
        <v>25</v>
      </c>
      <c r="N35" s="65">
        <f>IF(M35=30,1,M35+1)</f>
        <v>26</v>
      </c>
      <c r="O35" s="65">
        <f>IF(N35=30,1,N35+1)</f>
        <v>27</v>
      </c>
      <c r="P35" s="66">
        <f>IF(O35=30,1,O35+1)</f>
        <v>28</v>
      </c>
      <c r="Q35" s="69">
        <f>IF(P35=30,1,P35+1)</f>
        <v>29</v>
      </c>
      <c r="R35" s="70">
        <v>48</v>
      </c>
    </row>
    <row r="36" spans="1:18" ht="16">
      <c r="A36" s="53"/>
      <c r="B36" s="45"/>
      <c r="C36" s="45"/>
      <c r="D36" s="45"/>
      <c r="E36" s="45"/>
      <c r="F36" s="45"/>
      <c r="G36" s="45"/>
      <c r="H36" s="45"/>
      <c r="I36" s="56"/>
      <c r="J36" s="63"/>
      <c r="K36" s="45"/>
      <c r="L36" s="45"/>
      <c r="M36" s="45"/>
      <c r="N36" s="45"/>
      <c r="O36" s="45"/>
      <c r="P36" s="45"/>
      <c r="Q36" s="46"/>
      <c r="R36" s="61"/>
    </row>
    <row r="37" spans="1:18" ht="16">
      <c r="A37" s="59" t="s">
        <v>161</v>
      </c>
      <c r="B37" s="58">
        <f>IF(H35=31,1,H35+1)</f>
        <v>1</v>
      </c>
      <c r="C37" s="58">
        <f t="shared" ref="C37:H38" si="20">IF(B37=31,1,B37+1)</f>
        <v>2</v>
      </c>
      <c r="D37" s="58">
        <f t="shared" si="20"/>
        <v>3</v>
      </c>
      <c r="E37" s="58">
        <f t="shared" si="20"/>
        <v>4</v>
      </c>
      <c r="F37" s="58">
        <f t="shared" si="20"/>
        <v>5</v>
      </c>
      <c r="G37" s="45">
        <f t="shared" si="20"/>
        <v>6</v>
      </c>
      <c r="H37" s="45">
        <f t="shared" si="20"/>
        <v>7</v>
      </c>
      <c r="I37" s="60">
        <v>23</v>
      </c>
      <c r="J37" s="61" t="s">
        <v>162</v>
      </c>
      <c r="K37" s="58">
        <f>IF(Q35=30,1,Q35+1)</f>
        <v>30</v>
      </c>
      <c r="L37" s="58">
        <f t="shared" ref="L37:Q38" si="21">IF(K37=30,1,K37+1)</f>
        <v>1</v>
      </c>
      <c r="M37" s="58">
        <f t="shared" si="21"/>
        <v>2</v>
      </c>
      <c r="N37" s="58">
        <f t="shared" si="21"/>
        <v>3</v>
      </c>
      <c r="O37" s="58">
        <f t="shared" si="21"/>
        <v>4</v>
      </c>
      <c r="P37" s="45">
        <f t="shared" si="21"/>
        <v>5</v>
      </c>
      <c r="Q37" s="46">
        <f t="shared" si="21"/>
        <v>6</v>
      </c>
      <c r="R37" s="61">
        <v>49</v>
      </c>
    </row>
    <row r="38" spans="1:18" ht="16">
      <c r="A38" s="62">
        <v>4</v>
      </c>
      <c r="B38" s="58">
        <f>IF(H37=31,1,H37+1)</f>
        <v>8</v>
      </c>
      <c r="C38" s="58">
        <f t="shared" si="20"/>
        <v>9</v>
      </c>
      <c r="D38" s="58">
        <f t="shared" si="20"/>
        <v>10</v>
      </c>
      <c r="E38" s="58">
        <f t="shared" si="20"/>
        <v>11</v>
      </c>
      <c r="F38" s="58">
        <f t="shared" si="20"/>
        <v>12</v>
      </c>
      <c r="G38" s="45">
        <f t="shared" si="20"/>
        <v>13</v>
      </c>
      <c r="H38" s="45">
        <f t="shared" si="20"/>
        <v>14</v>
      </c>
      <c r="I38" s="60">
        <v>24</v>
      </c>
      <c r="J38" s="63">
        <v>4</v>
      </c>
      <c r="K38" s="58">
        <f>IF(Q37=30,1,Q37+1)</f>
        <v>7</v>
      </c>
      <c r="L38" s="58">
        <f t="shared" si="21"/>
        <v>8</v>
      </c>
      <c r="M38" s="58">
        <f t="shared" si="21"/>
        <v>9</v>
      </c>
      <c r="N38" s="58">
        <f t="shared" si="21"/>
        <v>10</v>
      </c>
      <c r="O38" s="58">
        <f t="shared" si="21"/>
        <v>11</v>
      </c>
      <c r="P38" s="45">
        <f t="shared" si="21"/>
        <v>12</v>
      </c>
      <c r="Q38" s="46">
        <f t="shared" si="21"/>
        <v>13</v>
      </c>
      <c r="R38" s="61">
        <v>50</v>
      </c>
    </row>
    <row r="39" spans="1:18" ht="16">
      <c r="A39" s="62" t="s">
        <v>150</v>
      </c>
      <c r="B39" s="58">
        <f>H38+1</f>
        <v>15</v>
      </c>
      <c r="C39" s="58">
        <f>B39+1</f>
        <v>16</v>
      </c>
      <c r="D39" s="58">
        <f>C39+1</f>
        <v>17</v>
      </c>
      <c r="E39" s="58">
        <f>D39+1</f>
        <v>18</v>
      </c>
      <c r="F39" s="58">
        <f>E39+1</f>
        <v>19</v>
      </c>
      <c r="G39" s="45">
        <f>IF(F39=30,1,+F39+1)</f>
        <v>20</v>
      </c>
      <c r="H39" s="45">
        <f>IF(G39=30,1,+G39+1)</f>
        <v>21</v>
      </c>
      <c r="I39" s="60">
        <v>25</v>
      </c>
      <c r="J39" s="63" t="s">
        <v>150</v>
      </c>
      <c r="K39" s="58">
        <f>Q38+1</f>
        <v>14</v>
      </c>
      <c r="L39" s="58">
        <f t="shared" ref="L39:Q39" si="22">K39+1</f>
        <v>15</v>
      </c>
      <c r="M39" s="58">
        <f t="shared" si="22"/>
        <v>16</v>
      </c>
      <c r="N39" s="58">
        <f t="shared" si="22"/>
        <v>17</v>
      </c>
      <c r="O39" s="58">
        <f t="shared" si="22"/>
        <v>18</v>
      </c>
      <c r="P39" s="45">
        <f t="shared" si="22"/>
        <v>19</v>
      </c>
      <c r="Q39" s="46">
        <f t="shared" si="22"/>
        <v>20</v>
      </c>
      <c r="R39" s="61">
        <v>51</v>
      </c>
    </row>
    <row r="40" spans="1:18" ht="16">
      <c r="A40" s="53"/>
      <c r="B40" s="58">
        <f>IF(H39=30,1,H39+1)</f>
        <v>22</v>
      </c>
      <c r="C40" s="58">
        <f t="shared" ref="C40:H40" si="23">IF(B40=30,1,B40+1)</f>
        <v>23</v>
      </c>
      <c r="D40" s="58">
        <f t="shared" si="23"/>
        <v>24</v>
      </c>
      <c r="E40" s="58">
        <f t="shared" si="23"/>
        <v>25</v>
      </c>
      <c r="F40" s="58">
        <f t="shared" si="23"/>
        <v>26</v>
      </c>
      <c r="G40" s="45">
        <f t="shared" si="23"/>
        <v>27</v>
      </c>
      <c r="H40" s="45">
        <f t="shared" si="23"/>
        <v>28</v>
      </c>
      <c r="I40" s="60">
        <v>26</v>
      </c>
      <c r="J40" s="46"/>
      <c r="K40" s="58">
        <f>IF(OR(Q39+1&gt;31,Q39+1&lt;18),0,Q39+1)</f>
        <v>21</v>
      </c>
      <c r="L40" s="58">
        <f t="shared" ref="L40:Q41" si="24">IF(OR(K40+1&gt;31,K40+1&lt;18),0,K40+1)</f>
        <v>22</v>
      </c>
      <c r="M40" s="58">
        <f t="shared" si="24"/>
        <v>23</v>
      </c>
      <c r="N40" s="58">
        <f t="shared" si="24"/>
        <v>24</v>
      </c>
      <c r="O40" s="58">
        <f t="shared" si="24"/>
        <v>25</v>
      </c>
      <c r="P40" s="45">
        <f t="shared" si="24"/>
        <v>26</v>
      </c>
      <c r="Q40" s="46">
        <f t="shared" si="24"/>
        <v>27</v>
      </c>
      <c r="R40" s="61">
        <v>52</v>
      </c>
    </row>
    <row r="41" spans="1:18" ht="17" thickBot="1">
      <c r="A41" s="53"/>
      <c r="B41" s="45"/>
      <c r="C41" s="45"/>
      <c r="D41" s="45"/>
      <c r="E41" s="45"/>
      <c r="F41" s="45"/>
      <c r="G41" s="45"/>
      <c r="H41" s="45"/>
      <c r="I41" s="56"/>
      <c r="J41" s="46"/>
      <c r="K41" s="58">
        <f>IF(OR(Q40+1&gt;31,Q40+1&lt;18),0,Q40+1)</f>
        <v>28</v>
      </c>
      <c r="L41" s="58">
        <f t="shared" si="24"/>
        <v>29</v>
      </c>
      <c r="M41" s="58">
        <f t="shared" si="24"/>
        <v>30</v>
      </c>
      <c r="N41" s="58">
        <f t="shared" si="24"/>
        <v>31</v>
      </c>
      <c r="O41" s="58">
        <f t="shared" si="24"/>
        <v>0</v>
      </c>
      <c r="P41" s="45">
        <f t="shared" si="24"/>
        <v>0</v>
      </c>
      <c r="Q41" s="46">
        <f t="shared" si="24"/>
        <v>0</v>
      </c>
      <c r="R41" s="61" t="str">
        <f>IF(O41&gt;0,53,"")</f>
        <v/>
      </c>
    </row>
    <row r="42" spans="1:18" ht="17" thickTop="1">
      <c r="A42" s="47" t="s">
        <v>139</v>
      </c>
      <c r="B42" s="48" t="s">
        <v>140</v>
      </c>
      <c r="C42" s="48" t="s">
        <v>141</v>
      </c>
      <c r="D42" s="48" t="s">
        <v>142</v>
      </c>
      <c r="E42" s="48" t="s">
        <v>141</v>
      </c>
      <c r="F42" s="48" t="s">
        <v>143</v>
      </c>
      <c r="G42" s="49" t="s">
        <v>144</v>
      </c>
      <c r="H42" s="49" t="s">
        <v>144</v>
      </c>
      <c r="I42" s="50" t="s">
        <v>145</v>
      </c>
      <c r="J42" s="51" t="s">
        <v>139</v>
      </c>
      <c r="K42" s="48" t="s">
        <v>140</v>
      </c>
      <c r="L42" s="48" t="s">
        <v>141</v>
      </c>
      <c r="M42" s="48" t="s">
        <v>142</v>
      </c>
      <c r="N42" s="48" t="s">
        <v>141</v>
      </c>
      <c r="O42" s="48" t="s">
        <v>143</v>
      </c>
      <c r="P42" s="49" t="s">
        <v>144</v>
      </c>
      <c r="Q42" s="52" t="s">
        <v>144</v>
      </c>
      <c r="R42" s="51" t="s">
        <v>145</v>
      </c>
    </row>
  </sheetData>
  <sheetProtection password="D20A" sheet="1" objects="1" scenarios="1" selectLockedCells="1"/>
  <customSheetViews>
    <customSheetView guid="{43ADE452-16C1-48AF-BAAE-CBF08858B664}" showGridLines="0" showRowCol="0" zeroValues="0" fitToPage="1">
      <pageMargins left="0.5" right="0.5" top="0.5" bottom="0.5" header="0.5" footer="0.5"/>
      <pageSetup scale="82" orientation="portrait" r:id="rId1"/>
      <headerFooter alignWithMargins="0"/>
    </customSheetView>
    <customSheetView guid="{3D49E59F-0664-4008-BC41-60EB5048CD87}" showGridLines="0" showRowCol="0" zeroValues="0" fitToPage="1">
      <pageMargins left="0.5" right="0.5" top="0.5" bottom="0.5" header="0.5" footer="0.5"/>
      <pageSetup scale="82" orientation="portrait" r:id="rId2"/>
      <headerFooter alignWithMargins="0"/>
    </customSheetView>
    <customSheetView guid="{9611838A-1C53-47F1-8140-A6F69DDCF4B6}" showGridLines="0" showRowCol="0" zeroValues="0" fitToPage="1">
      <pageMargins left="0.5" right="0.5" top="0.5" bottom="0.5" header="0.5" footer="0.5"/>
      <pageSetup scale="82" orientation="portrait" r:id="rId3"/>
      <headerFooter alignWithMargins="0"/>
    </customSheetView>
  </customSheetViews>
  <phoneticPr fontId="35" type="noConversion"/>
  <pageMargins left="0.5" right="0.5" top="0.5" bottom="0.5" header="0.5" footer="0.5"/>
  <pageSetup scale="82" orientation="portrait" r:id="rId4"/>
  <headerFooter alignWithMargins="0"/>
  <drawing r:id="rId5"/>
  <legacy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2"/>
  <dimension ref="B4:E74"/>
  <sheetViews>
    <sheetView showGridLines="0" workbookViewId="0">
      <selection activeCell="B76" sqref="B76"/>
    </sheetView>
  </sheetViews>
  <sheetFormatPr baseColWidth="10" defaultColWidth="8.83203125" defaultRowHeight="13"/>
  <cols>
    <col min="1" max="1" width="2.6640625" customWidth="1"/>
    <col min="2" max="2" width="11.6640625" customWidth="1"/>
    <col min="3" max="3" width="13.5" customWidth="1"/>
    <col min="4" max="4" width="12.6640625" style="23" customWidth="1"/>
    <col min="5" max="5" width="65" style="3" customWidth="1"/>
  </cols>
  <sheetData>
    <row r="4" spans="2:5" ht="26">
      <c r="C4" s="21" t="s">
        <v>740</v>
      </c>
    </row>
    <row r="5" spans="2:5">
      <c r="C5" s="135" t="s">
        <v>497</v>
      </c>
      <c r="D5" s="136" t="str">
        <f>Intro!L3</f>
        <v>Version 4.0.9 Revised 2015-0128</v>
      </c>
      <c r="E5" s="942"/>
    </row>
    <row r="6" spans="2:5">
      <c r="B6" t="s">
        <v>91</v>
      </c>
      <c r="C6" t="s">
        <v>89</v>
      </c>
      <c r="D6" s="23" t="s">
        <v>90</v>
      </c>
    </row>
    <row r="7" spans="2:5" ht="14">
      <c r="B7" s="901" t="s">
        <v>97</v>
      </c>
      <c r="C7" s="901" t="s">
        <v>87</v>
      </c>
      <c r="D7" s="902">
        <v>39430</v>
      </c>
      <c r="E7" s="903" t="s">
        <v>98</v>
      </c>
    </row>
    <row r="8" spans="2:5" ht="14">
      <c r="B8" s="901" t="s">
        <v>92</v>
      </c>
      <c r="C8" s="901" t="s">
        <v>93</v>
      </c>
      <c r="D8" s="902">
        <v>39433</v>
      </c>
      <c r="E8" s="903" t="s">
        <v>88</v>
      </c>
    </row>
    <row r="9" spans="2:5" ht="14">
      <c r="B9" s="901" t="s">
        <v>95</v>
      </c>
      <c r="C9" s="901" t="s">
        <v>96</v>
      </c>
      <c r="D9" s="902">
        <v>39434</v>
      </c>
      <c r="E9" s="903" t="s">
        <v>94</v>
      </c>
    </row>
    <row r="10" spans="2:5" ht="14">
      <c r="B10" s="901" t="s">
        <v>99</v>
      </c>
      <c r="C10" s="901" t="s">
        <v>100</v>
      </c>
      <c r="D10" s="902">
        <v>39435</v>
      </c>
      <c r="E10" s="903" t="s">
        <v>101</v>
      </c>
    </row>
    <row r="11" spans="2:5" ht="14">
      <c r="B11" s="901" t="s">
        <v>104</v>
      </c>
      <c r="C11" s="901" t="s">
        <v>105</v>
      </c>
      <c r="D11" s="902">
        <v>39435</v>
      </c>
      <c r="E11" s="903" t="s">
        <v>106</v>
      </c>
    </row>
    <row r="12" spans="2:5" ht="41.25" customHeight="1">
      <c r="B12" s="901" t="s">
        <v>107</v>
      </c>
      <c r="C12" s="901" t="s">
        <v>113</v>
      </c>
      <c r="D12" s="902">
        <v>39436</v>
      </c>
      <c r="E12" s="903" t="s">
        <v>108</v>
      </c>
    </row>
    <row r="13" spans="2:5" ht="14">
      <c r="B13" s="901" t="s">
        <v>111</v>
      </c>
      <c r="C13" s="901" t="s">
        <v>112</v>
      </c>
      <c r="D13" s="902">
        <v>39437</v>
      </c>
      <c r="E13" s="903" t="s">
        <v>114</v>
      </c>
    </row>
    <row r="14" spans="2:5" ht="14">
      <c r="B14" s="901" t="s">
        <v>115</v>
      </c>
      <c r="C14" s="901" t="s">
        <v>116</v>
      </c>
      <c r="D14" s="902">
        <v>39437</v>
      </c>
      <c r="E14" s="903" t="s">
        <v>252</v>
      </c>
    </row>
    <row r="15" spans="2:5" ht="14">
      <c r="B15" s="901" t="s">
        <v>121</v>
      </c>
      <c r="C15" s="901" t="s">
        <v>122</v>
      </c>
      <c r="D15" s="902">
        <v>39445</v>
      </c>
      <c r="E15" s="903" t="s">
        <v>123</v>
      </c>
    </row>
    <row r="16" spans="2:5" ht="28">
      <c r="B16" s="901" t="s">
        <v>124</v>
      </c>
      <c r="C16" s="901" t="s">
        <v>125</v>
      </c>
      <c r="D16" s="902">
        <v>39455</v>
      </c>
      <c r="E16" s="903" t="s">
        <v>126</v>
      </c>
    </row>
    <row r="17" spans="2:5" ht="14">
      <c r="B17" s="901" t="s">
        <v>127</v>
      </c>
      <c r="C17" s="901" t="s">
        <v>128</v>
      </c>
      <c r="D17" s="902">
        <v>39456</v>
      </c>
      <c r="E17" s="903" t="s">
        <v>235</v>
      </c>
    </row>
    <row r="18" spans="2:5" ht="14">
      <c r="B18" s="901" t="s">
        <v>127</v>
      </c>
      <c r="C18" s="901" t="s">
        <v>128</v>
      </c>
      <c r="D18" s="902">
        <v>39456</v>
      </c>
      <c r="E18" s="903" t="s">
        <v>129</v>
      </c>
    </row>
    <row r="19" spans="2:5" ht="14">
      <c r="B19" s="901" t="s">
        <v>130</v>
      </c>
      <c r="C19" s="901" t="s">
        <v>131</v>
      </c>
      <c r="D19" s="902">
        <v>39470</v>
      </c>
      <c r="E19" s="903" t="s">
        <v>132</v>
      </c>
    </row>
    <row r="20" spans="2:5" ht="28">
      <c r="B20" s="901" t="s">
        <v>136</v>
      </c>
      <c r="C20" s="901" t="s">
        <v>137</v>
      </c>
      <c r="D20" s="902">
        <v>39472</v>
      </c>
      <c r="E20" s="903" t="s">
        <v>253</v>
      </c>
    </row>
    <row r="21" spans="2:5" ht="14">
      <c r="B21" s="901" t="s">
        <v>163</v>
      </c>
      <c r="C21" s="901" t="s">
        <v>164</v>
      </c>
      <c r="D21" s="902">
        <v>39472</v>
      </c>
      <c r="E21" s="903" t="s">
        <v>165</v>
      </c>
    </row>
    <row r="22" spans="2:5" ht="28">
      <c r="B22" s="901" t="s">
        <v>169</v>
      </c>
      <c r="C22" s="901" t="s">
        <v>170</v>
      </c>
      <c r="D22" s="902">
        <v>39479</v>
      </c>
      <c r="E22" s="903" t="s">
        <v>171</v>
      </c>
    </row>
    <row r="23" spans="2:5" ht="28">
      <c r="B23" s="901" t="s">
        <v>172</v>
      </c>
      <c r="C23" s="901" t="s">
        <v>173</v>
      </c>
      <c r="D23" s="902">
        <v>39483</v>
      </c>
      <c r="E23" s="903" t="s">
        <v>174</v>
      </c>
    </row>
    <row r="24" spans="2:5" ht="30" customHeight="1">
      <c r="B24" s="901" t="s">
        <v>175</v>
      </c>
      <c r="C24" s="901" t="s">
        <v>176</v>
      </c>
      <c r="D24" s="902">
        <v>39489</v>
      </c>
      <c r="E24" s="903" t="s">
        <v>177</v>
      </c>
    </row>
    <row r="25" spans="2:5" ht="28">
      <c r="B25" s="901" t="s">
        <v>194</v>
      </c>
      <c r="C25" s="901" t="s">
        <v>195</v>
      </c>
      <c r="D25" s="902">
        <v>39547</v>
      </c>
      <c r="E25" s="903" t="s">
        <v>208</v>
      </c>
    </row>
    <row r="26" spans="2:5" ht="28">
      <c r="B26" s="901" t="s">
        <v>219</v>
      </c>
      <c r="C26" s="901" t="s">
        <v>220</v>
      </c>
      <c r="D26" s="902">
        <v>39552</v>
      </c>
      <c r="E26" s="903" t="s">
        <v>221</v>
      </c>
    </row>
    <row r="27" spans="2:5" ht="28">
      <c r="B27" s="901" t="s">
        <v>222</v>
      </c>
      <c r="C27" s="901" t="s">
        <v>224</v>
      </c>
      <c r="D27" s="902">
        <v>39553</v>
      </c>
      <c r="E27" s="903" t="s">
        <v>226</v>
      </c>
    </row>
    <row r="28" spans="2:5" ht="28">
      <c r="B28" s="901" t="s">
        <v>223</v>
      </c>
      <c r="C28" s="901" t="s">
        <v>225</v>
      </c>
      <c r="D28" s="902">
        <v>39554</v>
      </c>
      <c r="E28" s="903" t="s">
        <v>227</v>
      </c>
    </row>
    <row r="29" spans="2:5" ht="21.75" customHeight="1">
      <c r="B29" s="901" t="s">
        <v>228</v>
      </c>
      <c r="C29" s="901" t="s">
        <v>229</v>
      </c>
      <c r="D29" s="902">
        <v>39555</v>
      </c>
      <c r="E29" s="903" t="s">
        <v>230</v>
      </c>
    </row>
    <row r="30" spans="2:5" ht="28">
      <c r="B30" s="901" t="s">
        <v>232</v>
      </c>
      <c r="C30" s="901" t="s">
        <v>233</v>
      </c>
      <c r="D30" s="902">
        <v>39563</v>
      </c>
      <c r="E30" s="903" t="s">
        <v>234</v>
      </c>
    </row>
    <row r="31" spans="2:5" ht="28">
      <c r="B31" s="901" t="s">
        <v>236</v>
      </c>
      <c r="C31" s="901" t="s">
        <v>237</v>
      </c>
      <c r="D31" s="902">
        <v>39565</v>
      </c>
      <c r="E31" s="903" t="s">
        <v>238</v>
      </c>
    </row>
    <row r="32" spans="2:5" ht="14">
      <c r="B32" s="901" t="s">
        <v>239</v>
      </c>
      <c r="C32" s="901" t="s">
        <v>240</v>
      </c>
      <c r="D32" s="902">
        <v>39566</v>
      </c>
      <c r="E32" s="903" t="s">
        <v>241</v>
      </c>
    </row>
    <row r="33" spans="2:5" ht="14">
      <c r="B33" s="901" t="s">
        <v>249</v>
      </c>
      <c r="C33" s="901" t="s">
        <v>250</v>
      </c>
      <c r="D33" s="902">
        <v>39570</v>
      </c>
      <c r="E33" s="903" t="s">
        <v>251</v>
      </c>
    </row>
    <row r="34" spans="2:5" ht="28">
      <c r="B34" s="901" t="s">
        <v>254</v>
      </c>
      <c r="C34" s="901" t="s">
        <v>255</v>
      </c>
      <c r="D34" s="902">
        <v>39573</v>
      </c>
      <c r="E34" s="903" t="s">
        <v>256</v>
      </c>
    </row>
    <row r="35" spans="2:5" ht="21" customHeight="1">
      <c r="B35" s="901" t="s">
        <v>259</v>
      </c>
      <c r="C35" s="901" t="s">
        <v>260</v>
      </c>
      <c r="D35" s="902">
        <v>39576</v>
      </c>
      <c r="E35" s="903" t="s">
        <v>261</v>
      </c>
    </row>
    <row r="36" spans="2:5" ht="28">
      <c r="B36" s="901" t="s">
        <v>262</v>
      </c>
      <c r="C36" s="901" t="s">
        <v>263</v>
      </c>
      <c r="D36" s="902">
        <v>39580</v>
      </c>
      <c r="E36" s="903" t="s">
        <v>264</v>
      </c>
    </row>
    <row r="37" spans="2:5" ht="14">
      <c r="B37" s="901" t="s">
        <v>265</v>
      </c>
      <c r="C37" s="901" t="s">
        <v>266</v>
      </c>
      <c r="D37" s="902">
        <v>39581</v>
      </c>
      <c r="E37" s="903" t="s">
        <v>267</v>
      </c>
    </row>
    <row r="38" spans="2:5" ht="42">
      <c r="B38" s="901" t="s">
        <v>268</v>
      </c>
      <c r="C38" s="901" t="s">
        <v>269</v>
      </c>
      <c r="D38" s="902">
        <v>39607</v>
      </c>
      <c r="E38" s="903" t="s">
        <v>308</v>
      </c>
    </row>
    <row r="39" spans="2:5" ht="98">
      <c r="B39" s="901" t="s">
        <v>351</v>
      </c>
      <c r="C39" s="901" t="s">
        <v>352</v>
      </c>
      <c r="D39" s="902">
        <v>39720</v>
      </c>
      <c r="E39" s="903" t="s">
        <v>353</v>
      </c>
    </row>
    <row r="40" spans="2:5" ht="28">
      <c r="B40" s="901" t="s">
        <v>354</v>
      </c>
      <c r="C40" s="901" t="s">
        <v>355</v>
      </c>
      <c r="D40" s="902">
        <v>39837</v>
      </c>
      <c r="E40" s="903" t="s">
        <v>356</v>
      </c>
    </row>
    <row r="41" spans="2:5" ht="14">
      <c r="B41" s="904" t="s">
        <v>357</v>
      </c>
      <c r="C41" s="904" t="s">
        <v>358</v>
      </c>
      <c r="D41" s="902">
        <v>39896</v>
      </c>
      <c r="E41" s="905" t="s">
        <v>359</v>
      </c>
    </row>
    <row r="42" spans="2:5" ht="42">
      <c r="B42" s="904" t="s">
        <v>383</v>
      </c>
      <c r="C42" s="904" t="s">
        <v>384</v>
      </c>
      <c r="D42" s="902">
        <v>39957</v>
      </c>
      <c r="E42" s="905" t="s">
        <v>385</v>
      </c>
    </row>
    <row r="43" spans="2:5" ht="42">
      <c r="B43" s="906" t="s">
        <v>422</v>
      </c>
      <c r="C43" s="906" t="s">
        <v>423</v>
      </c>
      <c r="D43" s="902">
        <v>40266</v>
      </c>
      <c r="E43" s="907" t="s">
        <v>424</v>
      </c>
    </row>
    <row r="44" spans="2:5" ht="42">
      <c r="B44" s="901"/>
      <c r="C44" s="906" t="s">
        <v>425</v>
      </c>
      <c r="D44" s="902">
        <v>40266</v>
      </c>
      <c r="E44" s="907" t="s">
        <v>426</v>
      </c>
    </row>
    <row r="45" spans="2:5" ht="28">
      <c r="B45" s="901"/>
      <c r="C45" s="906" t="s">
        <v>427</v>
      </c>
      <c r="D45" s="902">
        <v>40271</v>
      </c>
      <c r="E45" s="907" t="s">
        <v>428</v>
      </c>
    </row>
    <row r="46" spans="2:5" ht="42">
      <c r="B46" s="901"/>
      <c r="C46" s="906" t="s">
        <v>430</v>
      </c>
      <c r="D46" s="902">
        <v>40273</v>
      </c>
      <c r="E46" s="907" t="s">
        <v>431</v>
      </c>
    </row>
    <row r="47" spans="2:5" ht="14">
      <c r="B47" s="901"/>
      <c r="C47" s="906" t="s">
        <v>434</v>
      </c>
      <c r="D47" s="902">
        <v>40279</v>
      </c>
      <c r="E47" s="907" t="s">
        <v>435</v>
      </c>
    </row>
    <row r="48" spans="2:5" ht="42">
      <c r="B48" s="901"/>
      <c r="C48" s="906" t="s">
        <v>437</v>
      </c>
      <c r="D48" s="902">
        <v>40283</v>
      </c>
      <c r="E48" s="907" t="s">
        <v>438</v>
      </c>
    </row>
    <row r="49" spans="2:5" ht="14">
      <c r="B49" s="901"/>
      <c r="C49" s="906" t="s">
        <v>450</v>
      </c>
      <c r="D49" s="902">
        <v>40286</v>
      </c>
      <c r="E49" s="907" t="s">
        <v>451</v>
      </c>
    </row>
    <row r="50" spans="2:5" ht="56">
      <c r="B50" s="901"/>
      <c r="C50" s="906" t="s">
        <v>466</v>
      </c>
      <c r="D50" s="902">
        <v>40338</v>
      </c>
      <c r="E50" s="907" t="s">
        <v>467</v>
      </c>
    </row>
    <row r="51" spans="2:5" ht="28">
      <c r="B51" s="901"/>
      <c r="C51" s="906" t="s">
        <v>468</v>
      </c>
      <c r="D51" s="902">
        <v>40430</v>
      </c>
      <c r="E51" s="907" t="s">
        <v>469</v>
      </c>
    </row>
    <row r="52" spans="2:5" ht="42">
      <c r="B52" s="901"/>
      <c r="C52" s="906" t="s">
        <v>470</v>
      </c>
      <c r="D52" s="902">
        <v>40440</v>
      </c>
      <c r="E52" s="907" t="s">
        <v>471</v>
      </c>
    </row>
    <row r="53" spans="2:5" ht="14">
      <c r="B53" s="901"/>
      <c r="C53" s="908" t="s">
        <v>489</v>
      </c>
      <c r="D53" s="902">
        <v>40441</v>
      </c>
      <c r="E53" s="909" t="s">
        <v>490</v>
      </c>
    </row>
    <row r="54" spans="2:5" ht="28">
      <c r="B54" s="901"/>
      <c r="C54" s="908" t="s">
        <v>494</v>
      </c>
      <c r="D54" s="902">
        <v>40461</v>
      </c>
      <c r="E54" s="909" t="s">
        <v>495</v>
      </c>
    </row>
    <row r="55" spans="2:5" ht="70">
      <c r="B55" s="901"/>
      <c r="C55" s="908" t="s">
        <v>498</v>
      </c>
      <c r="D55" s="902">
        <v>40517</v>
      </c>
      <c r="E55" s="909" t="s">
        <v>499</v>
      </c>
    </row>
    <row r="56" spans="2:5" ht="28">
      <c r="B56" s="901"/>
      <c r="C56" s="908" t="s">
        <v>511</v>
      </c>
      <c r="D56" s="902">
        <v>40552</v>
      </c>
      <c r="E56" s="909" t="s">
        <v>512</v>
      </c>
    </row>
    <row r="57" spans="2:5">
      <c r="B57" s="901"/>
      <c r="C57" s="901"/>
      <c r="D57" s="910"/>
      <c r="E57" s="903"/>
    </row>
    <row r="58" spans="2:5" ht="56">
      <c r="B58" s="901"/>
      <c r="C58" s="908" t="s">
        <v>526</v>
      </c>
      <c r="D58" s="902">
        <v>40576</v>
      </c>
      <c r="E58" s="909" t="s">
        <v>513</v>
      </c>
    </row>
    <row r="59" spans="2:5" ht="56">
      <c r="B59" s="901"/>
      <c r="C59" s="908" t="s">
        <v>525</v>
      </c>
      <c r="D59" s="902">
        <v>40629</v>
      </c>
      <c r="E59" s="909" t="s">
        <v>524</v>
      </c>
    </row>
    <row r="60" spans="2:5">
      <c r="B60" s="901"/>
      <c r="C60" s="901"/>
      <c r="D60" s="910"/>
      <c r="E60" s="903"/>
    </row>
    <row r="61" spans="2:5" ht="14">
      <c r="B61" s="901"/>
      <c r="C61" s="901" t="s">
        <v>535</v>
      </c>
      <c r="D61" s="902">
        <v>40995</v>
      </c>
      <c r="E61" s="909" t="s">
        <v>536</v>
      </c>
    </row>
    <row r="62" spans="2:5">
      <c r="B62" s="901"/>
      <c r="C62" s="901"/>
      <c r="D62" s="910"/>
      <c r="E62" s="903"/>
    </row>
    <row r="63" spans="2:5" ht="140">
      <c r="B63" s="911" t="s">
        <v>611</v>
      </c>
      <c r="C63" s="911" t="s">
        <v>612</v>
      </c>
      <c r="D63" s="912">
        <v>41083</v>
      </c>
      <c r="E63" s="909" t="s">
        <v>613</v>
      </c>
    </row>
    <row r="64" spans="2:5" ht="84">
      <c r="B64" s="901"/>
      <c r="C64" s="901"/>
      <c r="D64" s="902">
        <v>41132</v>
      </c>
      <c r="E64" s="909" t="s">
        <v>697</v>
      </c>
    </row>
    <row r="65" spans="2:5" ht="84">
      <c r="B65" s="911" t="s">
        <v>611</v>
      </c>
      <c r="C65" s="911" t="s">
        <v>743</v>
      </c>
      <c r="D65" s="902">
        <v>41140</v>
      </c>
      <c r="E65" s="909" t="s">
        <v>742</v>
      </c>
    </row>
    <row r="66" spans="2:5" ht="28">
      <c r="B66" s="911" t="s">
        <v>754</v>
      </c>
      <c r="C66" s="901"/>
      <c r="D66" s="902">
        <v>41142</v>
      </c>
      <c r="E66" s="909" t="s">
        <v>753</v>
      </c>
    </row>
    <row r="67" spans="2:5" ht="14">
      <c r="B67" s="911" t="s">
        <v>757</v>
      </c>
      <c r="C67" s="901"/>
      <c r="D67" s="902"/>
      <c r="E67" s="909" t="s">
        <v>758</v>
      </c>
    </row>
    <row r="68" spans="2:5" ht="28">
      <c r="B68" s="911" t="s">
        <v>763</v>
      </c>
      <c r="C68" s="901"/>
      <c r="D68" s="913">
        <v>41149</v>
      </c>
      <c r="E68" s="909" t="s">
        <v>764</v>
      </c>
    </row>
    <row r="69" spans="2:5" ht="98">
      <c r="B69" s="911" t="s">
        <v>769</v>
      </c>
      <c r="C69" s="901"/>
      <c r="D69" s="912">
        <v>41156</v>
      </c>
      <c r="E69" s="909" t="s">
        <v>768</v>
      </c>
    </row>
    <row r="70" spans="2:5" ht="28">
      <c r="B70" s="911" t="s">
        <v>770</v>
      </c>
      <c r="C70" s="901"/>
      <c r="D70" s="902">
        <v>41158</v>
      </c>
      <c r="E70" s="909" t="s">
        <v>771</v>
      </c>
    </row>
    <row r="71" spans="2:5" ht="42">
      <c r="B71" s="901" t="s">
        <v>784</v>
      </c>
      <c r="C71" s="901"/>
      <c r="D71" s="902">
        <v>41175</v>
      </c>
      <c r="E71" s="909" t="s">
        <v>785</v>
      </c>
    </row>
    <row r="72" spans="2:5">
      <c r="B72" s="901" t="s">
        <v>789</v>
      </c>
      <c r="C72" s="901"/>
      <c r="D72" s="902"/>
      <c r="E72" s="909"/>
    </row>
    <row r="73" spans="2:5" ht="28">
      <c r="B73" s="901" t="s">
        <v>790</v>
      </c>
      <c r="C73" s="901"/>
      <c r="D73" s="902">
        <v>41510</v>
      </c>
      <c r="E73" s="909" t="s">
        <v>791</v>
      </c>
    </row>
    <row r="74" spans="2:5" ht="14">
      <c r="B74" s="908" t="s">
        <v>795</v>
      </c>
      <c r="C74" s="901"/>
      <c r="D74" s="902">
        <v>42032</v>
      </c>
      <c r="E74" s="909" t="s">
        <v>796</v>
      </c>
    </row>
  </sheetData>
  <sheetProtection sheet="1" objects="1" scenarios="1"/>
  <customSheetViews>
    <customSheetView guid="{43ADE452-16C1-48AF-BAAE-CBF08858B664}" showGridLines="0" showRowCol="0">
      <selection activeCell="K10" sqref="K10"/>
      <pageMargins left="0.75" right="0.75" top="1" bottom="1" header="0.5" footer="0.5"/>
      <headerFooter alignWithMargins="0"/>
    </customSheetView>
    <customSheetView guid="{3D49E59F-0664-4008-BC41-60EB5048CD87}" showGridLines="0" showRowCol="0">
      <selection activeCell="K10" sqref="K10"/>
      <pageMargins left="0.75" right="0.75" top="1" bottom="1" header="0.5" footer="0.5"/>
      <headerFooter alignWithMargins="0"/>
    </customSheetView>
    <customSheetView guid="{9611838A-1C53-47F1-8140-A6F69DDCF4B6}" showGridLines="0" showRowCol="0">
      <selection activeCell="K10" sqref="K10"/>
      <pageMargins left="0.75" right="0.75" top="1" bottom="1" header="0.5" footer="0.5"/>
      <headerFooter alignWithMargins="0"/>
    </customSheetView>
  </customSheetViews>
  <phoneticPr fontId="2" type="noConversion"/>
  <pageMargins left="0.75" right="0.75" top="1" bottom="1" header="0.5" footer="0.5"/>
  <pageSetup paperSize="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W35"/>
  <sheetViews>
    <sheetView showGridLines="0" showRowColHeaders="0" zoomScale="120" zoomScaleNormal="120" zoomScalePageLayoutView="120" workbookViewId="0">
      <pane ySplit="1" topLeftCell="A2" activePane="bottomLeft" state="frozen"/>
      <selection pane="bottomLeft" activeCell="K13" sqref="K13"/>
    </sheetView>
  </sheetViews>
  <sheetFormatPr baseColWidth="10" defaultColWidth="9.1640625" defaultRowHeight="14"/>
  <cols>
    <col min="1" max="1" width="3.33203125" style="174" customWidth="1"/>
    <col min="2" max="2" width="12.1640625" style="174" customWidth="1"/>
    <col min="3" max="3" width="7.33203125" style="174" customWidth="1"/>
    <col min="4" max="4" width="13.83203125" style="174" customWidth="1"/>
    <col min="5" max="6" width="1.1640625" style="174" customWidth="1"/>
    <col min="7" max="7" width="12.6640625" style="174" customWidth="1"/>
    <col min="8" max="8" width="2.1640625" style="174" customWidth="1"/>
    <col min="9" max="9" width="11.33203125" style="174" customWidth="1"/>
    <col min="10" max="10" width="10.6640625" style="174" customWidth="1"/>
    <col min="11" max="11" width="10.33203125" style="174" customWidth="1"/>
    <col min="12" max="18" width="9.1640625" style="174"/>
    <col min="19" max="19" width="12.5" style="174" customWidth="1"/>
    <col min="20" max="20" width="9.1640625" style="174" customWidth="1"/>
    <col min="21" max="21" width="9.1640625" style="174" hidden="1" customWidth="1"/>
    <col min="22" max="22" width="10.1640625" style="174" hidden="1" customWidth="1"/>
    <col min="23" max="23" width="9.1640625" style="174" hidden="1" customWidth="1"/>
    <col min="24" max="16384" width="9.1640625" style="174"/>
  </cols>
  <sheetData>
    <row r="1" spans="2:23" ht="30" customHeight="1"/>
    <row r="2" spans="2:23" ht="24" customHeight="1">
      <c r="B2" s="127" t="s">
        <v>741</v>
      </c>
      <c r="F2" s="191"/>
      <c r="M2" s="381"/>
    </row>
    <row r="3" spans="2:23" ht="12.75" customHeight="1">
      <c r="F3" s="191"/>
      <c r="G3" s="357"/>
      <c r="H3" s="192" t="str">
        <f>Intro!L3</f>
        <v>Version 4.0.9 Revised 2015-0128</v>
      </c>
    </row>
    <row r="4" spans="2:23" ht="6.75" customHeight="1">
      <c r="G4" s="357"/>
    </row>
    <row r="5" spans="2:23" ht="30" customHeight="1"/>
    <row r="6" spans="2:23" ht="19.5" customHeight="1">
      <c r="B6" s="174" t="s">
        <v>714</v>
      </c>
    </row>
    <row r="7" spans="2:23" ht="12.75" customHeight="1">
      <c r="B7" s="174" t="s">
        <v>582</v>
      </c>
    </row>
    <row r="8" spans="2:23" ht="12.75" customHeight="1">
      <c r="B8" s="174" t="s">
        <v>715</v>
      </c>
    </row>
    <row r="9" spans="2:23" ht="5.25" customHeight="1"/>
    <row r="10" spans="2:23" ht="28.5" customHeight="1">
      <c r="F10" s="183"/>
      <c r="G10" s="382">
        <f>Setup!E6</f>
        <v>43101</v>
      </c>
      <c r="H10" s="383" t="s">
        <v>387</v>
      </c>
      <c r="I10" s="382">
        <f>EOMONTH(G10,0)</f>
        <v>43131</v>
      </c>
      <c r="J10" s="183"/>
      <c r="K10" s="384"/>
      <c r="S10" s="385"/>
      <c r="U10" s="386">
        <f>G10</f>
        <v>43101</v>
      </c>
      <c r="V10" s="386">
        <f>I10</f>
        <v>43131</v>
      </c>
      <c r="W10" s="368">
        <v>1</v>
      </c>
    </row>
    <row r="11" spans="2:23" ht="9" customHeight="1">
      <c r="G11" s="382"/>
      <c r="H11" s="383"/>
      <c r="I11" s="382"/>
      <c r="K11" s="384"/>
      <c r="S11" s="385"/>
      <c r="U11" s="386">
        <f>G12</f>
        <v>43132</v>
      </c>
      <c r="V11" s="386">
        <f>I12</f>
        <v>43159</v>
      </c>
      <c r="W11" s="368">
        <v>2</v>
      </c>
    </row>
    <row r="12" spans="2:23" ht="28" customHeight="1">
      <c r="G12" s="382">
        <f>I10+1</f>
        <v>43132</v>
      </c>
      <c r="H12" s="383" t="s">
        <v>387</v>
      </c>
      <c r="I12" s="382">
        <f>EOMONTH(G12,0)</f>
        <v>43159</v>
      </c>
      <c r="L12" s="387"/>
      <c r="S12" s="385"/>
      <c r="U12" s="386">
        <f>G14</f>
        <v>43160</v>
      </c>
      <c r="V12" s="386">
        <f>I14</f>
        <v>43190</v>
      </c>
      <c r="W12" s="368">
        <v>3</v>
      </c>
    </row>
    <row r="13" spans="2:23" ht="9" customHeight="1">
      <c r="E13" s="344"/>
      <c r="F13" s="344"/>
      <c r="G13" s="382"/>
      <c r="H13" s="383"/>
      <c r="I13" s="382"/>
      <c r="K13" s="384"/>
      <c r="S13" s="385"/>
      <c r="U13" s="386">
        <f>G16</f>
        <v>43191</v>
      </c>
      <c r="V13" s="386">
        <f>I16</f>
        <v>43220</v>
      </c>
      <c r="W13" s="368">
        <v>4</v>
      </c>
    </row>
    <row r="14" spans="2:23" ht="28" customHeight="1">
      <c r="E14" s="388"/>
      <c r="F14" s="388"/>
      <c r="G14" s="382">
        <f>I12+1</f>
        <v>43160</v>
      </c>
      <c r="H14" s="383" t="s">
        <v>387</v>
      </c>
      <c r="I14" s="382">
        <f>EOMONTH(G14,0)</f>
        <v>43190</v>
      </c>
      <c r="S14" s="385"/>
      <c r="U14" s="386">
        <f>G18</f>
        <v>43221</v>
      </c>
      <c r="V14" s="386">
        <f>I18</f>
        <v>43251</v>
      </c>
      <c r="W14" s="368">
        <v>5</v>
      </c>
    </row>
    <row r="15" spans="2:23" ht="9" customHeight="1">
      <c r="E15" s="344"/>
      <c r="F15" s="344"/>
      <c r="G15" s="382"/>
      <c r="H15" s="383"/>
      <c r="I15" s="382"/>
      <c r="K15" s="384"/>
      <c r="S15" s="385"/>
      <c r="U15" s="386">
        <f>G20</f>
        <v>43252</v>
      </c>
      <c r="V15" s="386">
        <f>I20</f>
        <v>43281</v>
      </c>
      <c r="W15" s="368">
        <v>6</v>
      </c>
    </row>
    <row r="16" spans="2:23" ht="28" customHeight="1">
      <c r="E16" s="388"/>
      <c r="F16" s="388"/>
      <c r="G16" s="382">
        <f>I14+1</f>
        <v>43191</v>
      </c>
      <c r="H16" s="383" t="s">
        <v>387</v>
      </c>
      <c r="I16" s="382">
        <f>EOMONTH(G16,0)</f>
        <v>43220</v>
      </c>
      <c r="S16" s="385"/>
      <c r="U16" s="386">
        <f>G22</f>
        <v>43282</v>
      </c>
      <c r="V16" s="386">
        <f>I22</f>
        <v>43312</v>
      </c>
      <c r="W16" s="368">
        <v>7</v>
      </c>
    </row>
    <row r="17" spans="5:23" ht="9" customHeight="1">
      <c r="E17" s="344"/>
      <c r="F17" s="344"/>
      <c r="G17" s="382"/>
      <c r="H17" s="383"/>
      <c r="I17" s="382"/>
      <c r="K17" s="384"/>
      <c r="S17" s="385"/>
      <c r="U17" s="386">
        <f>G24</f>
        <v>43313</v>
      </c>
      <c r="V17" s="386">
        <f>I24</f>
        <v>43343</v>
      </c>
      <c r="W17" s="368">
        <v>8</v>
      </c>
    </row>
    <row r="18" spans="5:23" ht="28" customHeight="1">
      <c r="E18" s="388"/>
      <c r="F18" s="388"/>
      <c r="G18" s="382">
        <f>I16+1</f>
        <v>43221</v>
      </c>
      <c r="H18" s="383" t="s">
        <v>387</v>
      </c>
      <c r="I18" s="382">
        <f>EOMONTH(G18,0)</f>
        <v>43251</v>
      </c>
      <c r="S18" s="385"/>
      <c r="U18" s="386">
        <f>G26</f>
        <v>43344</v>
      </c>
      <c r="V18" s="386">
        <f>I26</f>
        <v>43373</v>
      </c>
      <c r="W18" s="368">
        <v>9</v>
      </c>
    </row>
    <row r="19" spans="5:23" ht="9" customHeight="1">
      <c r="E19" s="344"/>
      <c r="F19" s="344"/>
      <c r="G19" s="382"/>
      <c r="H19" s="383"/>
      <c r="I19" s="382"/>
      <c r="K19" s="384"/>
      <c r="S19" s="385"/>
      <c r="U19" s="386">
        <f>G28</f>
        <v>43374</v>
      </c>
      <c r="V19" s="386">
        <f>I28</f>
        <v>43404</v>
      </c>
      <c r="W19" s="368">
        <v>10</v>
      </c>
    </row>
    <row r="20" spans="5:23" ht="27.75" customHeight="1">
      <c r="E20" s="388"/>
      <c r="F20" s="388"/>
      <c r="G20" s="382">
        <f>I18+1</f>
        <v>43252</v>
      </c>
      <c r="H20" s="383" t="s">
        <v>387</v>
      </c>
      <c r="I20" s="382">
        <f>EOMONTH(G20,0)</f>
        <v>43281</v>
      </c>
      <c r="S20" s="385"/>
      <c r="U20" s="386">
        <f>G30</f>
        <v>43405</v>
      </c>
      <c r="V20" s="386">
        <f>I30</f>
        <v>43434</v>
      </c>
      <c r="W20" s="368">
        <v>11</v>
      </c>
    </row>
    <row r="21" spans="5:23" ht="9" customHeight="1">
      <c r="E21" s="388"/>
      <c r="F21" s="388"/>
      <c r="G21" s="389"/>
      <c r="H21" s="389"/>
      <c r="I21" s="390"/>
      <c r="J21" s="392"/>
      <c r="S21" s="385"/>
      <c r="U21" s="386">
        <f>G32</f>
        <v>43435</v>
      </c>
      <c r="V21" s="386">
        <f>I32</f>
        <v>43465</v>
      </c>
      <c r="W21" s="368">
        <v>12</v>
      </c>
    </row>
    <row r="22" spans="5:23" ht="28" customHeight="1">
      <c r="E22" s="344"/>
      <c r="F22" s="344"/>
      <c r="G22" s="382">
        <f>I20+1</f>
        <v>43282</v>
      </c>
      <c r="H22" s="383" t="s">
        <v>387</v>
      </c>
      <c r="I22" s="382">
        <f>EOMONTH(G22,0)</f>
        <v>43312</v>
      </c>
      <c r="K22" s="384"/>
    </row>
    <row r="23" spans="5:23" ht="9" customHeight="1">
      <c r="E23" s="344"/>
      <c r="F23" s="344"/>
      <c r="G23" s="382"/>
      <c r="H23" s="383"/>
      <c r="I23" s="382"/>
      <c r="K23" s="384"/>
      <c r="S23" s="385"/>
    </row>
    <row r="24" spans="5:23" ht="28" customHeight="1">
      <c r="E24" s="388"/>
      <c r="F24" s="388"/>
      <c r="G24" s="382">
        <f>I22+1</f>
        <v>43313</v>
      </c>
      <c r="H24" s="383" t="s">
        <v>387</v>
      </c>
      <c r="I24" s="382">
        <f>EOMONTH(G24,0)</f>
        <v>43343</v>
      </c>
      <c r="L24" s="387"/>
    </row>
    <row r="25" spans="5:23" ht="9" customHeight="1">
      <c r="E25" s="344"/>
      <c r="F25" s="344"/>
      <c r="G25" s="382"/>
      <c r="H25" s="383"/>
      <c r="I25" s="382"/>
      <c r="K25" s="384"/>
      <c r="S25" s="385"/>
    </row>
    <row r="26" spans="5:23" ht="28" customHeight="1">
      <c r="E26" s="388"/>
      <c r="F26" s="388"/>
      <c r="G26" s="382">
        <f>I24+1</f>
        <v>43344</v>
      </c>
      <c r="H26" s="383" t="s">
        <v>387</v>
      </c>
      <c r="I26" s="382">
        <f>EOMONTH(G26,0)</f>
        <v>43373</v>
      </c>
    </row>
    <row r="27" spans="5:23" ht="9" customHeight="1">
      <c r="E27" s="344"/>
      <c r="F27" s="344"/>
      <c r="G27" s="382"/>
      <c r="H27" s="383"/>
      <c r="I27" s="382"/>
      <c r="K27" s="384"/>
      <c r="S27" s="385"/>
    </row>
    <row r="28" spans="5:23" ht="28" customHeight="1">
      <c r="E28" s="388"/>
      <c r="F28" s="388"/>
      <c r="G28" s="382">
        <f>I26+1</f>
        <v>43374</v>
      </c>
      <c r="H28" s="383" t="s">
        <v>387</v>
      </c>
      <c r="I28" s="382">
        <f>EOMONTH(G28,0)</f>
        <v>43404</v>
      </c>
    </row>
    <row r="29" spans="5:23" ht="9" customHeight="1">
      <c r="E29" s="344"/>
      <c r="F29" s="344"/>
      <c r="G29" s="382"/>
      <c r="H29" s="383"/>
      <c r="I29" s="382"/>
      <c r="K29" s="384"/>
      <c r="S29" s="385"/>
    </row>
    <row r="30" spans="5:23" ht="28" customHeight="1">
      <c r="E30" s="388"/>
      <c r="F30" s="388"/>
      <c r="G30" s="382">
        <f>I28+1</f>
        <v>43405</v>
      </c>
      <c r="H30" s="383" t="s">
        <v>387</v>
      </c>
      <c r="I30" s="382">
        <f>EOMONTH(G30,0)</f>
        <v>43434</v>
      </c>
    </row>
    <row r="31" spans="5:23" ht="9" customHeight="1">
      <c r="E31" s="344"/>
      <c r="F31" s="344"/>
      <c r="G31" s="382"/>
      <c r="H31" s="383"/>
      <c r="I31" s="382"/>
      <c r="K31" s="384"/>
      <c r="S31" s="385"/>
    </row>
    <row r="32" spans="5:23" ht="27.75" customHeight="1">
      <c r="E32" s="388"/>
      <c r="F32" s="388"/>
      <c r="G32" s="382">
        <f>I30+1</f>
        <v>43435</v>
      </c>
      <c r="H32" s="383" t="s">
        <v>387</v>
      </c>
      <c r="I32" s="382">
        <f>EOMONTH(G32,0)</f>
        <v>43465</v>
      </c>
    </row>
    <row r="33" spans="5:9">
      <c r="E33" s="344"/>
      <c r="F33" s="344"/>
      <c r="G33" s="341"/>
      <c r="H33" s="322"/>
      <c r="I33" s="322"/>
    </row>
    <row r="34" spans="5:9">
      <c r="E34" s="344"/>
      <c r="F34" s="344"/>
      <c r="G34" s="341"/>
      <c r="H34" s="322"/>
      <c r="I34" s="322"/>
    </row>
    <row r="35" spans="5:9">
      <c r="G35" s="322"/>
      <c r="H35" s="322"/>
      <c r="I35" s="322"/>
    </row>
  </sheetData>
  <sheetProtection sheet="1" objects="1" scenarios="1" selectLockedCells="1" selectUnlockedCells="1"/>
  <customSheetViews>
    <customSheetView guid="{43ADE452-16C1-48AF-BAAE-CBF08858B664}" showGridLines="0" showRowCol="0" fitToPage="1" hiddenColumns="1">
      <pane ySplit="1" topLeftCell="A2" activePane="bottomLeft" state="frozenSplit"/>
      <selection pane="bottomLeft"/>
      <pageMargins left="0.75" right="0.75" top="0" bottom="0.25" header="0.15" footer="0.25"/>
      <pageSetup fitToHeight="3" orientation="landscape" verticalDpi="2400" r:id="rId1"/>
      <headerFooter alignWithMargins="0"/>
    </customSheetView>
    <customSheetView guid="{3D49E59F-0664-4008-BC41-60EB5048CD87}" showGridLines="0" showRowCol="0" fitToPage="1" hiddenColumns="1">
      <pane ySplit="1" topLeftCell="A2" activePane="bottomLeft" state="frozenSplit"/>
      <selection pane="bottomLeft"/>
      <pageMargins left="0.75" right="0.75" top="0" bottom="0.25" header="0.15" footer="0.25"/>
      <pageSetup fitToHeight="3" orientation="landscape" verticalDpi="2400" r:id="rId2"/>
      <headerFooter alignWithMargins="0"/>
    </customSheetView>
    <customSheetView guid="{9611838A-1C53-47F1-8140-A6F69DDCF4B6}" showPageBreaks="1" showGridLines="0" showRowCol="0" fitToPage="1" hiddenColumns="1">
      <pane ySplit="1" topLeftCell="A11" activePane="bottomLeft" state="frozenSplit"/>
      <selection pane="bottomLeft"/>
      <pageMargins left="0.75" right="0.75" top="0" bottom="0.25" header="0.15" footer="0.25"/>
      <pageSetup fitToHeight="3" orientation="landscape" verticalDpi="2400" r:id="rId3"/>
      <headerFooter alignWithMargins="0"/>
    </customSheetView>
  </customSheetViews>
  <pageMargins left="0.75" right="0.75" top="0" bottom="0.25" header="0.15" footer="0.25"/>
  <pageSetup fitToHeight="3" orientation="landscape" verticalDpi="2400" r:id="rId4"/>
  <headerFooter alignWithMargins="0"/>
  <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M158"/>
  <sheetViews>
    <sheetView showGridLines="0" showRowColHeaders="0" zoomScaleSheetLayoutView="90" workbookViewId="0">
      <pane xSplit="1" ySplit="1" topLeftCell="B26" activePane="bottomRight" state="frozen"/>
      <selection pane="topRight" activeCell="B1" sqref="B1"/>
      <selection pane="bottomLeft" activeCell="A2" sqref="A2"/>
      <selection pane="bottomRight"/>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'Tab-03_AD_index'!G10</f>
        <v>43101</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14.25" customHeight="1">
      <c r="B4" s="217" t="s">
        <v>718</v>
      </c>
      <c r="C4" s="219" t="s">
        <v>583</v>
      </c>
    </row>
    <row r="5" spans="1:7" ht="36" customHeight="1">
      <c r="A5" s="287"/>
      <c r="B5" s="775" t="s">
        <v>436</v>
      </c>
      <c r="C5" s="830"/>
      <c r="E5" s="220" t="s">
        <v>19</v>
      </c>
      <c r="F5" s="925"/>
    </row>
    <row r="6" spans="1:7" ht="36" customHeight="1">
      <c r="A6" s="287"/>
      <c r="B6" s="775" t="s">
        <v>767</v>
      </c>
      <c r="C6" s="830"/>
      <c r="E6" s="220" t="s">
        <v>20</v>
      </c>
      <c r="F6" s="925"/>
    </row>
    <row r="7" spans="1:7" ht="36" customHeight="1">
      <c r="A7" s="287"/>
      <c r="B7" s="775" t="s">
        <v>21</v>
      </c>
      <c r="C7" s="830"/>
      <c r="E7" s="221" t="s">
        <v>182</v>
      </c>
      <c r="F7" s="925"/>
    </row>
    <row r="8" spans="1:7" ht="36" customHeight="1">
      <c r="A8" s="287"/>
      <c r="B8" s="934" t="s">
        <v>777</v>
      </c>
      <c r="C8" s="309"/>
      <c r="E8" s="220" t="s">
        <v>22</v>
      </c>
      <c r="F8" s="925"/>
    </row>
    <row r="9" spans="1:7" ht="36" customHeight="1">
      <c r="A9" s="287"/>
      <c r="B9" s="934" t="s">
        <v>778</v>
      </c>
      <c r="C9" s="309"/>
      <c r="E9" s="221" t="s">
        <v>22</v>
      </c>
      <c r="F9" s="925"/>
    </row>
    <row r="10" spans="1:7" ht="36" customHeight="1">
      <c r="A10" s="287"/>
      <c r="B10" s="934" t="s">
        <v>779</v>
      </c>
      <c r="C10" s="309"/>
      <c r="E10" s="220" t="s">
        <v>22</v>
      </c>
      <c r="F10" s="925"/>
    </row>
    <row r="11" spans="1:7" ht="36" customHeight="1">
      <c r="A11" s="287"/>
      <c r="B11" s="775" t="s">
        <v>780</v>
      </c>
      <c r="C11" s="309"/>
      <c r="E11" s="222" t="s">
        <v>456</v>
      </c>
      <c r="F11" s="223" t="s">
        <v>71</v>
      </c>
      <c r="G11" s="253">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828"/>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5.75"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926" t="s">
        <v>746</v>
      </c>
      <c r="C28" s="927"/>
      <c r="D28" s="928"/>
      <c r="E28" s="927"/>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926" t="s">
        <v>747</v>
      </c>
      <c r="C29" s="927"/>
      <c r="D29" s="928"/>
      <c r="E29" s="927"/>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926" t="s">
        <v>748</v>
      </c>
      <c r="C30" s="927"/>
      <c r="D30" s="928"/>
      <c r="E30" s="927"/>
      <c r="F30" s="242">
        <f t="shared" si="0"/>
        <v>1E-3</v>
      </c>
      <c r="G30" s="243" t="str">
        <f t="shared" si="1"/>
        <v/>
      </c>
      <c r="H30" s="244"/>
      <c r="I30" s="245"/>
      <c r="J30" s="246">
        <f t="shared" si="2"/>
        <v>1E-3</v>
      </c>
      <c r="K30" s="247" t="str">
        <f t="shared" si="3"/>
        <v/>
      </c>
      <c r="L30" s="247" t="str">
        <f t="shared" si="4"/>
        <v/>
      </c>
    </row>
    <row r="31" spans="1:13" ht="32" customHeight="1">
      <c r="B31" s="926" t="s">
        <v>749</v>
      </c>
      <c r="C31" s="927"/>
      <c r="D31" s="928"/>
      <c r="E31" s="927"/>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830"/>
      <c r="D46" s="928"/>
      <c r="E46" s="830"/>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830"/>
      <c r="D47" s="829"/>
      <c r="E47" s="830"/>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64.5"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cale="80" showPageBreaks="1" showGridLines="0" showRowCol="0" printArea="1">
      <pane xSplit="1" ySplit="1" topLeftCell="B20" activePane="bottomRight" state="frozenSplit"/>
      <selection pane="bottomRight" activeCell="B27" sqref="B27"/>
      <rowBreaks count="2" manualBreakCount="2">
        <brk id="25" max="16383" man="1"/>
        <brk id="49" max="11" man="1"/>
      </rowBreaks>
      <pageMargins left="0.31" right="0.4" top="0.32" bottom="0.1" header="0.1" footer="0"/>
      <pageSetup scale="67" fitToHeight="2" orientation="landscape" horizontalDpi="4294967293" r:id="rId1"/>
      <headerFooter alignWithMargins="0">
        <oddHeader>&amp;L&amp;12Stewardship Information Pages  [S.I.P.] - Assets &amp; Debts
Printed on: &amp;D</oddHeader>
      </headerFooter>
    </customSheetView>
    <customSheetView guid="{3D49E59F-0664-4008-BC41-60EB5048CD87}" showPageBreaks="1" showGridLines="0" showRowCol="0" printArea="1">
      <pane xSplit="1" ySplit="1" topLeftCell="B2" activePane="bottomRight" state="frozenSplit"/>
      <selection pane="bottomRight" activeCell="A2" sqref="A2"/>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62"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H73:K73"/>
    <mergeCell ref="C73:D73"/>
    <mergeCell ref="D1:E1"/>
  </mergeCells>
  <phoneticPr fontId="8" type="noConversion"/>
  <dataValidations count="1">
    <dataValidation allowBlank="1" showInputMessage="1" showErrorMessage="1" promptTitle="Payment Accounts" sqref="B5:B11" xr:uid="{00000000-0002-0000-0700-000000000000}"/>
  </dataValidations>
  <hyperlinks>
    <hyperlink ref="B27" location="'Tab-03A_Forecast'!A1" display="'Tab-03A_Forecast'!A1" xr:uid="{00000000-0004-0000-0700-000000000000}"/>
  </hyperlinks>
  <pageMargins left="0.31" right="0.4" top="0.32" bottom="0.1" header="0.1" footer="0"/>
  <pageSetup scale="67" fitToHeight="2" orientation="landscape" horizontalDpi="4294967293" r:id="rId4"/>
  <headerFooter alignWithMargins="0">
    <oddHeader>&amp;L&amp;12Stewardship Information Pages  [S.I.P.] - Assets &amp; Debts
Printed on: &amp;D</oddHeader>
  </headerFooter>
  <rowBreaks count="2" manualBreakCount="2">
    <brk id="25" max="16383" man="1"/>
    <brk id="49" max="11" man="1"/>
  </rowBreaks>
  <ignoredErrors>
    <ignoredError sqref="G32" formula="1"/>
  </ignoredErrors>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58"/>
  <sheetViews>
    <sheetView showGridLines="0" showRowColHeaders="0" zoomScaleSheetLayoutView="90" workbookViewId="0">
      <pane xSplit="1" ySplit="1" topLeftCell="B2" activePane="bottomRight" state="frozen"/>
      <selection pane="topRight" activeCell="B1" sqref="B1"/>
      <selection pane="bottomLeft" activeCell="A2" sqref="A2"/>
      <selection pane="bottomRight" activeCell="C46" sqref="C46:E46"/>
    </sheetView>
  </sheetViews>
  <sheetFormatPr baseColWidth="10" defaultColWidth="10.33203125" defaultRowHeight="16"/>
  <cols>
    <col min="1" max="1" width="3.33203125" style="218" customWidth="1"/>
    <col min="2" max="2" width="30.5" style="214" customWidth="1"/>
    <col min="3" max="3" width="16.5" style="214" customWidth="1"/>
    <col min="4" max="4" width="12.6640625" style="214" customWidth="1"/>
    <col min="5" max="5" width="24.5" style="214" customWidth="1"/>
    <col min="6" max="6" width="17.6640625" style="214" customWidth="1"/>
    <col min="7" max="7" width="17.1640625" style="214" customWidth="1"/>
    <col min="8" max="8" width="14.5" style="217" customWidth="1"/>
    <col min="9" max="9" width="11.83203125" style="214" customWidth="1"/>
    <col min="10" max="10" width="16" style="214" customWidth="1"/>
    <col min="11" max="11" width="14.5" style="214" customWidth="1"/>
    <col min="12" max="12" width="14.6640625" style="214" customWidth="1"/>
    <col min="13" max="16384" width="10.33203125" style="214"/>
  </cols>
  <sheetData>
    <row r="1" spans="1:7" ht="78" customHeight="1">
      <c r="D1" s="990">
        <f>'Tab-03_AD_index'!G12</f>
        <v>43132</v>
      </c>
      <c r="E1" s="990"/>
      <c r="F1" s="286"/>
    </row>
    <row r="2" spans="1:7" ht="18" customHeight="1">
      <c r="A2" s="212"/>
      <c r="B2" s="212" t="s">
        <v>17</v>
      </c>
      <c r="C2" s="213"/>
      <c r="F2" s="215" t="s">
        <v>75</v>
      </c>
      <c r="G2" s="216"/>
    </row>
    <row r="3" spans="1:7" ht="24" customHeight="1">
      <c r="B3" s="218" t="s">
        <v>453</v>
      </c>
      <c r="C3" s="219" t="s">
        <v>454</v>
      </c>
      <c r="E3" s="218" t="s">
        <v>455</v>
      </c>
      <c r="F3" s="219" t="s">
        <v>719</v>
      </c>
    </row>
    <row r="4" spans="1:7" ht="6.75" customHeight="1"/>
    <row r="5" spans="1:7" ht="36" customHeight="1">
      <c r="B5" s="293" t="str">
        <f>'Tab-03_AD-M01'!B5</f>
        <v>Checking 1</v>
      </c>
      <c r="C5" s="776">
        <f>'Month02-Track'!J4</f>
        <v>0</v>
      </c>
      <c r="E5" s="220" t="s">
        <v>19</v>
      </c>
      <c r="F5" s="925"/>
    </row>
    <row r="6" spans="1:7" ht="36" customHeight="1">
      <c r="B6" s="293" t="str">
        <f>'Tab-03_AD-M01'!B6</f>
        <v>Checking 2</v>
      </c>
      <c r="C6" s="776">
        <f>'Month02-Track'!J5</f>
        <v>0</v>
      </c>
      <c r="E6" s="220" t="s">
        <v>20</v>
      </c>
      <c r="F6" s="925"/>
    </row>
    <row r="7" spans="1:7" ht="36" customHeight="1">
      <c r="B7" s="293" t="str">
        <f>'Tab-03_AD-M01'!B7</f>
        <v>Emergency Fund</v>
      </c>
      <c r="C7" s="776">
        <f>'Month02-Track'!J6</f>
        <v>0</v>
      </c>
      <c r="E7" s="221" t="s">
        <v>182</v>
      </c>
      <c r="F7" s="925"/>
    </row>
    <row r="8" spans="1:7" ht="36" customHeight="1">
      <c r="B8" s="293" t="str">
        <f>'Tab-03_AD-M01'!B8</f>
        <v>Grocery Envelope</v>
      </c>
      <c r="C8" s="776">
        <f>'Month02-Track'!J7</f>
        <v>0</v>
      </c>
      <c r="E8" s="220" t="s">
        <v>22</v>
      </c>
      <c r="F8" s="925"/>
    </row>
    <row r="9" spans="1:7" ht="36" customHeight="1">
      <c r="B9" s="293" t="str">
        <f>'Tab-03_AD-M01'!B9</f>
        <v>Dining-Out Envelope</v>
      </c>
      <c r="C9" s="776">
        <f>'Month02-Track'!J8</f>
        <v>0</v>
      </c>
      <c r="E9" s="221" t="s">
        <v>22</v>
      </c>
      <c r="F9" s="925"/>
    </row>
    <row r="10" spans="1:7" ht="36" customHeight="1">
      <c r="B10" s="293" t="str">
        <f>'Tab-03_AD-M01'!B10</f>
        <v>Entertainment Envelope</v>
      </c>
      <c r="C10" s="776">
        <f>'Month02-Track'!J9</f>
        <v>0</v>
      </c>
      <c r="E10" s="220" t="s">
        <v>22</v>
      </c>
      <c r="F10" s="925"/>
    </row>
    <row r="11" spans="1:7" ht="36" customHeight="1">
      <c r="B11" s="293" t="str">
        <f>'Tab-03_AD-M01'!B11</f>
        <v>Other account</v>
      </c>
      <c r="C11" s="776">
        <f>'Month02-Track'!J10</f>
        <v>0</v>
      </c>
      <c r="E11" s="222" t="s">
        <v>456</v>
      </c>
      <c r="F11" s="223" t="s">
        <v>71</v>
      </c>
      <c r="G11" s="253">
        <f>SUM(F5:F10)</f>
        <v>0</v>
      </c>
    </row>
    <row r="12" spans="1:7" ht="34" customHeight="1">
      <c r="B12" s="224" t="s">
        <v>453</v>
      </c>
      <c r="C12" s="223" t="s">
        <v>23</v>
      </c>
      <c r="D12" s="253">
        <f>SUM(C5:C11)</f>
        <v>0</v>
      </c>
    </row>
    <row r="13" spans="1:7" ht="20.25" customHeight="1">
      <c r="B13" s="225" t="s">
        <v>458</v>
      </c>
      <c r="E13" s="218" t="s">
        <v>457</v>
      </c>
    </row>
    <row r="14" spans="1:7" ht="5.25" customHeight="1">
      <c r="B14" s="226"/>
    </row>
    <row r="15" spans="1:7" ht="36" customHeight="1">
      <c r="B15" s="220" t="s">
        <v>452</v>
      </c>
      <c r="C15" s="309"/>
      <c r="E15" s="220" t="s">
        <v>531</v>
      </c>
      <c r="F15" s="309"/>
    </row>
    <row r="16" spans="1:7" ht="36" customHeight="1">
      <c r="B16" s="220" t="s">
        <v>25</v>
      </c>
      <c r="C16" s="309"/>
      <c r="E16" s="220" t="s">
        <v>24</v>
      </c>
      <c r="F16" s="309"/>
    </row>
    <row r="17" spans="1:13" ht="36" customHeight="1">
      <c r="B17" s="220" t="s">
        <v>27</v>
      </c>
      <c r="C17" s="309"/>
      <c r="E17" s="220" t="s">
        <v>26</v>
      </c>
      <c r="F17" s="309"/>
    </row>
    <row r="18" spans="1:13" ht="36" customHeight="1">
      <c r="B18" s="220" t="s">
        <v>28</v>
      </c>
      <c r="C18" s="309"/>
      <c r="E18" s="220" t="s">
        <v>532</v>
      </c>
      <c r="F18" s="309"/>
      <c r="G18" s="226"/>
    </row>
    <row r="19" spans="1:13" ht="36" customHeight="1">
      <c r="B19" s="220" t="s">
        <v>29</v>
      </c>
      <c r="C19" s="309"/>
      <c r="E19" s="222" t="s">
        <v>459</v>
      </c>
      <c r="F19" s="227" t="s">
        <v>72</v>
      </c>
      <c r="G19" s="253">
        <f>SUM(F12:F18)</f>
        <v>0</v>
      </c>
    </row>
    <row r="20" spans="1:13" ht="36" customHeight="1">
      <c r="B20" s="220" t="s">
        <v>533</v>
      </c>
      <c r="C20" s="309"/>
      <c r="G20" s="226"/>
    </row>
    <row r="21" spans="1:13" ht="36" customHeight="1">
      <c r="B21" s="220" t="s">
        <v>30</v>
      </c>
      <c r="C21" s="309"/>
      <c r="E21" s="228" t="s">
        <v>32</v>
      </c>
      <c r="F21" s="253">
        <f>D12+D24+G11+G19</f>
        <v>0</v>
      </c>
      <c r="G21" s="226"/>
    </row>
    <row r="22" spans="1:13" ht="36" customHeight="1">
      <c r="B22" s="221" t="s">
        <v>109</v>
      </c>
      <c r="C22" s="309"/>
      <c r="E22" s="229"/>
      <c r="H22" s="214"/>
    </row>
    <row r="23" spans="1:13" ht="36" customHeight="1">
      <c r="B23" s="220" t="s">
        <v>31</v>
      </c>
      <c r="C23" s="309"/>
    </row>
    <row r="24" spans="1:13" ht="34" customHeight="1">
      <c r="B24" s="224" t="s">
        <v>460</v>
      </c>
      <c r="C24" s="223" t="s">
        <v>23</v>
      </c>
      <c r="D24" s="253">
        <f>SUM(C12:C23)</f>
        <v>0</v>
      </c>
    </row>
    <row r="25" spans="1:13" ht="16" customHeight="1">
      <c r="B25" s="745" t="s">
        <v>33</v>
      </c>
      <c r="C25" s="223"/>
      <c r="D25" s="230"/>
    </row>
    <row r="26" spans="1:13" ht="32" customHeight="1" thickBot="1">
      <c r="A26" s="231"/>
      <c r="B26" s="746" t="s">
        <v>736</v>
      </c>
      <c r="C26" s="288"/>
      <c r="D26" s="288"/>
      <c r="E26" s="288"/>
      <c r="F26" s="232" t="s">
        <v>110</v>
      </c>
      <c r="G26" s="233"/>
      <c r="H26" s="234"/>
      <c r="I26" s="233"/>
      <c r="J26" s="233"/>
      <c r="K26" s="233"/>
      <c r="L26" s="235"/>
    </row>
    <row r="27" spans="1:13" ht="60" customHeight="1" thickBot="1">
      <c r="B27" s="289" t="s">
        <v>690</v>
      </c>
      <c r="C27" s="236" t="s">
        <v>737</v>
      </c>
      <c r="D27" s="236" t="s">
        <v>34</v>
      </c>
      <c r="E27" s="260" t="s">
        <v>35</v>
      </c>
      <c r="F27" s="236" t="s">
        <v>732</v>
      </c>
      <c r="G27" s="236" t="s">
        <v>36</v>
      </c>
      <c r="H27" s="237" t="s">
        <v>74</v>
      </c>
      <c r="I27" s="236" t="s">
        <v>181</v>
      </c>
      <c r="J27" s="238" t="s">
        <v>77</v>
      </c>
      <c r="K27" s="238" t="s">
        <v>73</v>
      </c>
      <c r="L27" s="238" t="s">
        <v>37</v>
      </c>
      <c r="M27" s="239"/>
    </row>
    <row r="28" spans="1:13" ht="32" customHeight="1">
      <c r="B28" s="926" t="s">
        <v>746</v>
      </c>
      <c r="C28" s="927"/>
      <c r="D28" s="928"/>
      <c r="E28" s="927"/>
      <c r="F28" s="242">
        <f t="shared" ref="F28:F42" si="0">IF(D28="",0.001,IF(E28&gt;0,(LN(E28) - LN(E28 - (C28 * (D28/12)))) / LN(1 + (D28/12)),0.001))</f>
        <v>1E-3</v>
      </c>
      <c r="G28" s="243" t="str">
        <f t="shared" ref="G28:G31" si="1">IF(F28-0.001,IF(F28&gt;0,(F28*E28-C28),0),"")</f>
        <v/>
      </c>
      <c r="H28" s="244"/>
      <c r="I28" s="245"/>
      <c r="J28" s="246">
        <f t="shared" ref="J28:J42" si="2">IF(F28=0.001,0.001,IF(AND(H28&gt;0,I28&gt;0),((LN(E28+H28) - LN(E28+H28 - (FV(D28/12,I28,E28,-C28,0.001) * (D28/12)))) / LN(1 + (D28/12)))+I28,0.001))</f>
        <v>1E-3</v>
      </c>
      <c r="K28" s="247" t="str">
        <f>IF(D28&gt;0,IF(J28=0.001,0,(J28*E28+(J28-I28)*H28)-C28),"")</f>
        <v/>
      </c>
      <c r="L28" s="247" t="str">
        <f>IF(J28=0.001,"",IF(H28&gt;0,(G28-K28),""))</f>
        <v/>
      </c>
    </row>
    <row r="29" spans="1:13" ht="32" customHeight="1">
      <c r="B29" s="926" t="s">
        <v>747</v>
      </c>
      <c r="C29" s="927"/>
      <c r="D29" s="928"/>
      <c r="E29" s="927"/>
      <c r="F29" s="242">
        <f t="shared" si="0"/>
        <v>1E-3</v>
      </c>
      <c r="G29" s="243" t="str">
        <f t="shared" si="1"/>
        <v/>
      </c>
      <c r="H29" s="244"/>
      <c r="I29" s="245"/>
      <c r="J29" s="246">
        <f t="shared" si="2"/>
        <v>1E-3</v>
      </c>
      <c r="K29" s="247" t="str">
        <f t="shared" ref="K29:K42" si="3">IF(D29&gt;0,IF(J29=0.001,0,(J29*E29+(J29-I29)*H29)-C29),"")</f>
        <v/>
      </c>
      <c r="L29" s="247" t="str">
        <f t="shared" ref="L29:L42" si="4">IF(J29=0.001,"",IF(H29&gt;0,(G29-K29),""))</f>
        <v/>
      </c>
    </row>
    <row r="30" spans="1:13" ht="32" customHeight="1">
      <c r="B30" s="926" t="s">
        <v>748</v>
      </c>
      <c r="C30" s="927"/>
      <c r="D30" s="928"/>
      <c r="E30" s="927"/>
      <c r="F30" s="242">
        <f t="shared" si="0"/>
        <v>1E-3</v>
      </c>
      <c r="G30" s="243" t="str">
        <f t="shared" si="1"/>
        <v/>
      </c>
      <c r="H30" s="244"/>
      <c r="I30" s="245"/>
      <c r="J30" s="246">
        <f t="shared" si="2"/>
        <v>1E-3</v>
      </c>
      <c r="K30" s="247" t="str">
        <f t="shared" si="3"/>
        <v/>
      </c>
      <c r="L30" s="247" t="str">
        <f t="shared" si="4"/>
        <v/>
      </c>
    </row>
    <row r="31" spans="1:13" ht="32" customHeight="1">
      <c r="B31" s="926" t="s">
        <v>749</v>
      </c>
      <c r="C31" s="927"/>
      <c r="D31" s="928"/>
      <c r="E31" s="927"/>
      <c r="F31" s="242">
        <f t="shared" si="0"/>
        <v>1E-3</v>
      </c>
      <c r="G31" s="243" t="str">
        <f t="shared" si="1"/>
        <v/>
      </c>
      <c r="H31" s="244"/>
      <c r="I31" s="245"/>
      <c r="J31" s="246">
        <f t="shared" si="2"/>
        <v>1E-3</v>
      </c>
      <c r="K31" s="247" t="str">
        <f t="shared" si="3"/>
        <v/>
      </c>
      <c r="L31" s="247" t="str">
        <f t="shared" si="4"/>
        <v/>
      </c>
    </row>
    <row r="32" spans="1:13" ht="32" customHeight="1">
      <c r="B32" s="220" t="s">
        <v>193</v>
      </c>
      <c r="C32" s="309"/>
      <c r="D32" s="248"/>
      <c r="E32" s="309"/>
      <c r="F32" s="242">
        <f t="shared" si="0"/>
        <v>1E-3</v>
      </c>
      <c r="G32" s="243" t="str">
        <f>IF(F32-0.001,IF(F32&gt;0,(F32*E32-C32),0),"")</f>
        <v/>
      </c>
      <c r="H32" s="309"/>
      <c r="I32" s="245"/>
      <c r="J32" s="246">
        <f t="shared" si="2"/>
        <v>1E-3</v>
      </c>
      <c r="K32" s="247" t="str">
        <f t="shared" si="3"/>
        <v/>
      </c>
      <c r="L32" s="247" t="str">
        <f t="shared" si="4"/>
        <v/>
      </c>
    </row>
    <row r="33" spans="1:12" ht="32" customHeight="1">
      <c r="B33" s="220" t="s">
        <v>196</v>
      </c>
      <c r="C33" s="309"/>
      <c r="D33" s="248"/>
      <c r="E33" s="309"/>
      <c r="F33" s="242">
        <f t="shared" si="0"/>
        <v>1E-3</v>
      </c>
      <c r="G33" s="243" t="str">
        <f t="shared" ref="G33:G42" si="5">IF(F33-0.001,IF(F33&gt;0,(F33*E33-C33),0),"")</f>
        <v/>
      </c>
      <c r="H33" s="309"/>
      <c r="I33" s="245"/>
      <c r="J33" s="246">
        <f t="shared" si="2"/>
        <v>1E-3</v>
      </c>
      <c r="K33" s="247" t="str">
        <f t="shared" si="3"/>
        <v/>
      </c>
      <c r="L33" s="247" t="str">
        <f t="shared" si="4"/>
        <v/>
      </c>
    </row>
    <row r="34" spans="1:12" ht="32" customHeight="1">
      <c r="B34" s="220" t="s">
        <v>197</v>
      </c>
      <c r="C34" s="309"/>
      <c r="D34" s="248"/>
      <c r="E34" s="309"/>
      <c r="F34" s="242">
        <f t="shared" si="0"/>
        <v>1E-3</v>
      </c>
      <c r="G34" s="243" t="str">
        <f t="shared" si="5"/>
        <v/>
      </c>
      <c r="H34" s="309"/>
      <c r="I34" s="245"/>
      <c r="J34" s="246">
        <f t="shared" si="2"/>
        <v>1E-3</v>
      </c>
      <c r="K34" s="247" t="str">
        <f t="shared" si="3"/>
        <v/>
      </c>
      <c r="L34" s="247" t="str">
        <f t="shared" si="4"/>
        <v/>
      </c>
    </row>
    <row r="35" spans="1:12" ht="32" customHeight="1">
      <c r="B35" s="220" t="s">
        <v>198</v>
      </c>
      <c r="C35" s="309"/>
      <c r="D35" s="248"/>
      <c r="E35" s="309"/>
      <c r="F35" s="242">
        <f t="shared" si="0"/>
        <v>1E-3</v>
      </c>
      <c r="G35" s="243" t="str">
        <f t="shared" si="5"/>
        <v/>
      </c>
      <c r="H35" s="309"/>
      <c r="I35" s="245"/>
      <c r="J35" s="246">
        <f t="shared" si="2"/>
        <v>1E-3</v>
      </c>
      <c r="K35" s="247" t="str">
        <f t="shared" si="3"/>
        <v/>
      </c>
      <c r="L35" s="247" t="str">
        <f t="shared" si="4"/>
        <v/>
      </c>
    </row>
    <row r="36" spans="1:12" ht="32" customHeight="1">
      <c r="B36" s="220" t="s">
        <v>199</v>
      </c>
      <c r="C36" s="309"/>
      <c r="D36" s="248"/>
      <c r="E36" s="309"/>
      <c r="F36" s="242">
        <f t="shared" si="0"/>
        <v>1E-3</v>
      </c>
      <c r="G36" s="243" t="str">
        <f t="shared" si="5"/>
        <v/>
      </c>
      <c r="H36" s="309"/>
      <c r="I36" s="245"/>
      <c r="J36" s="246">
        <f t="shared" si="2"/>
        <v>1E-3</v>
      </c>
      <c r="K36" s="247" t="str">
        <f t="shared" si="3"/>
        <v/>
      </c>
      <c r="L36" s="247" t="str">
        <f t="shared" si="4"/>
        <v/>
      </c>
    </row>
    <row r="37" spans="1:12" ht="32" customHeight="1">
      <c r="A37" s="249"/>
      <c r="B37" s="220" t="s">
        <v>200</v>
      </c>
      <c r="C37" s="309"/>
      <c r="D37" s="248"/>
      <c r="E37" s="309"/>
      <c r="F37" s="242">
        <f t="shared" si="0"/>
        <v>1E-3</v>
      </c>
      <c r="G37" s="243" t="str">
        <f t="shared" si="5"/>
        <v/>
      </c>
      <c r="H37" s="309"/>
      <c r="I37" s="245"/>
      <c r="J37" s="246">
        <f t="shared" si="2"/>
        <v>1E-3</v>
      </c>
      <c r="K37" s="247" t="str">
        <f t="shared" si="3"/>
        <v/>
      </c>
      <c r="L37" s="247" t="str">
        <f t="shared" si="4"/>
        <v/>
      </c>
    </row>
    <row r="38" spans="1:12" ht="32" customHeight="1">
      <c r="B38" s="220" t="s">
        <v>201</v>
      </c>
      <c r="C38" s="309"/>
      <c r="D38" s="248"/>
      <c r="E38" s="309"/>
      <c r="F38" s="242">
        <f t="shared" si="0"/>
        <v>1E-3</v>
      </c>
      <c r="G38" s="243" t="str">
        <f t="shared" si="5"/>
        <v/>
      </c>
      <c r="H38" s="309"/>
      <c r="I38" s="245"/>
      <c r="J38" s="246">
        <f t="shared" si="2"/>
        <v>1E-3</v>
      </c>
      <c r="K38" s="247" t="str">
        <f t="shared" si="3"/>
        <v/>
      </c>
      <c r="L38" s="247" t="str">
        <f t="shared" si="4"/>
        <v/>
      </c>
    </row>
    <row r="39" spans="1:12" ht="32" customHeight="1">
      <c r="B39" s="220" t="s">
        <v>44</v>
      </c>
      <c r="C39" s="309"/>
      <c r="D39" s="248"/>
      <c r="E39" s="309"/>
      <c r="F39" s="242">
        <f t="shared" si="0"/>
        <v>1E-3</v>
      </c>
      <c r="G39" s="243" t="str">
        <f t="shared" si="5"/>
        <v/>
      </c>
      <c r="H39" s="309"/>
      <c r="I39" s="245"/>
      <c r="J39" s="246">
        <f t="shared" si="2"/>
        <v>1E-3</v>
      </c>
      <c r="K39" s="247" t="str">
        <f t="shared" si="3"/>
        <v/>
      </c>
      <c r="L39" s="247" t="str">
        <f t="shared" si="4"/>
        <v/>
      </c>
    </row>
    <row r="40" spans="1:12" ht="32" customHeight="1">
      <c r="B40" s="220" t="s">
        <v>202</v>
      </c>
      <c r="C40" s="309"/>
      <c r="D40" s="248"/>
      <c r="E40" s="309"/>
      <c r="F40" s="242">
        <f t="shared" si="0"/>
        <v>1E-3</v>
      </c>
      <c r="G40" s="243" t="str">
        <f t="shared" si="5"/>
        <v/>
      </c>
      <c r="H40" s="309"/>
      <c r="I40" s="245"/>
      <c r="J40" s="246">
        <f t="shared" si="2"/>
        <v>1E-3</v>
      </c>
      <c r="K40" s="247" t="str">
        <f t="shared" si="3"/>
        <v/>
      </c>
      <c r="L40" s="247" t="str">
        <f t="shared" si="4"/>
        <v/>
      </c>
    </row>
    <row r="41" spans="1:12" ht="32" customHeight="1">
      <c r="B41" s="220" t="s">
        <v>203</v>
      </c>
      <c r="C41" s="309"/>
      <c r="D41" s="248"/>
      <c r="E41" s="309"/>
      <c r="F41" s="242">
        <f t="shared" si="0"/>
        <v>1E-3</v>
      </c>
      <c r="G41" s="243" t="str">
        <f t="shared" si="5"/>
        <v/>
      </c>
      <c r="H41" s="309"/>
      <c r="I41" s="245"/>
      <c r="J41" s="246">
        <f t="shared" si="2"/>
        <v>1E-3</v>
      </c>
      <c r="K41" s="247" t="str">
        <f t="shared" si="3"/>
        <v/>
      </c>
      <c r="L41" s="247" t="str">
        <f t="shared" si="4"/>
        <v/>
      </c>
    </row>
    <row r="42" spans="1:12" ht="32" customHeight="1">
      <c r="B42" s="727" t="s">
        <v>204</v>
      </c>
      <c r="C42" s="309"/>
      <c r="D42" s="729"/>
      <c r="E42" s="309"/>
      <c r="F42" s="730">
        <f t="shared" si="0"/>
        <v>1E-3</v>
      </c>
      <c r="G42" s="243" t="str">
        <f t="shared" si="5"/>
        <v/>
      </c>
      <c r="H42" s="309"/>
      <c r="I42" s="245"/>
      <c r="J42" s="731">
        <f t="shared" si="2"/>
        <v>1E-3</v>
      </c>
      <c r="K42" s="247" t="str">
        <f t="shared" si="3"/>
        <v/>
      </c>
      <c r="L42" s="247" t="str">
        <f t="shared" si="4"/>
        <v/>
      </c>
    </row>
    <row r="43" spans="1:12" ht="32" customHeight="1">
      <c r="B43" s="250" t="s">
        <v>38</v>
      </c>
      <c r="C43" s="728">
        <f>SUM(C28:C42)</f>
        <v>0</v>
      </c>
      <c r="D43" s="251"/>
      <c r="E43" s="728">
        <f>SUM(E28:E42)</f>
        <v>0</v>
      </c>
      <c r="F43" s="252"/>
      <c r="G43" s="253">
        <f>SUM(G28:G42)</f>
        <v>0</v>
      </c>
      <c r="H43" s="253">
        <f>SUM(H28:H42)</f>
        <v>0</v>
      </c>
      <c r="I43" s="254"/>
      <c r="J43" s="254"/>
      <c r="K43" s="732">
        <f>SUM(K28:K42)</f>
        <v>0</v>
      </c>
      <c r="L43" s="732">
        <f>SUM(L28:L42)</f>
        <v>0</v>
      </c>
    </row>
    <row r="44" spans="1:12" ht="15.75" customHeight="1">
      <c r="B44" s="256"/>
      <c r="C44" s="257"/>
      <c r="D44" s="258"/>
      <c r="E44" s="257"/>
      <c r="F44" s="217"/>
      <c r="I44" s="259"/>
      <c r="J44" s="259"/>
    </row>
    <row r="45" spans="1:12" ht="60" customHeight="1">
      <c r="B45" s="744" t="s">
        <v>734</v>
      </c>
      <c r="C45" s="236" t="s">
        <v>737</v>
      </c>
      <c r="D45" s="236" t="s">
        <v>34</v>
      </c>
      <c r="E45" s="260" t="s">
        <v>35</v>
      </c>
      <c r="F45" s="236" t="s">
        <v>717</v>
      </c>
      <c r="G45" s="236" t="s">
        <v>36</v>
      </c>
      <c r="H45" s="237" t="s">
        <v>74</v>
      </c>
      <c r="I45" s="236" t="s">
        <v>181</v>
      </c>
      <c r="J45" s="238" t="s">
        <v>77</v>
      </c>
      <c r="K45" s="238" t="s">
        <v>73</v>
      </c>
      <c r="L45" s="238" t="s">
        <v>37</v>
      </c>
    </row>
    <row r="46" spans="1:12" ht="32" customHeight="1">
      <c r="B46" s="261" t="s">
        <v>503</v>
      </c>
      <c r="C46" s="830"/>
      <c r="D46" s="928"/>
      <c r="E46" s="830"/>
      <c r="F46" s="242">
        <f t="shared" ref="F46:F48" si="6">IF(D46="",0.001,IF(E46&gt;0,(LN(E46) - LN(E46 - (C46 * (D46/12)))) / LN(1 + (D46/12)),0.001))</f>
        <v>1E-3</v>
      </c>
      <c r="G46" s="243" t="str">
        <f t="shared" ref="G46:G48" si="7">IF(F46-0.001,IF(F46&gt;0,(F46*E46-C46),0),"")</f>
        <v/>
      </c>
      <c r="H46" s="309"/>
      <c r="I46" s="245"/>
      <c r="J46" s="246">
        <f t="shared" ref="J46:J48" si="8">IF(F46=0.001,0.001,IF(AND(H46&gt;0,I46&gt;0),((LN(E46+H46) - LN(E46+H46 - (FV(D46/12,I46,E46,-C46,0.001) * (D46/12)))) / LN(1 + (D46/12)))+I46,0.001))</f>
        <v>1E-3</v>
      </c>
      <c r="K46" s="247" t="str">
        <f t="shared" ref="K46:K48" si="9">IF(D46&gt;0,IF(J46=0.001,0,(J46*E46+(J46-I46)*H46)-C46),"")</f>
        <v/>
      </c>
      <c r="L46" s="247" t="str">
        <f t="shared" ref="L46:L48" si="10">IF(J46=0.001,"",IF(H46&gt;0,(G46-K46),""))</f>
        <v/>
      </c>
    </row>
    <row r="47" spans="1:12" ht="32" customHeight="1">
      <c r="B47" s="220" t="s">
        <v>504</v>
      </c>
      <c r="C47" s="309"/>
      <c r="D47" s="248"/>
      <c r="E47" s="309"/>
      <c r="F47" s="242">
        <f t="shared" si="6"/>
        <v>1E-3</v>
      </c>
      <c r="G47" s="243" t="str">
        <f t="shared" si="7"/>
        <v/>
      </c>
      <c r="H47" s="309"/>
      <c r="I47" s="245"/>
      <c r="J47" s="246">
        <f t="shared" si="8"/>
        <v>1E-3</v>
      </c>
      <c r="K47" s="247" t="str">
        <f t="shared" si="9"/>
        <v/>
      </c>
      <c r="L47" s="247" t="str">
        <f t="shared" si="10"/>
        <v/>
      </c>
    </row>
    <row r="48" spans="1:12" ht="32" customHeight="1">
      <c r="B48" s="727" t="s">
        <v>39</v>
      </c>
      <c r="C48" s="309"/>
      <c r="D48" s="248"/>
      <c r="E48" s="309"/>
      <c r="F48" s="242">
        <f t="shared" si="6"/>
        <v>1E-3</v>
      </c>
      <c r="G48" s="243" t="str">
        <f t="shared" si="7"/>
        <v/>
      </c>
      <c r="H48" s="309"/>
      <c r="I48" s="245"/>
      <c r="J48" s="246">
        <f t="shared" si="8"/>
        <v>1E-3</v>
      </c>
      <c r="K48" s="247" t="str">
        <f t="shared" si="9"/>
        <v/>
      </c>
      <c r="L48" s="247" t="str">
        <f t="shared" si="10"/>
        <v/>
      </c>
    </row>
    <row r="49" spans="2:12" ht="37.5" customHeight="1">
      <c r="B49" s="262" t="s">
        <v>40</v>
      </c>
      <c r="C49" s="733">
        <f>SUM(C46:C48)</f>
        <v>0</v>
      </c>
      <c r="D49" s="251"/>
      <c r="E49" s="728">
        <f>SUM(E46:E48)</f>
        <v>0</v>
      </c>
      <c r="F49" s="252"/>
      <c r="G49" s="738">
        <f>SUM(G46:G48)</f>
        <v>0</v>
      </c>
      <c r="H49" s="734"/>
      <c r="I49" s="230"/>
      <c r="J49" s="230"/>
      <c r="K49" s="738">
        <f>SUM(K46:K48)</f>
        <v>0</v>
      </c>
      <c r="L49" s="738">
        <f>SUM(L46:L48)</f>
        <v>0</v>
      </c>
    </row>
    <row r="50" spans="2:12" ht="80" customHeight="1">
      <c r="B50" s="263" t="s">
        <v>733</v>
      </c>
      <c r="C50" s="236" t="s">
        <v>737</v>
      </c>
      <c r="D50" s="236" t="s">
        <v>34</v>
      </c>
      <c r="E50" s="264" t="s">
        <v>35</v>
      </c>
      <c r="F50" s="236" t="s">
        <v>717</v>
      </c>
      <c r="G50" s="265" t="s">
        <v>36</v>
      </c>
      <c r="H50" s="237" t="s">
        <v>74</v>
      </c>
      <c r="I50" s="236" t="s">
        <v>181</v>
      </c>
      <c r="J50" s="238" t="s">
        <v>77</v>
      </c>
      <c r="K50" s="266" t="s">
        <v>73</v>
      </c>
      <c r="L50" s="267" t="s">
        <v>37</v>
      </c>
    </row>
    <row r="51" spans="2:12" ht="32" customHeight="1">
      <c r="B51" s="221" t="s">
        <v>691</v>
      </c>
      <c r="C51" s="309"/>
      <c r="D51" s="248"/>
      <c r="E51" s="309"/>
      <c r="F51" s="242">
        <f t="shared" ref="F51:F53" si="11">IF(D51="",0.001,IF(E51&gt;0,(LN(E51) - LN(E51 - (C51 * (D51/12)))) / LN(1 + (D51/12)),0.001))</f>
        <v>1E-3</v>
      </c>
      <c r="G51" s="243" t="str">
        <f t="shared" ref="G51:G53" si="12">IF(F51-0.001,IF(F51&gt;0,(F51*E51-C51),0),"")</f>
        <v/>
      </c>
      <c r="H51" s="309"/>
      <c r="I51" s="245"/>
      <c r="J51" s="246">
        <f t="shared" ref="J51:J53" si="13">IF(F51=0.001,0.001,IF(AND(H51&gt;0,I51&gt;0),((LN(E51+H51) - LN(E51+H51 - (FV(D51/12,I51,E51,-C51,0.001) * (D51/12)))) / LN(1 + (D51/12)))+I51,0.001))</f>
        <v>1E-3</v>
      </c>
      <c r="K51" s="247" t="str">
        <f t="shared" ref="K51:K53" si="14">IF(D51&gt;0,IF(J51=0.001,0,(J51*E51+(J51-I51)*H51)-C51),"")</f>
        <v/>
      </c>
      <c r="L51" s="247" t="str">
        <f t="shared" ref="L51:L53" si="15">IF(J51=0.001,"",IF(H51&gt;0,(G51-K51),""))</f>
        <v/>
      </c>
    </row>
    <row r="52" spans="2:12" ht="32" customHeight="1">
      <c r="B52" s="221" t="s">
        <v>692</v>
      </c>
      <c r="C52" s="309"/>
      <c r="D52" s="248"/>
      <c r="E52" s="309"/>
      <c r="F52" s="242">
        <f t="shared" si="11"/>
        <v>1E-3</v>
      </c>
      <c r="G52" s="243" t="str">
        <f t="shared" si="12"/>
        <v/>
      </c>
      <c r="H52" s="309"/>
      <c r="I52" s="245"/>
      <c r="J52" s="246">
        <f t="shared" si="13"/>
        <v>1E-3</v>
      </c>
      <c r="K52" s="247" t="str">
        <f t="shared" si="14"/>
        <v/>
      </c>
      <c r="L52" s="247" t="str">
        <f t="shared" si="15"/>
        <v/>
      </c>
    </row>
    <row r="53" spans="2:12" ht="32" customHeight="1">
      <c r="B53" s="727" t="s">
        <v>41</v>
      </c>
      <c r="C53" s="309"/>
      <c r="D53" s="248"/>
      <c r="E53" s="309"/>
      <c r="F53" s="242">
        <f t="shared" si="11"/>
        <v>1E-3</v>
      </c>
      <c r="G53" s="243" t="str">
        <f t="shared" si="12"/>
        <v/>
      </c>
      <c r="H53" s="309"/>
      <c r="I53" s="245"/>
      <c r="J53" s="246">
        <f t="shared" si="13"/>
        <v>1E-3</v>
      </c>
      <c r="K53" s="247" t="str">
        <f t="shared" si="14"/>
        <v/>
      </c>
      <c r="L53" s="247" t="str">
        <f t="shared" si="15"/>
        <v/>
      </c>
    </row>
    <row r="54" spans="2:12" ht="36.75" customHeight="1">
      <c r="B54" s="262" t="s">
        <v>42</v>
      </c>
      <c r="C54" s="728">
        <f>SUM(C51:C53)</f>
        <v>0</v>
      </c>
      <c r="D54" s="258"/>
      <c r="E54" s="728">
        <f>SUM(E51:E53)</f>
        <v>0</v>
      </c>
      <c r="F54" s="252"/>
      <c r="G54" s="737">
        <f>SUM(G51:G53)</f>
        <v>0</v>
      </c>
      <c r="I54" s="268"/>
      <c r="J54" s="230"/>
      <c r="K54" s="737">
        <f>SUM(K51:K53)</f>
        <v>0</v>
      </c>
      <c r="L54" s="737">
        <f>SUM(L51:L53)</f>
        <v>0</v>
      </c>
    </row>
    <row r="55" spans="2:12" ht="15" customHeight="1">
      <c r="B55" s="225"/>
      <c r="C55" s="257"/>
      <c r="D55" s="258"/>
      <c r="E55" s="257"/>
      <c r="F55" s="217"/>
    </row>
    <row r="56" spans="2:12" ht="60" customHeight="1">
      <c r="B56" s="744" t="s">
        <v>735</v>
      </c>
      <c r="C56" s="236" t="s">
        <v>737</v>
      </c>
      <c r="D56" s="269" t="s">
        <v>34</v>
      </c>
      <c r="E56" s="270" t="s">
        <v>35</v>
      </c>
      <c r="F56" s="236" t="s">
        <v>717</v>
      </c>
      <c r="G56" s="269" t="s">
        <v>36</v>
      </c>
      <c r="H56" s="271" t="s">
        <v>74</v>
      </c>
      <c r="I56" s="269" t="s">
        <v>181</v>
      </c>
      <c r="J56" s="272" t="s">
        <v>77</v>
      </c>
      <c r="K56" s="272" t="s">
        <v>73</v>
      </c>
      <c r="L56" s="273" t="s">
        <v>37</v>
      </c>
    </row>
    <row r="57" spans="2:12" ht="32" customHeight="1">
      <c r="B57" s="220" t="s">
        <v>192</v>
      </c>
      <c r="C57" s="309"/>
      <c r="D57" s="248"/>
      <c r="E57" s="309"/>
      <c r="F57" s="242">
        <f t="shared" ref="F57:F66" si="16">IF(D57="",0.001,IF(E57&gt;0,(LN(E57) - LN(E57 - (C57 * (D57/12)))) / LN(1 + (D57/12)),0.001))</f>
        <v>1E-3</v>
      </c>
      <c r="G57" s="243" t="str">
        <f t="shared" ref="G57:G66" si="17">IF(F57-0.001,IF(F57&gt;0,(F57*E57-C57),0),"")</f>
        <v/>
      </c>
      <c r="H57" s="309"/>
      <c r="I57" s="245"/>
      <c r="J57" s="246">
        <f t="shared" ref="J57:J66" si="18">IF(F57=0.001,0.001,IF(AND(H57&gt;0,I57&gt;0),((LN(E57+H57) - LN(E57+H57 - (FV(D57/12,I57,E57,-C57,0.001) * (D57/12)))) / LN(1 + (D57/12)))+I57,0.001))</f>
        <v>1E-3</v>
      </c>
      <c r="K57" s="247" t="str">
        <f t="shared" ref="K57:K66" si="19">IF(D57&gt;0,IF(J57=0.001,0,(J57*E57+(J57-I57)*H57)-C57),"")</f>
        <v/>
      </c>
      <c r="L57" s="247" t="str">
        <f t="shared" ref="L57:L66" si="20">IF(J57=0.001,"",IF(H57&gt;0,(G57-K57),""))</f>
        <v/>
      </c>
    </row>
    <row r="58" spans="2:12" ht="32" customHeight="1">
      <c r="B58" s="220" t="s">
        <v>133</v>
      </c>
      <c r="C58" s="309"/>
      <c r="D58" s="248"/>
      <c r="E58" s="309"/>
      <c r="F58" s="242">
        <f t="shared" si="16"/>
        <v>1E-3</v>
      </c>
      <c r="G58" s="243" t="str">
        <f t="shared" si="17"/>
        <v/>
      </c>
      <c r="H58" s="309"/>
      <c r="I58" s="245"/>
      <c r="J58" s="246">
        <f t="shared" si="18"/>
        <v>1E-3</v>
      </c>
      <c r="K58" s="247" t="str">
        <f t="shared" si="19"/>
        <v/>
      </c>
      <c r="L58" s="247" t="str">
        <f t="shared" si="20"/>
        <v/>
      </c>
    </row>
    <row r="59" spans="2:12" ht="32" customHeight="1">
      <c r="B59" s="220" t="s">
        <v>134</v>
      </c>
      <c r="C59" s="309"/>
      <c r="D59" s="248"/>
      <c r="E59" s="309"/>
      <c r="F59" s="242">
        <f t="shared" si="16"/>
        <v>1E-3</v>
      </c>
      <c r="G59" s="243" t="str">
        <f t="shared" si="17"/>
        <v/>
      </c>
      <c r="H59" s="309"/>
      <c r="I59" s="245"/>
      <c r="J59" s="246">
        <f t="shared" si="18"/>
        <v>1E-3</v>
      </c>
      <c r="K59" s="247" t="str">
        <f t="shared" si="19"/>
        <v/>
      </c>
      <c r="L59" s="247" t="str">
        <f t="shared" si="20"/>
        <v/>
      </c>
    </row>
    <row r="60" spans="2:12" ht="32" customHeight="1">
      <c r="B60" s="220" t="s">
        <v>45</v>
      </c>
      <c r="C60" s="309"/>
      <c r="D60" s="248"/>
      <c r="E60" s="309"/>
      <c r="F60" s="242">
        <f t="shared" si="16"/>
        <v>1E-3</v>
      </c>
      <c r="G60" s="243" t="str">
        <f t="shared" si="17"/>
        <v/>
      </c>
      <c r="H60" s="309"/>
      <c r="I60" s="245"/>
      <c r="J60" s="246">
        <f t="shared" si="18"/>
        <v>1E-3</v>
      </c>
      <c r="K60" s="247" t="str">
        <f t="shared" si="19"/>
        <v/>
      </c>
      <c r="L60" s="247" t="str">
        <f t="shared" si="20"/>
        <v/>
      </c>
    </row>
    <row r="61" spans="2:12" ht="32" customHeight="1">
      <c r="B61" s="220" t="s">
        <v>46</v>
      </c>
      <c r="C61" s="309"/>
      <c r="D61" s="248"/>
      <c r="E61" s="309"/>
      <c r="F61" s="242">
        <f t="shared" si="16"/>
        <v>1E-3</v>
      </c>
      <c r="G61" s="243" t="str">
        <f t="shared" si="17"/>
        <v/>
      </c>
      <c r="H61" s="309"/>
      <c r="I61" s="245"/>
      <c r="J61" s="246">
        <f t="shared" si="18"/>
        <v>1E-3</v>
      </c>
      <c r="K61" s="247" t="str">
        <f t="shared" si="19"/>
        <v/>
      </c>
      <c r="L61" s="247" t="str">
        <f t="shared" si="20"/>
        <v/>
      </c>
    </row>
    <row r="62" spans="2:12" ht="32" customHeight="1">
      <c r="B62" s="220" t="s">
        <v>47</v>
      </c>
      <c r="C62" s="309"/>
      <c r="D62" s="248"/>
      <c r="E62" s="309"/>
      <c r="F62" s="242">
        <f t="shared" si="16"/>
        <v>1E-3</v>
      </c>
      <c r="G62" s="243" t="str">
        <f t="shared" si="17"/>
        <v/>
      </c>
      <c r="H62" s="309"/>
      <c r="I62" s="245"/>
      <c r="J62" s="246">
        <f t="shared" si="18"/>
        <v>1E-3</v>
      </c>
      <c r="K62" s="247" t="str">
        <f t="shared" si="19"/>
        <v/>
      </c>
      <c r="L62" s="247" t="str">
        <f t="shared" si="20"/>
        <v/>
      </c>
    </row>
    <row r="63" spans="2:12" ht="32" customHeight="1">
      <c r="B63" s="220" t="s">
        <v>48</v>
      </c>
      <c r="C63" s="309"/>
      <c r="D63" s="248"/>
      <c r="E63" s="309"/>
      <c r="F63" s="242">
        <f t="shared" si="16"/>
        <v>1E-3</v>
      </c>
      <c r="G63" s="243" t="str">
        <f t="shared" si="17"/>
        <v/>
      </c>
      <c r="H63" s="309"/>
      <c r="I63" s="245"/>
      <c r="J63" s="246">
        <f t="shared" si="18"/>
        <v>1E-3</v>
      </c>
      <c r="K63" s="247" t="str">
        <f t="shared" si="19"/>
        <v/>
      </c>
      <c r="L63" s="247" t="str">
        <f t="shared" si="20"/>
        <v/>
      </c>
    </row>
    <row r="64" spans="2:12" ht="32" customHeight="1">
      <c r="B64" s="220" t="s">
        <v>49</v>
      </c>
      <c r="C64" s="309"/>
      <c r="D64" s="248"/>
      <c r="E64" s="309"/>
      <c r="F64" s="242">
        <f t="shared" si="16"/>
        <v>1E-3</v>
      </c>
      <c r="G64" s="243" t="str">
        <f t="shared" si="17"/>
        <v/>
      </c>
      <c r="H64" s="309"/>
      <c r="I64" s="245"/>
      <c r="J64" s="246">
        <f t="shared" si="18"/>
        <v>1E-3</v>
      </c>
      <c r="K64" s="247" t="str">
        <f t="shared" si="19"/>
        <v/>
      </c>
      <c r="L64" s="247" t="str">
        <f t="shared" si="20"/>
        <v/>
      </c>
    </row>
    <row r="65" spans="2:12" ht="32" customHeight="1">
      <c r="B65" s="220" t="s">
        <v>50</v>
      </c>
      <c r="C65" s="309"/>
      <c r="D65" s="248"/>
      <c r="E65" s="309"/>
      <c r="F65" s="242">
        <f t="shared" si="16"/>
        <v>1E-3</v>
      </c>
      <c r="G65" s="243" t="str">
        <f t="shared" si="17"/>
        <v/>
      </c>
      <c r="H65" s="309"/>
      <c r="I65" s="245"/>
      <c r="J65" s="246">
        <f t="shared" si="18"/>
        <v>1E-3</v>
      </c>
      <c r="K65" s="247" t="str">
        <f t="shared" si="19"/>
        <v/>
      </c>
      <c r="L65" s="247" t="str">
        <f t="shared" si="20"/>
        <v/>
      </c>
    </row>
    <row r="66" spans="2:12" ht="32" customHeight="1">
      <c r="B66" s="727" t="s">
        <v>51</v>
      </c>
      <c r="C66" s="309"/>
      <c r="D66" s="248"/>
      <c r="E66" s="309"/>
      <c r="F66" s="242">
        <f t="shared" si="16"/>
        <v>1E-3</v>
      </c>
      <c r="G66" s="243" t="str">
        <f t="shared" si="17"/>
        <v/>
      </c>
      <c r="H66" s="309"/>
      <c r="I66" s="245"/>
      <c r="J66" s="246">
        <f t="shared" si="18"/>
        <v>1E-3</v>
      </c>
      <c r="K66" s="247" t="str">
        <f t="shared" si="19"/>
        <v/>
      </c>
      <c r="L66" s="247" t="str">
        <f t="shared" si="20"/>
        <v/>
      </c>
    </row>
    <row r="67" spans="2:12" ht="35.25" customHeight="1">
      <c r="B67" s="219" t="s">
        <v>43</v>
      </c>
      <c r="C67" s="728">
        <f>SUM(C57:C66)</f>
        <v>0</v>
      </c>
      <c r="D67" s="224"/>
      <c r="E67" s="728">
        <f>SUM(E57:E66)</f>
        <v>0</v>
      </c>
      <c r="F67" s="252"/>
      <c r="G67" s="732">
        <f>SUM(G57:G66)</f>
        <v>0</v>
      </c>
      <c r="I67" s="230"/>
      <c r="J67" s="230"/>
      <c r="K67" s="732">
        <f>SUM(K57:K66)</f>
        <v>0</v>
      </c>
      <c r="L67" s="732">
        <f>SUM(L57:L66)</f>
        <v>0</v>
      </c>
    </row>
    <row r="68" spans="2:12" ht="40" customHeight="1">
      <c r="B68" s="274" t="s">
        <v>52</v>
      </c>
      <c r="C68" s="728">
        <f>SUM(C43,C49,C54,C67)</f>
        <v>0</v>
      </c>
      <c r="E68" s="275"/>
      <c r="F68" s="276"/>
      <c r="I68" s="230"/>
      <c r="J68" s="274" t="s">
        <v>711</v>
      </c>
      <c r="K68" s="732">
        <f>SUM(K43,K49,K54,K67)</f>
        <v>0</v>
      </c>
    </row>
    <row r="69" spans="2:12" ht="33.75" customHeight="1" thickBot="1">
      <c r="C69" s="259"/>
      <c r="D69" s="217"/>
      <c r="E69" s="277" t="s">
        <v>712</v>
      </c>
      <c r="F69" s="217"/>
      <c r="G69" s="278" t="s">
        <v>713</v>
      </c>
    </row>
    <row r="70" spans="2:12" ht="40" customHeight="1" thickBot="1">
      <c r="B70" s="283"/>
      <c r="C70" s="284"/>
      <c r="E70" s="726">
        <f>E67+E54+E49+E43</f>
        <v>0</v>
      </c>
      <c r="F70" s="217"/>
      <c r="G70" s="255">
        <f>SUM(G43,G49,G54,G67)</f>
        <v>0</v>
      </c>
    </row>
    <row r="71" spans="2:12">
      <c r="B71" s="283" t="s">
        <v>211</v>
      </c>
      <c r="C71" s="284"/>
      <c r="F71" s="217"/>
    </row>
    <row r="72" spans="2:12" ht="19.5" customHeight="1" thickBot="1">
      <c r="B72" s="283" t="s">
        <v>32</v>
      </c>
      <c r="C72" s="285" t="s">
        <v>52</v>
      </c>
    </row>
    <row r="73" spans="2:12" ht="40" customHeight="1" thickBot="1">
      <c r="B73" s="255">
        <f>F21</f>
        <v>0</v>
      </c>
      <c r="C73" s="988">
        <f>C68</f>
        <v>0</v>
      </c>
      <c r="D73" s="989"/>
      <c r="F73" s="310">
        <f>F21-C73</f>
        <v>0</v>
      </c>
      <c r="G73" s="279"/>
      <c r="H73" s="986" t="s">
        <v>76</v>
      </c>
      <c r="I73" s="986"/>
      <c r="J73" s="986"/>
      <c r="K73" s="987"/>
    </row>
    <row r="74" spans="2:12">
      <c r="B74" s="290"/>
      <c r="C74" s="291"/>
      <c r="F74" s="217"/>
    </row>
    <row r="75" spans="2:12">
      <c r="C75" s="259"/>
      <c r="F75" s="217"/>
    </row>
    <row r="76" spans="2:12">
      <c r="C76" s="259"/>
      <c r="F76" s="217"/>
    </row>
    <row r="77" spans="2:12">
      <c r="C77" s="259"/>
      <c r="F77" s="217"/>
    </row>
    <row r="78" spans="2:12">
      <c r="C78" s="259"/>
      <c r="F78" s="217"/>
    </row>
    <row r="79" spans="2:12">
      <c r="C79" s="259"/>
      <c r="F79" s="217"/>
    </row>
    <row r="80" spans="2:12">
      <c r="C80" s="259"/>
      <c r="F80" s="217"/>
    </row>
    <row r="81" spans="3:6" s="214" customFormat="1">
      <c r="C81" s="259"/>
      <c r="F81" s="217"/>
    </row>
    <row r="82" spans="3:6" s="214" customFormat="1">
      <c r="C82" s="259"/>
      <c r="F82" s="217"/>
    </row>
    <row r="83" spans="3:6" s="214" customFormat="1">
      <c r="C83" s="259"/>
      <c r="F83" s="217"/>
    </row>
    <row r="84" spans="3:6" s="214" customFormat="1">
      <c r="C84" s="259"/>
      <c r="F84" s="217"/>
    </row>
    <row r="85" spans="3:6" s="214" customFormat="1">
      <c r="F85" s="217"/>
    </row>
    <row r="86" spans="3:6" s="214" customFormat="1">
      <c r="F86" s="217"/>
    </row>
    <row r="87" spans="3:6" s="214" customFormat="1">
      <c r="F87" s="217"/>
    </row>
    <row r="88" spans="3:6" s="214" customFormat="1">
      <c r="F88" s="217"/>
    </row>
    <row r="89" spans="3:6" s="214" customFormat="1">
      <c r="F89" s="217"/>
    </row>
    <row r="90" spans="3:6" s="214" customFormat="1">
      <c r="F90" s="217"/>
    </row>
    <row r="91" spans="3:6" s="214" customFormat="1">
      <c r="F91" s="217"/>
    </row>
    <row r="92" spans="3:6" s="214" customFormat="1">
      <c r="F92" s="217"/>
    </row>
    <row r="93" spans="3:6" s="214" customFormat="1">
      <c r="F93" s="217"/>
    </row>
    <row r="94" spans="3:6" s="214" customFormat="1">
      <c r="F94" s="217"/>
    </row>
    <row r="95" spans="3:6" s="214" customFormat="1">
      <c r="F95" s="217"/>
    </row>
    <row r="96" spans="3:6" s="214" customFormat="1">
      <c r="F96" s="217"/>
    </row>
    <row r="97" spans="6:6" s="214" customFormat="1">
      <c r="F97" s="217"/>
    </row>
    <row r="98" spans="6:6" s="214" customFormat="1">
      <c r="F98" s="217"/>
    </row>
    <row r="99" spans="6:6" s="214" customFormat="1">
      <c r="F99" s="217"/>
    </row>
    <row r="100" spans="6:6" s="214" customFormat="1">
      <c r="F100" s="217"/>
    </row>
    <row r="101" spans="6:6" s="214" customFormat="1">
      <c r="F101" s="217"/>
    </row>
    <row r="102" spans="6:6" s="214" customFormat="1">
      <c r="F102" s="217"/>
    </row>
    <row r="103" spans="6:6" s="214" customFormat="1">
      <c r="F103" s="217"/>
    </row>
    <row r="104" spans="6:6" s="214" customFormat="1">
      <c r="F104" s="217"/>
    </row>
    <row r="105" spans="6:6" s="214" customFormat="1">
      <c r="F105" s="217"/>
    </row>
    <row r="106" spans="6:6" s="214" customFormat="1">
      <c r="F106" s="217"/>
    </row>
    <row r="107" spans="6:6" s="214" customFormat="1">
      <c r="F107" s="217"/>
    </row>
    <row r="108" spans="6:6" s="214" customFormat="1">
      <c r="F108" s="217"/>
    </row>
    <row r="109" spans="6:6" s="214" customFormat="1">
      <c r="F109" s="217"/>
    </row>
    <row r="110" spans="6:6" s="214" customFormat="1">
      <c r="F110" s="217"/>
    </row>
    <row r="111" spans="6:6" s="214" customFormat="1">
      <c r="F111" s="217"/>
    </row>
    <row r="112" spans="6:6" s="214" customFormat="1">
      <c r="F112" s="217"/>
    </row>
    <row r="113" spans="6:6" s="214" customFormat="1">
      <c r="F113" s="217"/>
    </row>
    <row r="114" spans="6:6" s="214" customFormat="1">
      <c r="F114" s="217"/>
    </row>
    <row r="115" spans="6:6" s="214" customFormat="1">
      <c r="F115" s="217"/>
    </row>
    <row r="116" spans="6:6" s="214" customFormat="1">
      <c r="F116" s="217"/>
    </row>
    <row r="117" spans="6:6" s="214" customFormat="1">
      <c r="F117" s="217"/>
    </row>
    <row r="118" spans="6:6" s="214" customFormat="1">
      <c r="F118" s="217"/>
    </row>
    <row r="119" spans="6:6" s="214" customFormat="1">
      <c r="F119" s="217"/>
    </row>
    <row r="120" spans="6:6" s="214" customFormat="1">
      <c r="F120" s="217"/>
    </row>
    <row r="121" spans="6:6" s="214" customFormat="1">
      <c r="F121" s="217"/>
    </row>
    <row r="122" spans="6:6" s="214" customFormat="1">
      <c r="F122" s="217"/>
    </row>
    <row r="123" spans="6:6" s="214" customFormat="1">
      <c r="F123" s="217"/>
    </row>
    <row r="124" spans="6:6" s="214" customFormat="1">
      <c r="F124" s="217"/>
    </row>
    <row r="125" spans="6:6" s="214" customFormat="1">
      <c r="F125" s="217"/>
    </row>
    <row r="126" spans="6:6" s="214" customFormat="1">
      <c r="F126" s="217"/>
    </row>
    <row r="127" spans="6:6" s="214" customFormat="1">
      <c r="F127" s="217"/>
    </row>
    <row r="128" spans="6:6" s="214" customFormat="1">
      <c r="F128" s="217"/>
    </row>
    <row r="129" spans="6:6" s="214" customFormat="1">
      <c r="F129" s="217"/>
    </row>
    <row r="130" spans="6:6" s="214" customFormat="1">
      <c r="F130" s="217"/>
    </row>
    <row r="131" spans="6:6" s="214" customFormat="1">
      <c r="F131" s="217"/>
    </row>
    <row r="132" spans="6:6" s="214" customFormat="1">
      <c r="F132" s="217"/>
    </row>
    <row r="133" spans="6:6" s="214" customFormat="1">
      <c r="F133" s="217"/>
    </row>
    <row r="134" spans="6:6" s="214" customFormat="1">
      <c r="F134" s="217"/>
    </row>
    <row r="135" spans="6:6" s="214" customFormat="1">
      <c r="F135" s="217"/>
    </row>
    <row r="136" spans="6:6" s="214" customFormat="1">
      <c r="F136" s="217"/>
    </row>
    <row r="137" spans="6:6" s="214" customFormat="1">
      <c r="F137" s="217"/>
    </row>
    <row r="138" spans="6:6" s="214" customFormat="1">
      <c r="F138" s="217"/>
    </row>
    <row r="139" spans="6:6" s="214" customFormat="1">
      <c r="F139" s="217"/>
    </row>
    <row r="140" spans="6:6" s="214" customFormat="1">
      <c r="F140" s="217"/>
    </row>
    <row r="141" spans="6:6" s="214" customFormat="1">
      <c r="F141" s="217"/>
    </row>
    <row r="142" spans="6:6" s="214" customFormat="1">
      <c r="F142" s="217"/>
    </row>
    <row r="143" spans="6:6" s="214" customFormat="1">
      <c r="F143" s="217"/>
    </row>
    <row r="144" spans="6:6" s="214" customFormat="1">
      <c r="F144" s="217"/>
    </row>
    <row r="145" spans="6:6" s="214" customFormat="1">
      <c r="F145" s="217"/>
    </row>
    <row r="146" spans="6:6" s="214" customFormat="1">
      <c r="F146" s="217"/>
    </row>
    <row r="147" spans="6:6" s="214" customFormat="1">
      <c r="F147" s="217"/>
    </row>
    <row r="148" spans="6:6" s="214" customFormat="1">
      <c r="F148" s="217"/>
    </row>
    <row r="149" spans="6:6" s="214" customFormat="1">
      <c r="F149" s="217"/>
    </row>
    <row r="150" spans="6:6" s="214" customFormat="1">
      <c r="F150" s="217"/>
    </row>
    <row r="151" spans="6:6" s="214" customFormat="1">
      <c r="F151" s="217"/>
    </row>
    <row r="152" spans="6:6" s="214" customFormat="1">
      <c r="F152" s="217"/>
    </row>
    <row r="153" spans="6:6" s="214" customFormat="1">
      <c r="F153" s="217"/>
    </row>
    <row r="154" spans="6:6" s="214" customFormat="1">
      <c r="F154" s="217"/>
    </row>
    <row r="155" spans="6:6" s="214" customFormat="1">
      <c r="F155" s="217"/>
    </row>
    <row r="156" spans="6:6" s="214" customFormat="1">
      <c r="F156" s="217"/>
    </row>
    <row r="157" spans="6:6" s="214" customFormat="1">
      <c r="F157" s="217"/>
    </row>
    <row r="158" spans="6:6" s="214" customFormat="1">
      <c r="F158" s="217"/>
    </row>
  </sheetData>
  <sheetProtection password="D20A" sheet="1" objects="1" scenarios="1"/>
  <customSheetViews>
    <customSheetView guid="{43ADE452-16C1-48AF-BAAE-CBF08858B664}" showGridLines="0" showRowCol="0">
      <pane xSplit="1" ySplit="1" topLeftCell="B62"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1"/>
      <headerFooter alignWithMargins="0">
        <oddHeader>&amp;L&amp;12Stewardship Information Pages  [S.I.P.] - Assets &amp; Debts
Printed on: &amp;D - Page &amp;P</oddHeader>
      </headerFooter>
    </customSheetView>
    <customSheetView guid="{3D49E59F-0664-4008-BC41-60EB5048CD87}" showPageBreaks="1" showGridLines="0" showRowCol="0" printArea="1">
      <pane xSplit="1" ySplit="1" topLeftCell="B2" activePane="bottomRight" state="frozenSplit"/>
      <selection pane="bottomRight" activeCell="D5" sqref="D5"/>
      <rowBreaks count="2" manualBreakCount="2">
        <brk id="24" max="11" man="1"/>
        <brk id="49" max="11" man="1"/>
      </rowBreaks>
      <pageMargins left="0.31" right="0.4" top="0.45" bottom="0.1" header="0.1" footer="0"/>
      <pageSetup scale="67" fitToHeight="2" orientation="landscape" horizontalDpi="4294967293" r:id="rId2"/>
      <headerFooter alignWithMargins="0">
        <oddHeader>&amp;L&amp;12Stewardship Information Pages  [S.I.P.] - Assets &amp; Debts
Printed on: &amp;D - Page &amp;P</oddHeader>
      </headerFooter>
    </customSheetView>
    <customSheetView guid="{9611838A-1C53-47F1-8140-A6F69DDCF4B6}" showPageBreaks="1" showGridLines="0" showRowCol="0" printArea="1">
      <pane xSplit="1" ySplit="1" topLeftCell="B62" activePane="bottomRight" state="frozenSplit"/>
      <selection pane="bottomRight"/>
      <rowBreaks count="2" manualBreakCount="2">
        <brk id="24" max="11" man="1"/>
        <brk id="49" max="11" man="1"/>
      </rowBreaks>
      <pageMargins left="0.31" right="0.4" top="0.45" bottom="0.1" header="0.1" footer="0"/>
      <pageSetup scale="67" fitToHeight="2" orientation="landscape" horizontalDpi="4294967293" r:id="rId3"/>
      <headerFooter alignWithMargins="0">
        <oddHeader>&amp;L&amp;12Stewardship Information Pages  [S.I.P.] - Assets &amp; Debts
Printed on: &amp;D - Page &amp;P</oddHeader>
      </headerFooter>
    </customSheetView>
  </customSheetViews>
  <mergeCells count="3">
    <mergeCell ref="D1:E1"/>
    <mergeCell ref="C73:D73"/>
    <mergeCell ref="H73:K73"/>
  </mergeCells>
  <dataValidations count="1">
    <dataValidation allowBlank="1" showInputMessage="1" showErrorMessage="1" promptTitle="Payment Accounts" sqref="B5:B11" xr:uid="{00000000-0002-0000-0800-000000000000}"/>
  </dataValidations>
  <hyperlinks>
    <hyperlink ref="B27" location="'Tab-03A_Forecast-2'!A1" display="'Tab-03A_Forecast-2'!A1" xr:uid="{00000000-0004-0000-0800-000000000000}"/>
  </hyperlinks>
  <pageMargins left="0.31" right="0.4" top="0.45" bottom="0.1" header="0.1" footer="0"/>
  <pageSetup scale="67" fitToHeight="2" orientation="landscape" horizontalDpi="4294967293" r:id="rId4"/>
  <headerFooter alignWithMargins="0">
    <oddHeader>&amp;L&amp;12Stewardship Information Pages  [S.I.P.] - Assets &amp; Debts
Printed on: &amp;D - Page &amp;P</oddHeader>
  </headerFooter>
  <rowBreaks count="2" manualBreakCount="2">
    <brk id="24" max="11" man="1"/>
    <brk id="49" max="11" man="1"/>
  </rowBreaks>
  <drawing r:id="rId5"/>
  <legacyDrawing r:id="rId6"/>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66</vt:i4>
      </vt:variant>
      <vt:variant>
        <vt:lpstr>Named Ranges</vt:lpstr>
      </vt:variant>
      <vt:variant>
        <vt:i4>609</vt:i4>
      </vt:variant>
    </vt:vector>
  </HeadingPairs>
  <TitlesOfParts>
    <vt:vector size="675" baseType="lpstr">
      <vt:lpstr>Intro</vt:lpstr>
      <vt:lpstr>FAQ</vt:lpstr>
      <vt:lpstr>Help</vt:lpstr>
      <vt:lpstr>Tab-02_VG</vt:lpstr>
      <vt:lpstr>Setup</vt:lpstr>
      <vt:lpstr>Tab-01_PI</vt:lpstr>
      <vt:lpstr>Tab-03_AD_index</vt:lpstr>
      <vt:lpstr>Tab-03_AD-M01</vt:lpstr>
      <vt:lpstr>Tab-03_AD-M02</vt:lpstr>
      <vt:lpstr>Tab-03_AD-M03</vt:lpstr>
      <vt:lpstr>Tab-03_AD-M04</vt:lpstr>
      <vt:lpstr>Tab-03_AD-M05</vt:lpstr>
      <vt:lpstr>Tab-03_AD-M06</vt:lpstr>
      <vt:lpstr>Tab-03_AD-M07</vt:lpstr>
      <vt:lpstr>Tab-03_AD-M08</vt:lpstr>
      <vt:lpstr>Tab-03_AD-M09</vt:lpstr>
      <vt:lpstr>Tab-03_AD-M10</vt:lpstr>
      <vt:lpstr>Tab-03_AD-M11</vt:lpstr>
      <vt:lpstr>Tab-03_AD-M12</vt:lpstr>
      <vt:lpstr>Tab-03A_Forecast</vt:lpstr>
      <vt:lpstr>Tab-03A_Forecast-2</vt:lpstr>
      <vt:lpstr>Tab-03A_Forecast-3</vt:lpstr>
      <vt:lpstr>Tab-03A_Forecast-4</vt:lpstr>
      <vt:lpstr>Tab-03A_Forecast-5</vt:lpstr>
      <vt:lpstr>Tab-03A_Forecast-6</vt:lpstr>
      <vt:lpstr>Tab-03A_Forecast-7</vt:lpstr>
      <vt:lpstr>Tab-03A_Forecast-8</vt:lpstr>
      <vt:lpstr>Tab-03A_Forecast-9</vt:lpstr>
      <vt:lpstr>Tab-03A_Forecast-10</vt:lpstr>
      <vt:lpstr>Tab-03A_Forecast-11</vt:lpstr>
      <vt:lpstr>Tab-03A_Forecast-12</vt:lpstr>
      <vt:lpstr>Tab-06_Daily</vt:lpstr>
      <vt:lpstr>Month01-Track</vt:lpstr>
      <vt:lpstr>Month02-Track</vt:lpstr>
      <vt:lpstr>Month03-Track</vt:lpstr>
      <vt:lpstr>Month04-Track</vt:lpstr>
      <vt:lpstr>Month05-Track</vt:lpstr>
      <vt:lpstr>Month06-Track</vt:lpstr>
      <vt:lpstr>Month07-Track</vt:lpstr>
      <vt:lpstr>Month08-Track</vt:lpstr>
      <vt:lpstr>Month09-Track</vt:lpstr>
      <vt:lpstr>Month10-Track</vt:lpstr>
      <vt:lpstr>Month11-Track</vt:lpstr>
      <vt:lpstr>Month12-Track</vt:lpstr>
      <vt:lpstr>Month01-Analyze</vt:lpstr>
      <vt:lpstr>Month02-Analyze</vt:lpstr>
      <vt:lpstr>Month03-Analyze</vt:lpstr>
      <vt:lpstr>Month04-Analyze</vt:lpstr>
      <vt:lpstr>Month05-Analyze</vt:lpstr>
      <vt:lpstr>Month06-Analyze</vt:lpstr>
      <vt:lpstr>Month07-Analyze</vt:lpstr>
      <vt:lpstr>Month08-Analyze</vt:lpstr>
      <vt:lpstr>Month09-Analyze</vt:lpstr>
      <vt:lpstr>Month10-Analyze</vt:lpstr>
      <vt:lpstr>Month11-Analyze</vt:lpstr>
      <vt:lpstr>Month12-Analyze</vt:lpstr>
      <vt:lpstr>Tab-04_IE</vt:lpstr>
      <vt:lpstr>IE_Chart</vt:lpstr>
      <vt:lpstr>Tab-05_IA</vt:lpstr>
      <vt:lpstr>Tab-03_RP</vt:lpstr>
      <vt:lpstr>Tab-03_RP-2</vt:lpstr>
      <vt:lpstr>Tab-03_RP-3</vt:lpstr>
      <vt:lpstr>Tab-03A_Save_Forecast</vt:lpstr>
      <vt:lpstr>Tab-08_RO</vt:lpstr>
      <vt:lpstr>Tab-08A_CAL</vt:lpstr>
      <vt:lpstr>Tab-09_Notes</vt:lpstr>
      <vt:lpstr>'Month02-Track'!Acct_Tracking</vt:lpstr>
      <vt:lpstr>'Month03-Track'!Acct_Tracking</vt:lpstr>
      <vt:lpstr>'Month04-Track'!Acct_Tracking</vt:lpstr>
      <vt:lpstr>'Month05-Track'!Acct_Tracking</vt:lpstr>
      <vt:lpstr>'Month06-Track'!Acct_Tracking</vt:lpstr>
      <vt:lpstr>'Month07-Track'!Acct_Tracking</vt:lpstr>
      <vt:lpstr>'Month08-Track'!Acct_Tracking</vt:lpstr>
      <vt:lpstr>'Month09-Track'!Acct_Tracking</vt:lpstr>
      <vt:lpstr>'Month10-Track'!Acct_Tracking</vt:lpstr>
      <vt:lpstr>'Month11-Track'!Acct_Tracking</vt:lpstr>
      <vt:lpstr>'Month12-Track'!Acct_Tracking</vt:lpstr>
      <vt:lpstr>Acct_Tracking</vt:lpstr>
      <vt:lpstr>AcctsM01</vt:lpstr>
      <vt:lpstr>AcctsM02</vt:lpstr>
      <vt:lpstr>AcctsM03</vt:lpstr>
      <vt:lpstr>AcctsM04</vt:lpstr>
      <vt:lpstr>AcctsM05</vt:lpstr>
      <vt:lpstr>AcctsM06</vt:lpstr>
      <vt:lpstr>AcctsM07</vt:lpstr>
      <vt:lpstr>AcctsM08</vt:lpstr>
      <vt:lpstr>AcctsM09</vt:lpstr>
      <vt:lpstr>AcctsM10</vt:lpstr>
      <vt:lpstr>AcctsM11</vt:lpstr>
      <vt:lpstr>AcctsM12</vt:lpstr>
      <vt:lpstr>'Month02-Analyze'!childcare</vt:lpstr>
      <vt:lpstr>'Month03-Analyze'!childcare</vt:lpstr>
      <vt:lpstr>'Month04-Analyze'!childcare</vt:lpstr>
      <vt:lpstr>'Month05-Analyze'!childcare</vt:lpstr>
      <vt:lpstr>'Month06-Analyze'!childcare</vt:lpstr>
      <vt:lpstr>'Month07-Analyze'!childcare</vt:lpstr>
      <vt:lpstr>'Month08-Analyze'!childcare</vt:lpstr>
      <vt:lpstr>'Month09-Analyze'!childcare</vt:lpstr>
      <vt:lpstr>'Month10-Analyze'!childcare</vt:lpstr>
      <vt:lpstr>'Month11-Analyze'!childcare</vt:lpstr>
      <vt:lpstr>'Month12-Analyze'!childcare</vt:lpstr>
      <vt:lpstr>childcare</vt:lpstr>
      <vt:lpstr>'Month02-Analyze'!CLOTHING</vt:lpstr>
      <vt:lpstr>'Month03-Analyze'!CLOTHING</vt:lpstr>
      <vt:lpstr>'Month04-Analyze'!CLOTHING</vt:lpstr>
      <vt:lpstr>'Month05-Analyze'!CLOTHING</vt:lpstr>
      <vt:lpstr>'Month06-Analyze'!CLOTHING</vt:lpstr>
      <vt:lpstr>'Month07-Analyze'!CLOTHING</vt:lpstr>
      <vt:lpstr>'Month08-Analyze'!CLOTHING</vt:lpstr>
      <vt:lpstr>'Month09-Analyze'!CLOTHING</vt:lpstr>
      <vt:lpstr>'Month10-Analyze'!CLOTHING</vt:lpstr>
      <vt:lpstr>'Month11-Analyze'!CLOTHING</vt:lpstr>
      <vt:lpstr>'Month12-Analyze'!CLOTHING</vt:lpstr>
      <vt:lpstr>CLOTHING</vt:lpstr>
      <vt:lpstr>data30_1</vt:lpstr>
      <vt:lpstr>data30_10</vt:lpstr>
      <vt:lpstr>data30_11</vt:lpstr>
      <vt:lpstr>data30_12</vt:lpstr>
      <vt:lpstr>data30_2</vt:lpstr>
      <vt:lpstr>data30_3</vt:lpstr>
      <vt:lpstr>data30_4</vt:lpstr>
      <vt:lpstr>data30_5</vt:lpstr>
      <vt:lpstr>data30_6</vt:lpstr>
      <vt:lpstr>data30_7</vt:lpstr>
      <vt:lpstr>data30_8</vt:lpstr>
      <vt:lpstr>data30_9</vt:lpstr>
      <vt:lpstr>'Tab-03_AD_index'!date_range</vt:lpstr>
      <vt:lpstr>date_range</vt:lpstr>
      <vt:lpstr>debt_table</vt:lpstr>
      <vt:lpstr>descrip30_1</vt:lpstr>
      <vt:lpstr>descrip30_10</vt:lpstr>
      <vt:lpstr>descrip30_11</vt:lpstr>
      <vt:lpstr>descrip30_12</vt:lpstr>
      <vt:lpstr>descrip30_2</vt:lpstr>
      <vt:lpstr>descrip30_3</vt:lpstr>
      <vt:lpstr>descrip30_4</vt:lpstr>
      <vt:lpstr>descrip30_5</vt:lpstr>
      <vt:lpstr>descrip30_6</vt:lpstr>
      <vt:lpstr>descrip30_7</vt:lpstr>
      <vt:lpstr>descrip30_8</vt:lpstr>
      <vt:lpstr>descrip30_9</vt:lpstr>
      <vt:lpstr>'Month02-Track'!DTHLOOKUP</vt:lpstr>
      <vt:lpstr>'Month03-Track'!DTHLOOKUP</vt:lpstr>
      <vt:lpstr>'Month04-Track'!DTHLOOKUP</vt:lpstr>
      <vt:lpstr>'Month05-Track'!DTHLOOKUP</vt:lpstr>
      <vt:lpstr>'Month06-Track'!DTHLOOKUP</vt:lpstr>
      <vt:lpstr>'Month07-Track'!DTHLOOKUP</vt:lpstr>
      <vt:lpstr>'Month08-Track'!DTHLOOKUP</vt:lpstr>
      <vt:lpstr>'Month09-Track'!DTHLOOKUP</vt:lpstr>
      <vt:lpstr>'Month10-Track'!DTHLOOKUP</vt:lpstr>
      <vt:lpstr>'Month11-Track'!DTHLOOKUP</vt:lpstr>
      <vt:lpstr>'Month12-Track'!DTHLOOKUP</vt:lpstr>
      <vt:lpstr>DTHLOOKUP</vt:lpstr>
      <vt:lpstr>ExpenseData</vt:lpstr>
      <vt:lpstr>ExpenseDescrip</vt:lpstr>
      <vt:lpstr>ExpensePercent</vt:lpstr>
      <vt:lpstr>'Month02-Analyze'!Health</vt:lpstr>
      <vt:lpstr>'Month03-Analyze'!Health</vt:lpstr>
      <vt:lpstr>'Month04-Analyze'!Health</vt:lpstr>
      <vt:lpstr>'Month05-Analyze'!Health</vt:lpstr>
      <vt:lpstr>'Month06-Analyze'!Health</vt:lpstr>
      <vt:lpstr>'Month07-Analyze'!Health</vt:lpstr>
      <vt:lpstr>'Month08-Analyze'!Health</vt:lpstr>
      <vt:lpstr>'Month09-Analyze'!Health</vt:lpstr>
      <vt:lpstr>'Month10-Analyze'!Health</vt:lpstr>
      <vt:lpstr>'Month11-Analyze'!Health</vt:lpstr>
      <vt:lpstr>'Month12-Analyze'!Health</vt:lpstr>
      <vt:lpstr>Health</vt:lpstr>
      <vt:lpstr>'Month02-Analyze'!housing</vt:lpstr>
      <vt:lpstr>'Month03-Analyze'!housing</vt:lpstr>
      <vt:lpstr>'Month04-Analyze'!housing</vt:lpstr>
      <vt:lpstr>'Month05-Analyze'!housing</vt:lpstr>
      <vt:lpstr>'Month06-Analyze'!housing</vt:lpstr>
      <vt:lpstr>'Month07-Analyze'!housing</vt:lpstr>
      <vt:lpstr>'Month08-Analyze'!housing</vt:lpstr>
      <vt:lpstr>'Month09-Analyze'!housing</vt:lpstr>
      <vt:lpstr>'Month10-Analyze'!housing</vt:lpstr>
      <vt:lpstr>'Month11-Analyze'!housing</vt:lpstr>
      <vt:lpstr>'Month12-Analyze'!housing</vt:lpstr>
      <vt:lpstr>housing</vt:lpstr>
      <vt:lpstr>'Tab-03_AD-M02'!i</vt:lpstr>
      <vt:lpstr>'Tab-03_AD-M03'!i</vt:lpstr>
      <vt:lpstr>'Tab-03_AD-M04'!i</vt:lpstr>
      <vt:lpstr>'Tab-03_AD-M05'!i</vt:lpstr>
      <vt:lpstr>'Tab-03_AD-M06'!i</vt:lpstr>
      <vt:lpstr>'Tab-03_AD-M07'!i</vt:lpstr>
      <vt:lpstr>'Tab-03_AD-M08'!i</vt:lpstr>
      <vt:lpstr>'Tab-03_AD-M09'!i</vt:lpstr>
      <vt:lpstr>'Tab-03_AD-M10'!i</vt:lpstr>
      <vt:lpstr>'Tab-03_AD-M11'!i</vt:lpstr>
      <vt:lpstr>'Tab-03_AD-M12'!i</vt:lpstr>
      <vt:lpstr>'Tab-03_RP'!i</vt:lpstr>
      <vt:lpstr>i</vt:lpstr>
      <vt:lpstr>IAPay1</vt:lpstr>
      <vt:lpstr>IAPay2</vt:lpstr>
      <vt:lpstr>IAPay3</vt:lpstr>
      <vt:lpstr>IAPay4</vt:lpstr>
      <vt:lpstr>IAPay5</vt:lpstr>
      <vt:lpstr>IASelection</vt:lpstr>
      <vt:lpstr>LabelGiving</vt:lpstr>
      <vt:lpstr>'Month02-Analyze'!m1c10a</vt:lpstr>
      <vt:lpstr>'Month03-Analyze'!m1c10a</vt:lpstr>
      <vt:lpstr>'Month04-Analyze'!m1c10a</vt:lpstr>
      <vt:lpstr>'Month05-Analyze'!m1c10a</vt:lpstr>
      <vt:lpstr>'Month06-Analyze'!m1c10a</vt:lpstr>
      <vt:lpstr>'Month07-Analyze'!m1c10a</vt:lpstr>
      <vt:lpstr>'Month08-Analyze'!m1c10a</vt:lpstr>
      <vt:lpstr>'Month09-Analyze'!m1c10a</vt:lpstr>
      <vt:lpstr>'Month10-Analyze'!m1c10a</vt:lpstr>
      <vt:lpstr>'Month11-Analyze'!m1c10a</vt:lpstr>
      <vt:lpstr>'Month12-Analyze'!m1c10a</vt:lpstr>
      <vt:lpstr>m1c10a</vt:lpstr>
      <vt:lpstr>'Month02-Analyze'!m1c10b</vt:lpstr>
      <vt:lpstr>'Month03-Analyze'!m1c10b</vt:lpstr>
      <vt:lpstr>'Month04-Analyze'!m1c10b</vt:lpstr>
      <vt:lpstr>'Month05-Analyze'!m1c10b</vt:lpstr>
      <vt:lpstr>'Month06-Analyze'!m1c10b</vt:lpstr>
      <vt:lpstr>'Month07-Analyze'!m1c10b</vt:lpstr>
      <vt:lpstr>'Month08-Analyze'!m1c10b</vt:lpstr>
      <vt:lpstr>'Month09-Analyze'!m1c10b</vt:lpstr>
      <vt:lpstr>'Month10-Analyze'!m1c10b</vt:lpstr>
      <vt:lpstr>'Month11-Analyze'!m1c10b</vt:lpstr>
      <vt:lpstr>'Month12-Analyze'!m1c10b</vt:lpstr>
      <vt:lpstr>m1c10b</vt:lpstr>
      <vt:lpstr>'Month02-Analyze'!m1c11a</vt:lpstr>
      <vt:lpstr>'Month03-Analyze'!m1c11a</vt:lpstr>
      <vt:lpstr>'Month04-Analyze'!m1c11a</vt:lpstr>
      <vt:lpstr>'Month05-Analyze'!m1c11a</vt:lpstr>
      <vt:lpstr>'Month06-Analyze'!m1c11a</vt:lpstr>
      <vt:lpstr>'Month07-Analyze'!m1c11a</vt:lpstr>
      <vt:lpstr>'Month08-Analyze'!m1c11a</vt:lpstr>
      <vt:lpstr>'Month09-Analyze'!m1c11a</vt:lpstr>
      <vt:lpstr>'Month10-Analyze'!m1c11a</vt:lpstr>
      <vt:lpstr>'Month11-Analyze'!m1c11a</vt:lpstr>
      <vt:lpstr>'Month12-Analyze'!m1c11a</vt:lpstr>
      <vt:lpstr>m1c11a</vt:lpstr>
      <vt:lpstr>'Month02-Analyze'!m1c11b</vt:lpstr>
      <vt:lpstr>'Month03-Analyze'!m1c11b</vt:lpstr>
      <vt:lpstr>'Month04-Analyze'!m1c11b</vt:lpstr>
      <vt:lpstr>'Month05-Analyze'!m1c11b</vt:lpstr>
      <vt:lpstr>'Month06-Analyze'!m1c11b</vt:lpstr>
      <vt:lpstr>'Month07-Analyze'!m1c11b</vt:lpstr>
      <vt:lpstr>'Month08-Analyze'!m1c11b</vt:lpstr>
      <vt:lpstr>'Month09-Analyze'!m1c11b</vt:lpstr>
      <vt:lpstr>'Month10-Analyze'!m1c11b</vt:lpstr>
      <vt:lpstr>'Month11-Analyze'!m1c11b</vt:lpstr>
      <vt:lpstr>'Month12-Analyze'!m1c11b</vt:lpstr>
      <vt:lpstr>m1c11b</vt:lpstr>
      <vt:lpstr>'Month02-Analyze'!m1c12a</vt:lpstr>
      <vt:lpstr>'Month03-Analyze'!m1c12a</vt:lpstr>
      <vt:lpstr>'Month04-Analyze'!m1c12a</vt:lpstr>
      <vt:lpstr>'Month05-Analyze'!m1c12a</vt:lpstr>
      <vt:lpstr>'Month06-Analyze'!m1c12a</vt:lpstr>
      <vt:lpstr>'Month07-Analyze'!m1c12a</vt:lpstr>
      <vt:lpstr>'Month08-Analyze'!m1c12a</vt:lpstr>
      <vt:lpstr>'Month09-Analyze'!m1c12a</vt:lpstr>
      <vt:lpstr>'Month10-Analyze'!m1c12a</vt:lpstr>
      <vt:lpstr>'Month11-Analyze'!m1c12a</vt:lpstr>
      <vt:lpstr>'Month12-Analyze'!m1c12a</vt:lpstr>
      <vt:lpstr>m1c12a</vt:lpstr>
      <vt:lpstr>'Month02-Analyze'!m1c12b</vt:lpstr>
      <vt:lpstr>'Month03-Analyze'!m1c12b</vt:lpstr>
      <vt:lpstr>'Month04-Analyze'!m1c12b</vt:lpstr>
      <vt:lpstr>'Month05-Analyze'!m1c12b</vt:lpstr>
      <vt:lpstr>'Month06-Analyze'!m1c12b</vt:lpstr>
      <vt:lpstr>'Month07-Analyze'!m1c12b</vt:lpstr>
      <vt:lpstr>'Month08-Analyze'!m1c12b</vt:lpstr>
      <vt:lpstr>'Month09-Analyze'!m1c12b</vt:lpstr>
      <vt:lpstr>'Month10-Analyze'!m1c12b</vt:lpstr>
      <vt:lpstr>'Month11-Analyze'!m1c12b</vt:lpstr>
      <vt:lpstr>'Month12-Analyze'!m1c12b</vt:lpstr>
      <vt:lpstr>m1c12b</vt:lpstr>
      <vt:lpstr>'Month02-Analyze'!m1c13a</vt:lpstr>
      <vt:lpstr>'Month03-Analyze'!m1c13a</vt:lpstr>
      <vt:lpstr>'Month04-Analyze'!m1c13a</vt:lpstr>
      <vt:lpstr>'Month05-Analyze'!m1c13a</vt:lpstr>
      <vt:lpstr>'Month06-Analyze'!m1c13a</vt:lpstr>
      <vt:lpstr>'Month07-Analyze'!m1c13a</vt:lpstr>
      <vt:lpstr>'Month08-Analyze'!m1c13a</vt:lpstr>
      <vt:lpstr>'Month09-Analyze'!m1c13a</vt:lpstr>
      <vt:lpstr>'Month10-Analyze'!m1c13a</vt:lpstr>
      <vt:lpstr>'Month11-Analyze'!m1c13a</vt:lpstr>
      <vt:lpstr>'Month12-Analyze'!m1c13a</vt:lpstr>
      <vt:lpstr>m1c13a</vt:lpstr>
      <vt:lpstr>'Month02-Analyze'!m1c13b</vt:lpstr>
      <vt:lpstr>'Month03-Analyze'!m1c13b</vt:lpstr>
      <vt:lpstr>'Month04-Analyze'!m1c13b</vt:lpstr>
      <vt:lpstr>'Month05-Analyze'!m1c13b</vt:lpstr>
      <vt:lpstr>'Month06-Analyze'!m1c13b</vt:lpstr>
      <vt:lpstr>'Month07-Analyze'!m1c13b</vt:lpstr>
      <vt:lpstr>'Month08-Analyze'!m1c13b</vt:lpstr>
      <vt:lpstr>'Month09-Analyze'!m1c13b</vt:lpstr>
      <vt:lpstr>'Month10-Analyze'!m1c13b</vt:lpstr>
      <vt:lpstr>'Month11-Analyze'!m1c13b</vt:lpstr>
      <vt:lpstr>'Month12-Analyze'!m1c13b</vt:lpstr>
      <vt:lpstr>m1c13b</vt:lpstr>
      <vt:lpstr>'Month02-Analyze'!m1c14a</vt:lpstr>
      <vt:lpstr>'Month03-Analyze'!m1c14a</vt:lpstr>
      <vt:lpstr>'Month04-Analyze'!m1c14a</vt:lpstr>
      <vt:lpstr>'Month05-Analyze'!m1c14a</vt:lpstr>
      <vt:lpstr>'Month06-Analyze'!m1c14a</vt:lpstr>
      <vt:lpstr>'Month07-Analyze'!m1c14a</vt:lpstr>
      <vt:lpstr>'Month08-Analyze'!m1c14a</vt:lpstr>
      <vt:lpstr>'Month09-Analyze'!m1c14a</vt:lpstr>
      <vt:lpstr>'Month10-Analyze'!m1c14a</vt:lpstr>
      <vt:lpstr>'Month11-Analyze'!m1c14a</vt:lpstr>
      <vt:lpstr>'Month12-Analyze'!m1c14a</vt:lpstr>
      <vt:lpstr>m1c14a</vt:lpstr>
      <vt:lpstr>'Month02-Analyze'!m1c14b</vt:lpstr>
      <vt:lpstr>'Month03-Analyze'!m1c14b</vt:lpstr>
      <vt:lpstr>'Month04-Analyze'!m1c14b</vt:lpstr>
      <vt:lpstr>'Month05-Analyze'!m1c14b</vt:lpstr>
      <vt:lpstr>'Month06-Analyze'!m1c14b</vt:lpstr>
      <vt:lpstr>'Month07-Analyze'!m1c14b</vt:lpstr>
      <vt:lpstr>'Month08-Analyze'!m1c14b</vt:lpstr>
      <vt:lpstr>'Month09-Analyze'!m1c14b</vt:lpstr>
      <vt:lpstr>'Month10-Analyze'!m1c14b</vt:lpstr>
      <vt:lpstr>'Month11-Analyze'!m1c14b</vt:lpstr>
      <vt:lpstr>'Month12-Analyze'!m1c14b</vt:lpstr>
      <vt:lpstr>m1c14b</vt:lpstr>
      <vt:lpstr>'Month02-Analyze'!m1c15a</vt:lpstr>
      <vt:lpstr>'Month03-Analyze'!m1c15a</vt:lpstr>
      <vt:lpstr>'Month04-Analyze'!m1c15a</vt:lpstr>
      <vt:lpstr>'Month05-Analyze'!m1c15a</vt:lpstr>
      <vt:lpstr>'Month06-Analyze'!m1c15a</vt:lpstr>
      <vt:lpstr>'Month07-Analyze'!m1c15a</vt:lpstr>
      <vt:lpstr>'Month08-Analyze'!m1c15a</vt:lpstr>
      <vt:lpstr>'Month09-Analyze'!m1c15a</vt:lpstr>
      <vt:lpstr>'Month10-Analyze'!m1c15a</vt:lpstr>
      <vt:lpstr>'Month11-Analyze'!m1c15a</vt:lpstr>
      <vt:lpstr>'Month12-Analyze'!m1c15a</vt:lpstr>
      <vt:lpstr>m1c15a</vt:lpstr>
      <vt:lpstr>'Month02-Analyze'!m1c15b</vt:lpstr>
      <vt:lpstr>'Month03-Analyze'!m1c15b</vt:lpstr>
      <vt:lpstr>'Month04-Analyze'!m1c15b</vt:lpstr>
      <vt:lpstr>'Month05-Analyze'!m1c15b</vt:lpstr>
      <vt:lpstr>'Month06-Analyze'!m1c15b</vt:lpstr>
      <vt:lpstr>'Month07-Analyze'!m1c15b</vt:lpstr>
      <vt:lpstr>'Month08-Analyze'!m1c15b</vt:lpstr>
      <vt:lpstr>'Month09-Analyze'!m1c15b</vt:lpstr>
      <vt:lpstr>'Month10-Analyze'!m1c15b</vt:lpstr>
      <vt:lpstr>'Month11-Analyze'!m1c15b</vt:lpstr>
      <vt:lpstr>'Month12-Analyze'!m1c15b</vt:lpstr>
      <vt:lpstr>m1c15b</vt:lpstr>
      <vt:lpstr>'Month02-Analyze'!m1c1a</vt:lpstr>
      <vt:lpstr>'Month03-Analyze'!m1c1a</vt:lpstr>
      <vt:lpstr>'Month04-Analyze'!m1c1a</vt:lpstr>
      <vt:lpstr>'Month05-Analyze'!m1c1a</vt:lpstr>
      <vt:lpstr>'Month06-Analyze'!m1c1a</vt:lpstr>
      <vt:lpstr>'Month07-Analyze'!m1c1a</vt:lpstr>
      <vt:lpstr>'Month08-Analyze'!m1c1a</vt:lpstr>
      <vt:lpstr>'Month09-Analyze'!m1c1a</vt:lpstr>
      <vt:lpstr>'Month10-Analyze'!m1c1a</vt:lpstr>
      <vt:lpstr>'Month11-Analyze'!m1c1a</vt:lpstr>
      <vt:lpstr>'Month12-Analyze'!m1c1a</vt:lpstr>
      <vt:lpstr>m1c1a</vt:lpstr>
      <vt:lpstr>'Month02-Analyze'!m1c1b</vt:lpstr>
      <vt:lpstr>'Month03-Analyze'!m1c1b</vt:lpstr>
      <vt:lpstr>'Month04-Analyze'!m1c1b</vt:lpstr>
      <vt:lpstr>'Month05-Analyze'!m1c1b</vt:lpstr>
      <vt:lpstr>'Month06-Analyze'!m1c1b</vt:lpstr>
      <vt:lpstr>'Month07-Analyze'!m1c1b</vt:lpstr>
      <vt:lpstr>'Month08-Analyze'!m1c1b</vt:lpstr>
      <vt:lpstr>'Month09-Analyze'!m1c1b</vt:lpstr>
      <vt:lpstr>'Month10-Analyze'!m1c1b</vt:lpstr>
      <vt:lpstr>'Month11-Analyze'!m1c1b</vt:lpstr>
      <vt:lpstr>'Month12-Analyze'!m1c1b</vt:lpstr>
      <vt:lpstr>m1c1b</vt:lpstr>
      <vt:lpstr>'Month02-Analyze'!m1c2a</vt:lpstr>
      <vt:lpstr>'Month03-Analyze'!m1c2a</vt:lpstr>
      <vt:lpstr>'Month04-Analyze'!m1c2a</vt:lpstr>
      <vt:lpstr>'Month05-Analyze'!m1c2a</vt:lpstr>
      <vt:lpstr>'Month06-Analyze'!m1c2a</vt:lpstr>
      <vt:lpstr>'Month07-Analyze'!m1c2a</vt:lpstr>
      <vt:lpstr>'Month08-Analyze'!m1c2a</vt:lpstr>
      <vt:lpstr>'Month09-Analyze'!m1c2a</vt:lpstr>
      <vt:lpstr>'Month10-Analyze'!m1c2a</vt:lpstr>
      <vt:lpstr>'Month11-Analyze'!m1c2a</vt:lpstr>
      <vt:lpstr>'Month12-Analyze'!m1c2a</vt:lpstr>
      <vt:lpstr>m1c2a</vt:lpstr>
      <vt:lpstr>'Month02-Analyze'!m1c2b</vt:lpstr>
      <vt:lpstr>'Month03-Analyze'!m1c2b</vt:lpstr>
      <vt:lpstr>'Month04-Analyze'!m1c2b</vt:lpstr>
      <vt:lpstr>'Month05-Analyze'!m1c2b</vt:lpstr>
      <vt:lpstr>'Month06-Analyze'!m1c2b</vt:lpstr>
      <vt:lpstr>'Month07-Analyze'!m1c2b</vt:lpstr>
      <vt:lpstr>'Month08-Analyze'!m1c2b</vt:lpstr>
      <vt:lpstr>'Month09-Analyze'!m1c2b</vt:lpstr>
      <vt:lpstr>'Month10-Analyze'!m1c2b</vt:lpstr>
      <vt:lpstr>'Month11-Analyze'!m1c2b</vt:lpstr>
      <vt:lpstr>'Month12-Analyze'!m1c2b</vt:lpstr>
      <vt:lpstr>m1c2b</vt:lpstr>
      <vt:lpstr>'Month02-Analyze'!m1c3a</vt:lpstr>
      <vt:lpstr>'Month03-Analyze'!m1c3a</vt:lpstr>
      <vt:lpstr>'Month04-Analyze'!m1c3a</vt:lpstr>
      <vt:lpstr>'Month05-Analyze'!m1c3a</vt:lpstr>
      <vt:lpstr>'Month06-Analyze'!m1c3a</vt:lpstr>
      <vt:lpstr>'Month07-Analyze'!m1c3a</vt:lpstr>
      <vt:lpstr>'Month08-Analyze'!m1c3a</vt:lpstr>
      <vt:lpstr>'Month09-Analyze'!m1c3a</vt:lpstr>
      <vt:lpstr>'Month10-Analyze'!m1c3a</vt:lpstr>
      <vt:lpstr>'Month11-Analyze'!m1c3a</vt:lpstr>
      <vt:lpstr>'Month12-Analyze'!m1c3a</vt:lpstr>
      <vt:lpstr>m1c3a</vt:lpstr>
      <vt:lpstr>'Month02-Analyze'!m1c3b</vt:lpstr>
      <vt:lpstr>'Month03-Analyze'!m1c3b</vt:lpstr>
      <vt:lpstr>'Month04-Analyze'!m1c3b</vt:lpstr>
      <vt:lpstr>'Month05-Analyze'!m1c3b</vt:lpstr>
      <vt:lpstr>'Month06-Analyze'!m1c3b</vt:lpstr>
      <vt:lpstr>'Month07-Analyze'!m1c3b</vt:lpstr>
      <vt:lpstr>'Month08-Analyze'!m1c3b</vt:lpstr>
      <vt:lpstr>'Month09-Analyze'!m1c3b</vt:lpstr>
      <vt:lpstr>'Month10-Analyze'!m1c3b</vt:lpstr>
      <vt:lpstr>'Month11-Analyze'!m1c3b</vt:lpstr>
      <vt:lpstr>'Month12-Analyze'!m1c3b</vt:lpstr>
      <vt:lpstr>m1c3b</vt:lpstr>
      <vt:lpstr>'Month02-Analyze'!m1c4a</vt:lpstr>
      <vt:lpstr>'Month03-Analyze'!m1c4a</vt:lpstr>
      <vt:lpstr>'Month04-Analyze'!m1c4a</vt:lpstr>
      <vt:lpstr>'Month05-Analyze'!m1c4a</vt:lpstr>
      <vt:lpstr>'Month06-Analyze'!m1c4a</vt:lpstr>
      <vt:lpstr>'Month07-Analyze'!m1c4a</vt:lpstr>
      <vt:lpstr>'Month08-Analyze'!m1c4a</vt:lpstr>
      <vt:lpstr>'Month09-Analyze'!m1c4a</vt:lpstr>
      <vt:lpstr>'Month10-Analyze'!m1c4a</vt:lpstr>
      <vt:lpstr>'Month11-Analyze'!m1c4a</vt:lpstr>
      <vt:lpstr>'Month12-Analyze'!m1c4a</vt:lpstr>
      <vt:lpstr>m1c4a</vt:lpstr>
      <vt:lpstr>'Month02-Analyze'!m1c4b</vt:lpstr>
      <vt:lpstr>'Month03-Analyze'!m1c4b</vt:lpstr>
      <vt:lpstr>'Month04-Analyze'!m1c4b</vt:lpstr>
      <vt:lpstr>'Month05-Analyze'!m1c4b</vt:lpstr>
      <vt:lpstr>'Month06-Analyze'!m1c4b</vt:lpstr>
      <vt:lpstr>'Month07-Analyze'!m1c4b</vt:lpstr>
      <vt:lpstr>'Month08-Analyze'!m1c4b</vt:lpstr>
      <vt:lpstr>'Month09-Analyze'!m1c4b</vt:lpstr>
      <vt:lpstr>'Month10-Analyze'!m1c4b</vt:lpstr>
      <vt:lpstr>'Month11-Analyze'!m1c4b</vt:lpstr>
      <vt:lpstr>'Month12-Analyze'!m1c4b</vt:lpstr>
      <vt:lpstr>m1c4b</vt:lpstr>
      <vt:lpstr>'Month02-Analyze'!m1c5a</vt:lpstr>
      <vt:lpstr>'Month03-Analyze'!m1c5a</vt:lpstr>
      <vt:lpstr>'Month04-Analyze'!m1c5a</vt:lpstr>
      <vt:lpstr>'Month05-Analyze'!m1c5a</vt:lpstr>
      <vt:lpstr>'Month06-Analyze'!m1c5a</vt:lpstr>
      <vt:lpstr>'Month07-Analyze'!m1c5a</vt:lpstr>
      <vt:lpstr>'Month08-Analyze'!m1c5a</vt:lpstr>
      <vt:lpstr>'Month09-Analyze'!m1c5a</vt:lpstr>
      <vt:lpstr>'Month10-Analyze'!m1c5a</vt:lpstr>
      <vt:lpstr>'Month11-Analyze'!m1c5a</vt:lpstr>
      <vt:lpstr>'Month12-Analyze'!m1c5a</vt:lpstr>
      <vt:lpstr>m1c5a</vt:lpstr>
      <vt:lpstr>'Month02-Analyze'!m1c5b</vt:lpstr>
      <vt:lpstr>'Month03-Analyze'!m1c5b</vt:lpstr>
      <vt:lpstr>'Month04-Analyze'!m1c5b</vt:lpstr>
      <vt:lpstr>'Month05-Analyze'!m1c5b</vt:lpstr>
      <vt:lpstr>'Month06-Analyze'!m1c5b</vt:lpstr>
      <vt:lpstr>'Month07-Analyze'!m1c5b</vt:lpstr>
      <vt:lpstr>'Month08-Analyze'!m1c5b</vt:lpstr>
      <vt:lpstr>'Month09-Analyze'!m1c5b</vt:lpstr>
      <vt:lpstr>'Month10-Analyze'!m1c5b</vt:lpstr>
      <vt:lpstr>'Month11-Analyze'!m1c5b</vt:lpstr>
      <vt:lpstr>'Month12-Analyze'!m1c5b</vt:lpstr>
      <vt:lpstr>m1c5b</vt:lpstr>
      <vt:lpstr>'Month02-Analyze'!m1c6a</vt:lpstr>
      <vt:lpstr>'Month03-Analyze'!m1c6a</vt:lpstr>
      <vt:lpstr>'Month04-Analyze'!m1c6a</vt:lpstr>
      <vt:lpstr>'Month05-Analyze'!m1c6a</vt:lpstr>
      <vt:lpstr>'Month06-Analyze'!m1c6a</vt:lpstr>
      <vt:lpstr>'Month07-Analyze'!m1c6a</vt:lpstr>
      <vt:lpstr>'Month08-Analyze'!m1c6a</vt:lpstr>
      <vt:lpstr>'Month09-Analyze'!m1c6a</vt:lpstr>
      <vt:lpstr>'Month10-Analyze'!m1c6a</vt:lpstr>
      <vt:lpstr>'Month11-Analyze'!m1c6a</vt:lpstr>
      <vt:lpstr>'Month12-Analyze'!m1c6a</vt:lpstr>
      <vt:lpstr>m1c6a</vt:lpstr>
      <vt:lpstr>'Month02-Analyze'!m1c6b</vt:lpstr>
      <vt:lpstr>'Month03-Analyze'!m1c6b</vt:lpstr>
      <vt:lpstr>'Month04-Analyze'!m1c6b</vt:lpstr>
      <vt:lpstr>'Month05-Analyze'!m1c6b</vt:lpstr>
      <vt:lpstr>'Month06-Analyze'!m1c6b</vt:lpstr>
      <vt:lpstr>'Month07-Analyze'!m1c6b</vt:lpstr>
      <vt:lpstr>'Month08-Analyze'!m1c6b</vt:lpstr>
      <vt:lpstr>'Month09-Analyze'!m1c6b</vt:lpstr>
      <vt:lpstr>'Month10-Analyze'!m1c6b</vt:lpstr>
      <vt:lpstr>'Month11-Analyze'!m1c6b</vt:lpstr>
      <vt:lpstr>'Month12-Analyze'!m1c6b</vt:lpstr>
      <vt:lpstr>m1c6b</vt:lpstr>
      <vt:lpstr>'Month02-Analyze'!m1c7a</vt:lpstr>
      <vt:lpstr>'Month03-Analyze'!m1c7a</vt:lpstr>
      <vt:lpstr>'Month04-Analyze'!m1c7a</vt:lpstr>
      <vt:lpstr>'Month05-Analyze'!m1c7a</vt:lpstr>
      <vt:lpstr>'Month06-Analyze'!m1c7a</vt:lpstr>
      <vt:lpstr>'Month07-Analyze'!m1c7a</vt:lpstr>
      <vt:lpstr>'Month08-Analyze'!m1c7a</vt:lpstr>
      <vt:lpstr>'Month09-Analyze'!m1c7a</vt:lpstr>
      <vt:lpstr>'Month10-Analyze'!m1c7a</vt:lpstr>
      <vt:lpstr>'Month11-Analyze'!m1c7a</vt:lpstr>
      <vt:lpstr>'Month12-Analyze'!m1c7a</vt:lpstr>
      <vt:lpstr>m1c7a</vt:lpstr>
      <vt:lpstr>'Month02-Analyze'!m1c7b</vt:lpstr>
      <vt:lpstr>'Month03-Analyze'!m1c7b</vt:lpstr>
      <vt:lpstr>'Month04-Analyze'!m1c7b</vt:lpstr>
      <vt:lpstr>'Month05-Analyze'!m1c7b</vt:lpstr>
      <vt:lpstr>'Month06-Analyze'!m1c7b</vt:lpstr>
      <vt:lpstr>'Month07-Analyze'!m1c7b</vt:lpstr>
      <vt:lpstr>'Month08-Analyze'!m1c7b</vt:lpstr>
      <vt:lpstr>'Month09-Analyze'!m1c7b</vt:lpstr>
      <vt:lpstr>'Month10-Analyze'!m1c7b</vt:lpstr>
      <vt:lpstr>'Month11-Analyze'!m1c7b</vt:lpstr>
      <vt:lpstr>'Month12-Analyze'!m1c7b</vt:lpstr>
      <vt:lpstr>m1c7b</vt:lpstr>
      <vt:lpstr>'Month02-Analyze'!m1c8a</vt:lpstr>
      <vt:lpstr>'Month03-Analyze'!m1c8a</vt:lpstr>
      <vt:lpstr>'Month04-Analyze'!m1c8a</vt:lpstr>
      <vt:lpstr>'Month05-Analyze'!m1c8a</vt:lpstr>
      <vt:lpstr>'Month06-Analyze'!m1c8a</vt:lpstr>
      <vt:lpstr>'Month07-Analyze'!m1c8a</vt:lpstr>
      <vt:lpstr>'Month08-Analyze'!m1c8a</vt:lpstr>
      <vt:lpstr>'Month09-Analyze'!m1c8a</vt:lpstr>
      <vt:lpstr>'Month10-Analyze'!m1c8a</vt:lpstr>
      <vt:lpstr>'Month11-Analyze'!m1c8a</vt:lpstr>
      <vt:lpstr>'Month12-Analyze'!m1c8a</vt:lpstr>
      <vt:lpstr>m1c8a</vt:lpstr>
      <vt:lpstr>'Month02-Analyze'!m1c8b</vt:lpstr>
      <vt:lpstr>'Month03-Analyze'!m1c8b</vt:lpstr>
      <vt:lpstr>'Month04-Analyze'!m1c8b</vt:lpstr>
      <vt:lpstr>'Month05-Analyze'!m1c8b</vt:lpstr>
      <vt:lpstr>'Month06-Analyze'!m1c8b</vt:lpstr>
      <vt:lpstr>'Month07-Analyze'!m1c8b</vt:lpstr>
      <vt:lpstr>'Month08-Analyze'!m1c8b</vt:lpstr>
      <vt:lpstr>'Month09-Analyze'!m1c8b</vt:lpstr>
      <vt:lpstr>'Month10-Analyze'!m1c8b</vt:lpstr>
      <vt:lpstr>'Month11-Analyze'!m1c8b</vt:lpstr>
      <vt:lpstr>'Month12-Analyze'!m1c8b</vt:lpstr>
      <vt:lpstr>m1c8b</vt:lpstr>
      <vt:lpstr>'Month02-Analyze'!m1c9a</vt:lpstr>
      <vt:lpstr>'Month03-Analyze'!m1c9a</vt:lpstr>
      <vt:lpstr>'Month04-Analyze'!m1c9a</vt:lpstr>
      <vt:lpstr>'Month05-Analyze'!m1c9a</vt:lpstr>
      <vt:lpstr>'Month06-Analyze'!m1c9a</vt:lpstr>
      <vt:lpstr>'Month07-Analyze'!m1c9a</vt:lpstr>
      <vt:lpstr>'Month08-Analyze'!m1c9a</vt:lpstr>
      <vt:lpstr>'Month09-Analyze'!m1c9a</vt:lpstr>
      <vt:lpstr>'Month10-Analyze'!m1c9a</vt:lpstr>
      <vt:lpstr>'Month11-Analyze'!m1c9a</vt:lpstr>
      <vt:lpstr>'Month12-Analyze'!m1c9a</vt:lpstr>
      <vt:lpstr>m1c9a</vt:lpstr>
      <vt:lpstr>'Month02-Analyze'!m1c9b</vt:lpstr>
      <vt:lpstr>'Month03-Analyze'!m1c9b</vt:lpstr>
      <vt:lpstr>'Month04-Analyze'!m1c9b</vt:lpstr>
      <vt:lpstr>'Month05-Analyze'!m1c9b</vt:lpstr>
      <vt:lpstr>'Month06-Analyze'!m1c9b</vt:lpstr>
      <vt:lpstr>'Month07-Analyze'!m1c9b</vt:lpstr>
      <vt:lpstr>'Month08-Analyze'!m1c9b</vt:lpstr>
      <vt:lpstr>'Month09-Analyze'!m1c9b</vt:lpstr>
      <vt:lpstr>'Month10-Analyze'!m1c9b</vt:lpstr>
      <vt:lpstr>'Month11-Analyze'!m1c9b</vt:lpstr>
      <vt:lpstr>'Month12-Analyze'!m1c9b</vt:lpstr>
      <vt:lpstr>m1c9b</vt:lpstr>
      <vt:lpstr>'Month02-Track'!paid</vt:lpstr>
      <vt:lpstr>'Month03-Track'!paid</vt:lpstr>
      <vt:lpstr>'Month04-Track'!paid</vt:lpstr>
      <vt:lpstr>'Month05-Track'!paid</vt:lpstr>
      <vt:lpstr>'Month06-Track'!paid</vt:lpstr>
      <vt:lpstr>'Month07-Track'!paid</vt:lpstr>
      <vt:lpstr>'Month08-Track'!paid</vt:lpstr>
      <vt:lpstr>'Month09-Track'!paid</vt:lpstr>
      <vt:lpstr>'Month10-Track'!paid</vt:lpstr>
      <vt:lpstr>'Month11-Track'!paid</vt:lpstr>
      <vt:lpstr>'Month12-Track'!paid</vt:lpstr>
      <vt:lpstr>paid</vt:lpstr>
      <vt:lpstr>FAQ!Print_Area</vt:lpstr>
      <vt:lpstr>IE_Chart!Print_Area</vt:lpstr>
      <vt:lpstr>'Month01-Analyze'!Print_Area</vt:lpstr>
      <vt:lpstr>'Month01-Track'!Print_Area</vt:lpstr>
      <vt:lpstr>'Month02-Analyze'!Print_Area</vt:lpstr>
      <vt:lpstr>'Month02-Track'!Print_Area</vt:lpstr>
      <vt:lpstr>'Month03-Analyze'!Print_Area</vt:lpstr>
      <vt:lpstr>'Month03-Track'!Print_Area</vt:lpstr>
      <vt:lpstr>'Month04-Analyze'!Print_Area</vt:lpstr>
      <vt:lpstr>'Month04-Track'!Print_Area</vt:lpstr>
      <vt:lpstr>'Month05-Analyze'!Print_Area</vt:lpstr>
      <vt:lpstr>'Month05-Track'!Print_Area</vt:lpstr>
      <vt:lpstr>'Month06-Analyze'!Print_Area</vt:lpstr>
      <vt:lpstr>'Month06-Track'!Print_Area</vt:lpstr>
      <vt:lpstr>'Month07-Analyze'!Print_Area</vt:lpstr>
      <vt:lpstr>'Month07-Track'!Print_Area</vt:lpstr>
      <vt:lpstr>'Month08-Analyze'!Print_Area</vt:lpstr>
      <vt:lpstr>'Month08-Track'!Print_Area</vt:lpstr>
      <vt:lpstr>'Month09-Analyze'!Print_Area</vt:lpstr>
      <vt:lpstr>'Month09-Track'!Print_Area</vt:lpstr>
      <vt:lpstr>'Month10-Analyze'!Print_Area</vt:lpstr>
      <vt:lpstr>'Month10-Track'!Print_Area</vt:lpstr>
      <vt:lpstr>'Month11-Analyze'!Print_Area</vt:lpstr>
      <vt:lpstr>'Month11-Track'!Print_Area</vt:lpstr>
      <vt:lpstr>'Month12-Analyze'!Print_Area</vt:lpstr>
      <vt:lpstr>'Month12-Track'!Print_Area</vt:lpstr>
      <vt:lpstr>'Tab-01_PI'!Print_Area</vt:lpstr>
      <vt:lpstr>'Tab-02_VG'!Print_Area</vt:lpstr>
      <vt:lpstr>'Tab-03_AD-M01'!Print_Area</vt:lpstr>
      <vt:lpstr>'Tab-03_AD-M02'!Print_Area</vt:lpstr>
      <vt:lpstr>'Tab-03_AD-M03'!Print_Area</vt:lpstr>
      <vt:lpstr>'Tab-03_AD-M04'!Print_Area</vt:lpstr>
      <vt:lpstr>'Tab-03_AD-M05'!Print_Area</vt:lpstr>
      <vt:lpstr>'Tab-03_AD-M06'!Print_Area</vt:lpstr>
      <vt:lpstr>'Tab-03_AD-M07'!Print_Area</vt:lpstr>
      <vt:lpstr>'Tab-03_AD-M08'!Print_Area</vt:lpstr>
      <vt:lpstr>'Tab-03_AD-M09'!Print_Area</vt:lpstr>
      <vt:lpstr>'Tab-03_AD-M10'!Print_Area</vt:lpstr>
      <vt:lpstr>'Tab-03_AD-M11'!Print_Area</vt:lpstr>
      <vt:lpstr>'Tab-03_AD-M12'!Print_Area</vt:lpstr>
      <vt:lpstr>'Tab-03_RP'!Print_Area</vt:lpstr>
      <vt:lpstr>'Tab-03_RP-2'!Print_Area</vt:lpstr>
      <vt:lpstr>'Tab-03A_Forecast'!Print_Area</vt:lpstr>
      <vt:lpstr>'Tab-03A_Forecast-10'!Print_Area</vt:lpstr>
      <vt:lpstr>'Tab-03A_Forecast-11'!Print_Area</vt:lpstr>
      <vt:lpstr>'Tab-03A_Forecast-12'!Print_Area</vt:lpstr>
      <vt:lpstr>'Tab-03A_Forecast-2'!Print_Area</vt:lpstr>
      <vt:lpstr>'Tab-03A_Forecast-3'!Print_Area</vt:lpstr>
      <vt:lpstr>'Tab-03A_Forecast-4'!Print_Area</vt:lpstr>
      <vt:lpstr>'Tab-03A_Forecast-5'!Print_Area</vt:lpstr>
      <vt:lpstr>'Tab-03A_Forecast-6'!Print_Area</vt:lpstr>
      <vt:lpstr>'Tab-03A_Forecast-7'!Print_Area</vt:lpstr>
      <vt:lpstr>'Tab-03A_Forecast-8'!Print_Area</vt:lpstr>
      <vt:lpstr>'Tab-03A_Forecast-9'!Print_Area</vt:lpstr>
      <vt:lpstr>'Tab-03A_Save_Forecast'!Print_Area</vt:lpstr>
      <vt:lpstr>'Tab-04_IE'!Print_Area</vt:lpstr>
      <vt:lpstr>'Tab-05_IA'!Print_Area</vt:lpstr>
      <vt:lpstr>'Tab-06_Daily'!Print_Area</vt:lpstr>
      <vt:lpstr>'Tab-08_RO'!Print_Area</vt:lpstr>
      <vt:lpstr>FAQ!Print_Titles</vt:lpstr>
      <vt:lpstr>'Month01-Track'!Print_Titles</vt:lpstr>
      <vt:lpstr>'Month02-Track'!Print_Titles</vt:lpstr>
      <vt:lpstr>'Month03-Track'!Print_Titles</vt:lpstr>
      <vt:lpstr>'Month04-Track'!Print_Titles</vt:lpstr>
      <vt:lpstr>'Month05-Track'!Print_Titles</vt:lpstr>
      <vt:lpstr>'Month06-Track'!Print_Titles</vt:lpstr>
      <vt:lpstr>'Month07-Track'!Print_Titles</vt:lpstr>
      <vt:lpstr>'Month08-Track'!Print_Titles</vt:lpstr>
      <vt:lpstr>'Month09-Track'!Print_Titles</vt:lpstr>
      <vt:lpstr>'Month10-Track'!Print_Titles</vt:lpstr>
      <vt:lpstr>'Month11-Track'!Print_Titles</vt:lpstr>
      <vt:lpstr>'Month12-Track'!Print_Titles</vt:lpstr>
      <vt:lpstr>'Tab-02_VG'!Print_Titles</vt:lpstr>
      <vt:lpstr>'Tab-03_RP-3'!Print_Titles</vt:lpstr>
      <vt:lpstr>'Tab-03A_Forecast'!Print_Titles</vt:lpstr>
      <vt:lpstr>'Tab-03A_Forecast-10'!Print_Titles</vt:lpstr>
      <vt:lpstr>'Tab-03A_Forecast-11'!Print_Titles</vt:lpstr>
      <vt:lpstr>'Tab-03A_Forecast-12'!Print_Titles</vt:lpstr>
      <vt:lpstr>'Tab-03A_Forecast-2'!Print_Titles</vt:lpstr>
      <vt:lpstr>'Tab-03A_Forecast-3'!Print_Titles</vt:lpstr>
      <vt:lpstr>'Tab-03A_Forecast-4'!Print_Titles</vt:lpstr>
      <vt:lpstr>'Tab-03A_Forecast-5'!Print_Titles</vt:lpstr>
      <vt:lpstr>'Tab-03A_Forecast-6'!Print_Titles</vt:lpstr>
      <vt:lpstr>'Tab-03A_Forecast-7'!Print_Titles</vt:lpstr>
      <vt:lpstr>'Tab-03A_Forecast-8'!Print_Titles</vt:lpstr>
      <vt:lpstr>'Tab-03A_Forecast-9'!Print_Titles</vt:lpstr>
      <vt:lpstr>'Tab-03A_Save_Forecast'!Print_Titles</vt:lpstr>
      <vt:lpstr>'Tab-04_IE'!Print_Titles</vt:lpstr>
      <vt:lpstr>'Tab-05_IA'!Print_Titles</vt:lpstr>
      <vt:lpstr>'Month02-Track'!Sum_Changes</vt:lpstr>
      <vt:lpstr>'Month03-Track'!Sum_Changes</vt:lpstr>
      <vt:lpstr>'Month04-Track'!Sum_Changes</vt:lpstr>
      <vt:lpstr>'Month05-Track'!Sum_Changes</vt:lpstr>
      <vt:lpstr>'Month06-Track'!Sum_Changes</vt:lpstr>
      <vt:lpstr>'Month07-Track'!Sum_Changes</vt:lpstr>
      <vt:lpstr>'Month08-Track'!Sum_Changes</vt:lpstr>
      <vt:lpstr>'Month09-Track'!Sum_Changes</vt:lpstr>
      <vt:lpstr>'Month10-Track'!Sum_Changes</vt:lpstr>
      <vt:lpstr>'Month11-Track'!Sum_Changes</vt:lpstr>
      <vt:lpstr>'Month12-Track'!Sum_Changes</vt:lpstr>
      <vt:lpstr>Sum_Changes</vt:lpstr>
      <vt:lpstr>'Tab-08_RO'!YEAR</vt:lpstr>
      <vt:lpstr>'Tab-08A_CAL'!YEAR</vt:lpstr>
    </vt:vector>
  </TitlesOfParts>
  <Company>Dynamic Assessment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Stewardship Information Pages SIP 4.0.0</dc:title>
  <dc:creator>Israel Silva;Financial Ministry</dc:creator>
  <cp:keywords>Version 4.0.0</cp:keywords>
  <cp:lastModifiedBy>Israel SILVA</cp:lastModifiedBy>
  <cp:lastPrinted>2012-09-23T13:08:33Z</cp:lastPrinted>
  <dcterms:created xsi:type="dcterms:W3CDTF">2007-11-27T05:36:22Z</dcterms:created>
  <dcterms:modified xsi:type="dcterms:W3CDTF">2018-12-09T02:37:50Z</dcterms:modified>
</cp:coreProperties>
</file>